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h\OneDrive\Work\SaskaySnacks\"/>
    </mc:Choice>
  </mc:AlternateContent>
  <xr:revisionPtr revIDLastSave="0" documentId="13_ncr:1_{C569B42C-CC31-47B6-8935-F923984002A2}" xr6:coauthVersionLast="47" xr6:coauthVersionMax="47" xr10:uidLastSave="{00000000-0000-0000-0000-000000000000}"/>
  <bookViews>
    <workbookView xWindow="3120" yWindow="3120" windowWidth="43200" windowHeight="23445" activeTab="2" xr2:uid="{7428E9CD-692D-447E-8A70-1D58DD6A8DCE}"/>
  </bookViews>
  <sheets>
    <sheet name="Ingredients" sheetId="1" r:id="rId1"/>
    <sheet name="Cost" sheetId="2" r:id="rId2"/>
    <sheet name="Sell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2" i="3" l="1"/>
  <c r="X31" i="3"/>
  <c r="X30" i="3"/>
  <c r="X29" i="3"/>
  <c r="X28" i="3"/>
  <c r="X27" i="3"/>
  <c r="X26" i="3"/>
  <c r="X25" i="3"/>
  <c r="X21" i="3"/>
  <c r="X20" i="3"/>
  <c r="X19" i="3"/>
  <c r="X18" i="3"/>
  <c r="X17" i="3"/>
  <c r="X16" i="3"/>
  <c r="X15" i="3"/>
  <c r="X14" i="3"/>
  <c r="X10" i="3"/>
  <c r="X9" i="3"/>
  <c r="X8" i="3"/>
  <c r="X7" i="3"/>
  <c r="X6" i="3"/>
  <c r="X5" i="3"/>
  <c r="X4" i="3"/>
  <c r="X3" i="3"/>
  <c r="K32" i="3"/>
  <c r="K31" i="3"/>
  <c r="K30" i="3"/>
  <c r="K29" i="3"/>
  <c r="K28" i="3"/>
  <c r="K27" i="3"/>
  <c r="K26" i="3"/>
  <c r="K25" i="3"/>
  <c r="K21" i="3"/>
  <c r="K20" i="3"/>
  <c r="K19" i="3"/>
  <c r="K18" i="3"/>
  <c r="K17" i="3"/>
  <c r="K16" i="3"/>
  <c r="K15" i="3"/>
  <c r="K14" i="3"/>
  <c r="K10" i="3"/>
  <c r="K9" i="3"/>
  <c r="K8" i="3"/>
  <c r="K7" i="3"/>
  <c r="K6" i="3"/>
  <c r="K5" i="3"/>
  <c r="K4" i="3"/>
  <c r="K3" i="3"/>
  <c r="N23" i="2"/>
  <c r="N24" i="2"/>
  <c r="N25" i="2"/>
  <c r="N26" i="2"/>
  <c r="N27" i="2"/>
  <c r="N28" i="2"/>
  <c r="N29" i="2"/>
  <c r="N22" i="2"/>
  <c r="M24" i="2"/>
  <c r="M25" i="2"/>
  <c r="M26" i="2"/>
  <c r="M27" i="2"/>
  <c r="M28" i="2"/>
  <c r="M29" i="2"/>
  <c r="M23" i="2"/>
  <c r="M22" i="2"/>
  <c r="B42" i="1"/>
  <c r="V35" i="1"/>
  <c r="V36" i="1"/>
  <c r="V37" i="1"/>
  <c r="V38" i="1"/>
  <c r="V39" i="1"/>
  <c r="V40" i="1"/>
  <c r="V41" i="1"/>
  <c r="V42" i="1"/>
  <c r="V43" i="1"/>
  <c r="V44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" i="1"/>
  <c r="B43" i="1"/>
  <c r="B40" i="1"/>
  <c r="B39" i="1"/>
  <c r="B38" i="1"/>
  <c r="B37" i="1"/>
  <c r="B36" i="1"/>
  <c r="D4" i="2"/>
  <c r="T8" i="1"/>
  <c r="D24" i="2"/>
  <c r="D25" i="2"/>
  <c r="D26" i="2"/>
  <c r="D27" i="2"/>
  <c r="D28" i="2"/>
  <c r="D29" i="2"/>
  <c r="C23" i="2"/>
  <c r="C24" i="2"/>
  <c r="C25" i="2"/>
  <c r="C26" i="2"/>
  <c r="C27" i="2"/>
  <c r="C28" i="2"/>
  <c r="C29" i="2"/>
  <c r="C22" i="2"/>
  <c r="F4" i="2"/>
  <c r="C4" i="2"/>
  <c r="C5" i="2"/>
  <c r="C6" i="2"/>
  <c r="C7" i="2"/>
  <c r="C8" i="2"/>
  <c r="C9" i="2"/>
  <c r="C10" i="2"/>
  <c r="C3" i="2"/>
  <c r="D23" i="2" s="1"/>
  <c r="B44" i="1"/>
  <c r="D44" i="1" s="1"/>
  <c r="D34" i="1"/>
  <c r="R34" i="1" s="1"/>
  <c r="N34" i="1"/>
  <c r="D33" i="1"/>
  <c r="P33" i="1" s="1"/>
  <c r="F3" i="2"/>
  <c r="B26" i="1"/>
  <c r="B45" i="1" s="1"/>
  <c r="L27" i="1"/>
  <c r="R27" i="1"/>
  <c r="B31" i="1"/>
  <c r="D31" i="1" s="1"/>
  <c r="F31" i="1" s="1"/>
  <c r="D29" i="1"/>
  <c r="P29" i="1" s="1"/>
  <c r="D30" i="1"/>
  <c r="P30" i="1" s="1"/>
  <c r="D32" i="1"/>
  <c r="F32" i="1" s="1"/>
  <c r="F5" i="2"/>
  <c r="B16" i="2"/>
  <c r="E25" i="2" s="1"/>
  <c r="F6" i="2"/>
  <c r="F7" i="2"/>
  <c r="F8" i="2"/>
  <c r="F9" i="2"/>
  <c r="F10" i="2"/>
  <c r="C28" i="1"/>
  <c r="D28" i="1" s="1"/>
  <c r="L28" i="1" s="1"/>
  <c r="C27" i="1"/>
  <c r="D27" i="1" s="1"/>
  <c r="T27" i="1" s="1"/>
  <c r="C25" i="1"/>
  <c r="D25" i="1" s="1"/>
  <c r="L25" i="1" s="1"/>
  <c r="C24" i="1"/>
  <c r="D24" i="1" s="1"/>
  <c r="R24" i="1" s="1"/>
  <c r="C23" i="1"/>
  <c r="D23" i="1" s="1"/>
  <c r="R23" i="1" s="1"/>
  <c r="C22" i="1"/>
  <c r="D22" i="1" s="1"/>
  <c r="R22" i="1" s="1"/>
  <c r="C21" i="1"/>
  <c r="D21" i="1" s="1"/>
  <c r="L21" i="1" s="1"/>
  <c r="C20" i="1"/>
  <c r="D20" i="1" s="1"/>
  <c r="R20" i="1" s="1"/>
  <c r="C19" i="1"/>
  <c r="D19" i="1" s="1"/>
  <c r="P19" i="1" s="1"/>
  <c r="C18" i="1"/>
  <c r="D18" i="1" s="1"/>
  <c r="R18" i="1" s="1"/>
  <c r="C17" i="1"/>
  <c r="D17" i="1" s="1"/>
  <c r="N17" i="1" s="1"/>
  <c r="C16" i="1"/>
  <c r="D16" i="1" s="1"/>
  <c r="R16" i="1" s="1"/>
  <c r="C15" i="1"/>
  <c r="D15" i="1" s="1"/>
  <c r="R15" i="1" s="1"/>
  <c r="C14" i="1"/>
  <c r="D14" i="1" s="1"/>
  <c r="R14" i="1" s="1"/>
  <c r="C13" i="1"/>
  <c r="D13" i="1" s="1"/>
  <c r="L13" i="1" s="1"/>
  <c r="C12" i="1"/>
  <c r="D12" i="1" s="1"/>
  <c r="R12" i="1" s="1"/>
  <c r="C11" i="1"/>
  <c r="D11" i="1" s="1"/>
  <c r="L11" i="1" s="1"/>
  <c r="C10" i="1"/>
  <c r="D10" i="1" s="1"/>
  <c r="F10" i="1" s="1"/>
  <c r="C9" i="1"/>
  <c r="D9" i="1" s="1"/>
  <c r="R9" i="1" s="1"/>
  <c r="C8" i="1"/>
  <c r="R8" i="1" s="1"/>
  <c r="C7" i="1"/>
  <c r="D7" i="1" s="1"/>
  <c r="L7" i="1" s="1"/>
  <c r="D6" i="1"/>
  <c r="N6" i="1" s="1"/>
  <c r="C5" i="1"/>
  <c r="D5" i="1" s="1"/>
  <c r="L5" i="1" s="1"/>
  <c r="C4" i="1"/>
  <c r="D4" i="1" s="1"/>
  <c r="R4" i="1" s="1"/>
  <c r="C3" i="1"/>
  <c r="J34" i="1" l="1"/>
  <c r="L34" i="1"/>
  <c r="F34" i="1"/>
  <c r="L17" i="1"/>
  <c r="T15" i="1"/>
  <c r="T16" i="1"/>
  <c r="T14" i="1"/>
  <c r="R44" i="1"/>
  <c r="L44" i="1"/>
  <c r="H44" i="1"/>
  <c r="J44" i="1"/>
  <c r="P44" i="1"/>
  <c r="F44" i="1"/>
  <c r="N44" i="1"/>
  <c r="T44" i="1"/>
  <c r="T10" i="1"/>
  <c r="T11" i="1"/>
  <c r="L18" i="1"/>
  <c r="T34" i="1"/>
  <c r="T9" i="1"/>
  <c r="T12" i="1"/>
  <c r="T33" i="1"/>
  <c r="L15" i="1"/>
  <c r="T32" i="1"/>
  <c r="T7" i="1"/>
  <c r="T31" i="1"/>
  <c r="T6" i="1"/>
  <c r="T30" i="1"/>
  <c r="T5" i="1"/>
  <c r="T29" i="1"/>
  <c r="T4" i="1"/>
  <c r="T28" i="1"/>
  <c r="T17" i="1"/>
  <c r="H34" i="1"/>
  <c r="T25" i="1"/>
  <c r="T23" i="1"/>
  <c r="P34" i="1"/>
  <c r="T22" i="1"/>
  <c r="T24" i="1"/>
  <c r="T21" i="1"/>
  <c r="T20" i="1"/>
  <c r="T13" i="1"/>
  <c r="T19" i="1"/>
  <c r="T18" i="1"/>
  <c r="D22" i="2"/>
  <c r="E23" i="2"/>
  <c r="L16" i="1"/>
  <c r="R33" i="1"/>
  <c r="F33" i="1"/>
  <c r="J33" i="1"/>
  <c r="L6" i="1"/>
  <c r="L4" i="1"/>
  <c r="R28" i="1"/>
  <c r="R17" i="1"/>
  <c r="R7" i="1"/>
  <c r="R5" i="1"/>
  <c r="L33" i="1"/>
  <c r="H33" i="1"/>
  <c r="R6" i="1"/>
  <c r="C26" i="1"/>
  <c r="D26" i="1" s="1"/>
  <c r="P26" i="1" s="1"/>
  <c r="N33" i="1"/>
  <c r="L8" i="1"/>
  <c r="L9" i="1"/>
  <c r="L12" i="1"/>
  <c r="L14" i="1"/>
  <c r="R11" i="1"/>
  <c r="R32" i="1"/>
  <c r="L24" i="1"/>
  <c r="R13" i="1"/>
  <c r="H30" i="1"/>
  <c r="L22" i="1"/>
  <c r="R31" i="1"/>
  <c r="R30" i="1"/>
  <c r="R29" i="1"/>
  <c r="L32" i="1"/>
  <c r="L31" i="1"/>
  <c r="R25" i="1"/>
  <c r="L23" i="1"/>
  <c r="R21" i="1"/>
  <c r="R19" i="1"/>
  <c r="L19" i="1"/>
  <c r="E24" i="2"/>
  <c r="R10" i="1"/>
  <c r="L10" i="1"/>
  <c r="L20" i="1"/>
  <c r="L26" i="1"/>
  <c r="L29" i="1"/>
  <c r="J30" i="1"/>
  <c r="L30" i="1"/>
  <c r="N29" i="1"/>
  <c r="J29" i="1"/>
  <c r="F29" i="1"/>
  <c r="H29" i="1"/>
  <c r="F30" i="1"/>
  <c r="N30" i="1"/>
  <c r="P31" i="1"/>
  <c r="H31" i="1"/>
  <c r="J31" i="1"/>
  <c r="N31" i="1"/>
  <c r="P32" i="1"/>
  <c r="H32" i="1"/>
  <c r="J32" i="1"/>
  <c r="N32" i="1"/>
  <c r="E29" i="2"/>
  <c r="E28" i="2"/>
  <c r="E27" i="2"/>
  <c r="E26" i="2"/>
  <c r="P10" i="1"/>
  <c r="N10" i="1"/>
  <c r="H10" i="1"/>
  <c r="J10" i="1"/>
  <c r="C45" i="1"/>
  <c r="P12" i="1"/>
  <c r="J12" i="1"/>
  <c r="H12" i="1"/>
  <c r="N12" i="1"/>
  <c r="F12" i="1"/>
  <c r="P16" i="1"/>
  <c r="N16" i="1"/>
  <c r="H16" i="1"/>
  <c r="F16" i="1"/>
  <c r="J16" i="1"/>
  <c r="P23" i="1"/>
  <c r="F23" i="1"/>
  <c r="H23" i="1"/>
  <c r="P5" i="1"/>
  <c r="F5" i="1"/>
  <c r="N5" i="1"/>
  <c r="J5" i="1"/>
  <c r="H5" i="1"/>
  <c r="J19" i="1"/>
  <c r="F19" i="1"/>
  <c r="N19" i="1"/>
  <c r="D3" i="1"/>
  <c r="T3" i="1" s="1"/>
  <c r="H19" i="1"/>
  <c r="J11" i="1"/>
  <c r="H11" i="1"/>
  <c r="P11" i="1"/>
  <c r="N11" i="1"/>
  <c r="F11" i="1"/>
  <c r="H20" i="1"/>
  <c r="F20" i="1"/>
  <c r="J20" i="1"/>
  <c r="P20" i="1"/>
  <c r="N20" i="1"/>
  <c r="H21" i="1"/>
  <c r="P21" i="1"/>
  <c r="J21" i="1"/>
  <c r="F21" i="1"/>
  <c r="N21" i="1"/>
  <c r="F4" i="1"/>
  <c r="P4" i="1"/>
  <c r="J4" i="1"/>
  <c r="N4" i="1"/>
  <c r="H4" i="1"/>
  <c r="P22" i="1"/>
  <c r="N22" i="1"/>
  <c r="J22" i="1"/>
  <c r="H22" i="1"/>
  <c r="F22" i="1"/>
  <c r="J13" i="1"/>
  <c r="H13" i="1"/>
  <c r="F13" i="1"/>
  <c r="N13" i="1"/>
  <c r="P13" i="1"/>
  <c r="F14" i="1"/>
  <c r="P14" i="1"/>
  <c r="N14" i="1"/>
  <c r="H14" i="1"/>
  <c r="J14" i="1"/>
  <c r="P15" i="1"/>
  <c r="N15" i="1"/>
  <c r="J15" i="1"/>
  <c r="H15" i="1"/>
  <c r="F15" i="1"/>
  <c r="P24" i="1"/>
  <c r="F24" i="1"/>
  <c r="J24" i="1"/>
  <c r="H24" i="1"/>
  <c r="N24" i="1"/>
  <c r="P25" i="1"/>
  <c r="N25" i="1"/>
  <c r="F25" i="1"/>
  <c r="J25" i="1"/>
  <c r="H25" i="1"/>
  <c r="N7" i="1"/>
  <c r="F7" i="1"/>
  <c r="J7" i="1"/>
  <c r="H7" i="1"/>
  <c r="P7" i="1"/>
  <c r="P8" i="1"/>
  <c r="N8" i="1"/>
  <c r="J8" i="1"/>
  <c r="H8" i="1"/>
  <c r="F8" i="1"/>
  <c r="J9" i="1"/>
  <c r="P9" i="1"/>
  <c r="N9" i="1"/>
  <c r="H9" i="1"/>
  <c r="F9" i="1"/>
  <c r="F27" i="1"/>
  <c r="P27" i="1"/>
  <c r="N27" i="1"/>
  <c r="J27" i="1"/>
  <c r="H27" i="1"/>
  <c r="P28" i="1"/>
  <c r="N28" i="1"/>
  <c r="J28" i="1"/>
  <c r="H28" i="1"/>
  <c r="F28" i="1"/>
  <c r="H18" i="1"/>
  <c r="F18" i="1"/>
  <c r="P18" i="1"/>
  <c r="N18" i="1"/>
  <c r="J18" i="1"/>
  <c r="P17" i="1"/>
  <c r="P6" i="1"/>
  <c r="F17" i="1"/>
  <c r="J17" i="1"/>
  <c r="H17" i="1"/>
  <c r="F6" i="1"/>
  <c r="H6" i="1"/>
  <c r="J23" i="1"/>
  <c r="J6" i="1"/>
  <c r="N23" i="1"/>
  <c r="N26" i="1" l="1"/>
  <c r="J26" i="1"/>
  <c r="R26" i="1"/>
  <c r="T26" i="1"/>
  <c r="T45" i="1" s="1"/>
  <c r="S46" i="1" s="1"/>
  <c r="H26" i="1"/>
  <c r="F26" i="1"/>
  <c r="H3" i="1"/>
  <c r="H45" i="1" s="1"/>
  <c r="L3" i="1"/>
  <c r="L45" i="1" s="1"/>
  <c r="N3" i="1"/>
  <c r="J3" i="1"/>
  <c r="J45" i="1" s="1"/>
  <c r="I46" i="1" s="1"/>
  <c r="R3" i="1"/>
  <c r="R45" i="1" s="1"/>
  <c r="Q46" i="1" s="1"/>
  <c r="D45" i="1"/>
  <c r="P3" i="1"/>
  <c r="F3" i="1"/>
  <c r="N45" i="1" l="1"/>
  <c r="M46" i="1" s="1"/>
  <c r="V45" i="1"/>
  <c r="U46" i="1" s="1"/>
  <c r="L23" i="2"/>
  <c r="L25" i="2"/>
  <c r="L26" i="2"/>
  <c r="L22" i="2"/>
  <c r="I3" i="3" s="1"/>
  <c r="L29" i="2"/>
  <c r="L28" i="2"/>
  <c r="L24" i="2"/>
  <c r="L27" i="2"/>
  <c r="W4" i="3"/>
  <c r="P45" i="1"/>
  <c r="O46" i="1" s="1"/>
  <c r="F45" i="1"/>
  <c r="E46" i="1" s="1"/>
  <c r="W3" i="3"/>
  <c r="W14" i="3"/>
  <c r="W25" i="3"/>
  <c r="J3" i="3"/>
  <c r="H28" i="2"/>
  <c r="R31" i="3" s="1"/>
  <c r="H23" i="2"/>
  <c r="W26" i="3"/>
  <c r="J26" i="3"/>
  <c r="J25" i="2"/>
  <c r="G17" i="3" s="1"/>
  <c r="J23" i="2"/>
  <c r="H22" i="2"/>
  <c r="J22" i="2"/>
  <c r="J14" i="3"/>
  <c r="J25" i="3"/>
  <c r="H24" i="2"/>
  <c r="R16" i="3" s="1"/>
  <c r="H27" i="2"/>
  <c r="E8" i="3" s="1"/>
  <c r="H25" i="2"/>
  <c r="E28" i="3" s="1"/>
  <c r="H26" i="2"/>
  <c r="E18" i="3" s="1"/>
  <c r="J29" i="2"/>
  <c r="G21" i="3" s="1"/>
  <c r="J26" i="2"/>
  <c r="J28" i="2"/>
  <c r="J24" i="2"/>
  <c r="G46" i="1"/>
  <c r="K46" i="1"/>
  <c r="H29" i="2"/>
  <c r="R10" i="3" s="1"/>
  <c r="J27" i="2"/>
  <c r="G19" i="3" s="1"/>
  <c r="K23" i="2" l="1"/>
  <c r="K25" i="2"/>
  <c r="U17" i="3" s="1"/>
  <c r="K27" i="2"/>
  <c r="H19" i="3" s="1"/>
  <c r="K22" i="2"/>
  <c r="K26" i="2"/>
  <c r="U7" i="3" s="1"/>
  <c r="K29" i="2"/>
  <c r="U21" i="3" s="1"/>
  <c r="K28" i="2"/>
  <c r="H20" i="3" s="1"/>
  <c r="K24" i="2"/>
  <c r="H27" i="3" s="1"/>
  <c r="F22" i="2"/>
  <c r="F27" i="2"/>
  <c r="P19" i="3" s="1"/>
  <c r="F29" i="2"/>
  <c r="P21" i="3" s="1"/>
  <c r="F23" i="2"/>
  <c r="F26" i="2"/>
  <c r="P7" i="3" s="1"/>
  <c r="F25" i="2"/>
  <c r="F24" i="2"/>
  <c r="C5" i="3" s="1"/>
  <c r="F28" i="2"/>
  <c r="P20" i="3" s="1"/>
  <c r="E9" i="3"/>
  <c r="E30" i="3"/>
  <c r="I16" i="3"/>
  <c r="I5" i="3"/>
  <c r="I27" i="3"/>
  <c r="V4" i="3"/>
  <c r="I8" i="3"/>
  <c r="I19" i="3"/>
  <c r="I30" i="3"/>
  <c r="I4" i="3"/>
  <c r="I26" i="3"/>
  <c r="I15" i="3"/>
  <c r="I31" i="3"/>
  <c r="I20" i="3"/>
  <c r="I9" i="3"/>
  <c r="I21" i="3"/>
  <c r="I10" i="3"/>
  <c r="I32" i="3"/>
  <c r="V15" i="3"/>
  <c r="R8" i="3"/>
  <c r="I17" i="3"/>
  <c r="I28" i="3"/>
  <c r="I6" i="3"/>
  <c r="E19" i="3"/>
  <c r="W15" i="3"/>
  <c r="V26" i="3"/>
  <c r="I7" i="3"/>
  <c r="I29" i="3"/>
  <c r="I18" i="3"/>
  <c r="E31" i="3"/>
  <c r="R19" i="3"/>
  <c r="E20" i="3"/>
  <c r="J15" i="3"/>
  <c r="R20" i="3"/>
  <c r="R30" i="3"/>
  <c r="J4" i="3"/>
  <c r="G6" i="3"/>
  <c r="G28" i="3"/>
  <c r="T6" i="3"/>
  <c r="T17" i="3"/>
  <c r="T28" i="3"/>
  <c r="I23" i="2"/>
  <c r="I22" i="2"/>
  <c r="G23" i="2"/>
  <c r="G22" i="2"/>
  <c r="R9" i="3"/>
  <c r="H17" i="3"/>
  <c r="H6" i="3"/>
  <c r="H28" i="3"/>
  <c r="U6" i="3"/>
  <c r="U28" i="3"/>
  <c r="I25" i="2"/>
  <c r="S28" i="3" s="1"/>
  <c r="I28" i="2"/>
  <c r="S9" i="3" s="1"/>
  <c r="I24" i="2"/>
  <c r="S27" i="3" s="1"/>
  <c r="I26" i="2"/>
  <c r="S29" i="3" s="1"/>
  <c r="I27" i="2"/>
  <c r="S8" i="3" s="1"/>
  <c r="I29" i="2"/>
  <c r="S32" i="3" s="1"/>
  <c r="G30" i="3"/>
  <c r="R21" i="3"/>
  <c r="E32" i="3"/>
  <c r="T21" i="3"/>
  <c r="E21" i="3"/>
  <c r="R32" i="3"/>
  <c r="E10" i="3"/>
  <c r="H21" i="3"/>
  <c r="U32" i="3"/>
  <c r="T10" i="3"/>
  <c r="H31" i="3"/>
  <c r="R18" i="3"/>
  <c r="E7" i="3"/>
  <c r="E29" i="3"/>
  <c r="R7" i="3"/>
  <c r="R29" i="3"/>
  <c r="T5" i="3"/>
  <c r="G16" i="3"/>
  <c r="T31" i="3"/>
  <c r="G20" i="3"/>
  <c r="T7" i="3"/>
  <c r="G18" i="3"/>
  <c r="U19" i="3"/>
  <c r="R28" i="3"/>
  <c r="T30" i="3"/>
  <c r="T8" i="3"/>
  <c r="R17" i="3"/>
  <c r="T19" i="3"/>
  <c r="E17" i="3"/>
  <c r="G8" i="3"/>
  <c r="U9" i="3"/>
  <c r="R6" i="3"/>
  <c r="H8" i="3"/>
  <c r="E6" i="3"/>
  <c r="H30" i="3"/>
  <c r="T32" i="3"/>
  <c r="H9" i="3"/>
  <c r="U8" i="3"/>
  <c r="G10" i="3"/>
  <c r="G32" i="3"/>
  <c r="G31" i="3"/>
  <c r="T20" i="3"/>
  <c r="T16" i="3"/>
  <c r="G29" i="3"/>
  <c r="T27" i="3"/>
  <c r="T18" i="3"/>
  <c r="T29" i="3"/>
  <c r="G7" i="3"/>
  <c r="G5" i="3"/>
  <c r="G27" i="3"/>
  <c r="U29" i="3"/>
  <c r="G9" i="3"/>
  <c r="E27" i="3"/>
  <c r="R27" i="3"/>
  <c r="U5" i="3"/>
  <c r="T9" i="3"/>
  <c r="E16" i="3"/>
  <c r="R5" i="3"/>
  <c r="H29" i="3"/>
  <c r="E5" i="3"/>
  <c r="U18" i="3"/>
  <c r="G25" i="2"/>
  <c r="G29" i="2"/>
  <c r="G27" i="2"/>
  <c r="G24" i="2"/>
  <c r="G28" i="2"/>
  <c r="G26" i="2"/>
  <c r="H7" i="3"/>
  <c r="U30" i="3" l="1"/>
  <c r="U10" i="3"/>
  <c r="H32" i="3"/>
  <c r="P8" i="3"/>
  <c r="H10" i="3"/>
  <c r="H18" i="3"/>
  <c r="P32" i="3"/>
  <c r="C30" i="3"/>
  <c r="C21" i="3"/>
  <c r="C29" i="3"/>
  <c r="U16" i="3"/>
  <c r="U27" i="3"/>
  <c r="U20" i="3"/>
  <c r="C8" i="3"/>
  <c r="P18" i="3"/>
  <c r="H5" i="3"/>
  <c r="C18" i="3"/>
  <c r="C19" i="3"/>
  <c r="H16" i="3"/>
  <c r="P28" i="3"/>
  <c r="C28" i="3"/>
  <c r="P6" i="3"/>
  <c r="C6" i="3"/>
  <c r="P17" i="3"/>
  <c r="P10" i="3"/>
  <c r="C10" i="3"/>
  <c r="C32" i="3"/>
  <c r="P29" i="3"/>
  <c r="C16" i="3"/>
  <c r="C7" i="3"/>
  <c r="P27" i="3"/>
  <c r="P9" i="3"/>
  <c r="C20" i="3"/>
  <c r="C17" i="3"/>
  <c r="C27" i="3"/>
  <c r="P5" i="3"/>
  <c r="P16" i="3"/>
  <c r="P31" i="3"/>
  <c r="C31" i="3"/>
  <c r="C9" i="3"/>
  <c r="P30" i="3"/>
  <c r="U31" i="3"/>
  <c r="F28" i="3"/>
  <c r="F18" i="3"/>
  <c r="F7" i="3"/>
  <c r="S7" i="3"/>
  <c r="S18" i="3"/>
  <c r="S6" i="3"/>
  <c r="S17" i="3"/>
  <c r="F17" i="3"/>
  <c r="F29" i="3"/>
  <c r="F6" i="3"/>
  <c r="F8" i="3"/>
  <c r="S30" i="3"/>
  <c r="F30" i="3"/>
  <c r="S10" i="3"/>
  <c r="F32" i="3"/>
  <c r="S21" i="3"/>
  <c r="F27" i="3"/>
  <c r="F21" i="3"/>
  <c r="F10" i="3"/>
  <c r="S5" i="3"/>
  <c r="F16" i="3"/>
  <c r="F5" i="3"/>
  <c r="F19" i="3"/>
  <c r="S20" i="3"/>
  <c r="F9" i="3"/>
  <c r="S31" i="3"/>
  <c r="S19" i="3"/>
  <c r="F31" i="3"/>
  <c r="S16" i="3"/>
  <c r="F20" i="3"/>
  <c r="D20" i="3"/>
  <c r="Q9" i="3"/>
  <c r="Q31" i="3"/>
  <c r="D31" i="3"/>
  <c r="D9" i="3"/>
  <c r="Q20" i="3"/>
  <c r="D27" i="3"/>
  <c r="D16" i="3"/>
  <c r="Q27" i="3"/>
  <c r="D5" i="3"/>
  <c r="Q16" i="3"/>
  <c r="Q5" i="3"/>
  <c r="Q30" i="3"/>
  <c r="Q19" i="3"/>
  <c r="Q8" i="3"/>
  <c r="D30" i="3"/>
  <c r="D8" i="3"/>
  <c r="D19" i="3"/>
  <c r="D6" i="3"/>
  <c r="Q17" i="3"/>
  <c r="Q6" i="3"/>
  <c r="D28" i="3"/>
  <c r="D17" i="3"/>
  <c r="Q28" i="3"/>
  <c r="Q18" i="3"/>
  <c r="D29" i="3"/>
  <c r="D18" i="3"/>
  <c r="Q7" i="3"/>
  <c r="Q29" i="3"/>
  <c r="D7" i="3"/>
  <c r="D10" i="3"/>
  <c r="Q32" i="3"/>
  <c r="D21" i="3"/>
  <c r="D32" i="3"/>
  <c r="Q21" i="3"/>
  <c r="Q10" i="3"/>
  <c r="J9" i="3" l="1"/>
  <c r="W9" i="3"/>
  <c r="W31" i="3"/>
  <c r="V9" i="3"/>
  <c r="J20" i="3"/>
  <c r="J31" i="3"/>
  <c r="V20" i="3"/>
  <c r="W20" i="3"/>
  <c r="V31" i="3"/>
  <c r="W32" i="3"/>
  <c r="W10" i="3"/>
  <c r="W21" i="3"/>
  <c r="W29" i="3"/>
  <c r="V7" i="3"/>
  <c r="W7" i="3"/>
  <c r="W18" i="3"/>
  <c r="J29" i="3"/>
  <c r="V18" i="3"/>
  <c r="J18" i="3"/>
  <c r="J7" i="3"/>
  <c r="V29" i="3"/>
  <c r="J8" i="3"/>
  <c r="W30" i="3"/>
  <c r="V8" i="3"/>
  <c r="W8" i="3"/>
  <c r="W19" i="3"/>
  <c r="J30" i="3"/>
  <c r="V19" i="3"/>
  <c r="J19" i="3"/>
  <c r="V30" i="3"/>
  <c r="W27" i="3"/>
  <c r="J16" i="3"/>
  <c r="W5" i="3"/>
  <c r="J5" i="3"/>
  <c r="W16" i="3"/>
  <c r="J27" i="3"/>
  <c r="V16" i="3"/>
  <c r="V5" i="3"/>
  <c r="V27" i="3"/>
  <c r="W28" i="3"/>
  <c r="J17" i="3"/>
  <c r="V6" i="3"/>
  <c r="W17" i="3"/>
  <c r="J28" i="3"/>
  <c r="V17" i="3"/>
  <c r="W6" i="3"/>
  <c r="J6" i="3"/>
  <c r="V28" i="3"/>
  <c r="V21" i="3"/>
  <c r="J21" i="3"/>
  <c r="J10" i="3"/>
  <c r="V10" i="3"/>
  <c r="J32" i="3"/>
  <c r="V32" i="3"/>
</calcChain>
</file>

<file path=xl/sharedStrings.xml><?xml version="1.0" encoding="utf-8"?>
<sst xmlns="http://schemas.openxmlformats.org/spreadsheetml/2006/main" count="203" uniqueCount="86">
  <si>
    <t>ingrdients</t>
  </si>
  <si>
    <t xml:space="preserve">potatoes      </t>
  </si>
  <si>
    <t>makai poha</t>
  </si>
  <si>
    <t>rice krispies</t>
  </si>
  <si>
    <t>corn flakes</t>
  </si>
  <si>
    <t>peanuts</t>
  </si>
  <si>
    <t xml:space="preserve">varyari  </t>
  </si>
  <si>
    <t>icing sugar</t>
  </si>
  <si>
    <t>suhana red chilli powder</t>
  </si>
  <si>
    <t>white chilli powder</t>
  </si>
  <si>
    <t xml:space="preserve">sultana </t>
  </si>
  <si>
    <t>cashews</t>
  </si>
  <si>
    <t>almonds</t>
  </si>
  <si>
    <t xml:space="preserve">ajmo </t>
  </si>
  <si>
    <t>salt</t>
  </si>
  <si>
    <t xml:space="preserve">tumeric </t>
  </si>
  <si>
    <t>jeeru</t>
  </si>
  <si>
    <t>sesame seeds</t>
  </si>
  <si>
    <t>rai</t>
  </si>
  <si>
    <t xml:space="preserve">oil  </t>
  </si>
  <si>
    <t>baking powder</t>
  </si>
  <si>
    <t>rice flour</t>
  </si>
  <si>
    <t>cream of maize flour</t>
  </si>
  <si>
    <t>lemon juice</t>
  </si>
  <si>
    <t>mazeena</t>
  </si>
  <si>
    <t>margerine</t>
  </si>
  <si>
    <t>total</t>
  </si>
  <si>
    <t>old price/kg</t>
  </si>
  <si>
    <t>increase</t>
  </si>
  <si>
    <t>new price/kg</t>
  </si>
  <si>
    <t>Chevro</t>
  </si>
  <si>
    <t xml:space="preserve"> cost</t>
  </si>
  <si>
    <t>Chevro No Sugar</t>
  </si>
  <si>
    <t>Gatiya</t>
  </si>
  <si>
    <t>Murku</t>
  </si>
  <si>
    <t>Chakri</t>
  </si>
  <si>
    <t>cost per Kg</t>
  </si>
  <si>
    <t>Cost</t>
  </si>
  <si>
    <t>pack size (g)</t>
  </si>
  <si>
    <t>Labour</t>
  </si>
  <si>
    <t xml:space="preserve">Chevro </t>
  </si>
  <si>
    <t>Chev no sugar</t>
  </si>
  <si>
    <t>Label</t>
  </si>
  <si>
    <t>Package</t>
  </si>
  <si>
    <t>Packaging</t>
  </si>
  <si>
    <t>Pack Size (g)</t>
  </si>
  <si>
    <t>Total</t>
  </si>
  <si>
    <t>Rate / day</t>
  </si>
  <si>
    <t>required (g) per batch</t>
  </si>
  <si>
    <t>Hours per kg</t>
  </si>
  <si>
    <t>Hours per day</t>
  </si>
  <si>
    <t xml:space="preserve">Rate per hour </t>
  </si>
  <si>
    <t>Total cost</t>
  </si>
  <si>
    <t>Margin</t>
  </si>
  <si>
    <t>Mark up</t>
  </si>
  <si>
    <t>Selling price Margin</t>
  </si>
  <si>
    <t>Selling price Markup</t>
  </si>
  <si>
    <t>Pack size (g)</t>
  </si>
  <si>
    <t>Fafda</t>
  </si>
  <si>
    <t>Star Gatiya</t>
  </si>
  <si>
    <t>gram flour</t>
  </si>
  <si>
    <t>black pepper</t>
  </si>
  <si>
    <t>urad flour</t>
  </si>
  <si>
    <t>white pepper</t>
  </si>
  <si>
    <t>sugar</t>
  </si>
  <si>
    <t>cake box</t>
  </si>
  <si>
    <t>foil packs</t>
  </si>
  <si>
    <t>package type</t>
  </si>
  <si>
    <t>dates</t>
  </si>
  <si>
    <t>green chilli</t>
  </si>
  <si>
    <t>ginger powder</t>
  </si>
  <si>
    <t>Roasted Peanuts</t>
  </si>
  <si>
    <t>Zip Lock</t>
  </si>
  <si>
    <t>Pack Type</t>
  </si>
  <si>
    <t>code</t>
  </si>
  <si>
    <t>pack Code</t>
  </si>
  <si>
    <t>Bhajie Puri</t>
  </si>
  <si>
    <t>semolina</t>
  </si>
  <si>
    <t>ghee</t>
  </si>
  <si>
    <t>flour</t>
  </si>
  <si>
    <t>brown flour</t>
  </si>
  <si>
    <t>dhana jeru</t>
  </si>
  <si>
    <t>methi bhajee</t>
  </si>
  <si>
    <t>hing</t>
  </si>
  <si>
    <t>brown sugar</t>
  </si>
  <si>
    <t>oil fro frying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</si>
</sst>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4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7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3" xfId="0" applyBorder="1"/>
    <xf numFmtId="164" fontId="0" fillId="0" borderId="0" xfId="0" applyNumberFormat="1"/>
    <xf numFmtId="164" fontId="0" fillId="0" borderId="7" xfId="0" applyNumberFormat="1" applyBorder="1"/>
    <xf numFmtId="164" fontId="0" fillId="0" borderId="6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2" fillId="0" borderId="3" xfId="0" applyNumberFormat="1" applyFont="1" applyBorder="1"/>
    <xf numFmtId="164" fontId="2" fillId="0" borderId="4" xfId="0" applyNumberFormat="1" applyFont="1" applyBorder="1"/>
    <xf numFmtId="164" fontId="2" fillId="0" borderId="5" xfId="0" applyNumberFormat="1" applyFont="1" applyBorder="1"/>
    <xf numFmtId="0" fontId="2" fillId="0" borderId="2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wrapText="1"/>
    </xf>
    <xf numFmtId="0" fontId="1" fillId="2" borderId="1" xfId="1"/>
    <xf numFmtId="0" fontId="1" fillId="2" borderId="13" xfId="1" applyBorder="1"/>
    <xf numFmtId="164" fontId="1" fillId="2" borderId="1" xfId="1" applyNumberFormat="1"/>
    <xf numFmtId="0" fontId="2" fillId="0" borderId="3" xfId="0" applyFont="1" applyBorder="1" applyAlignment="1">
      <alignment wrapText="1"/>
    </xf>
    <xf numFmtId="0" fontId="1" fillId="2" borderId="14" xfId="1" applyBorder="1"/>
    <xf numFmtId="0" fontId="0" fillId="0" borderId="10" xfId="0" applyBorder="1" applyAlignment="1">
      <alignment wrapText="1"/>
    </xf>
    <xf numFmtId="0" fontId="1" fillId="2" borderId="15" xfId="1" applyBorder="1"/>
    <xf numFmtId="164" fontId="0" fillId="0" borderId="11" xfId="0" applyNumberFormat="1" applyBorder="1"/>
    <xf numFmtId="0" fontId="1" fillId="2" borderId="16" xfId="1" applyBorder="1" applyAlignment="1">
      <alignment wrapText="1"/>
    </xf>
    <xf numFmtId="164" fontId="0" fillId="0" borderId="12" xfId="0" applyNumberFormat="1" applyBorder="1"/>
    <xf numFmtId="0" fontId="1" fillId="2" borderId="16" xfId="1" applyBorder="1"/>
    <xf numFmtId="0" fontId="0" fillId="0" borderId="10" xfId="0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1" fillId="2" borderId="23" xfId="1" applyNumberFormat="1" applyBorder="1"/>
    <xf numFmtId="0" fontId="1" fillId="2" borderId="23" xfId="1" applyBorder="1"/>
    <xf numFmtId="0" fontId="2" fillId="0" borderId="2" xfId="0" applyFont="1" applyBorder="1" applyAlignment="1">
      <alignment horizontal="left" wrapText="1"/>
    </xf>
    <xf numFmtId="164" fontId="3" fillId="2" borderId="24" xfId="1" applyNumberFormat="1" applyFont="1" applyBorder="1"/>
    <xf numFmtId="0" fontId="3" fillId="2" borderId="24" xfId="1" applyFont="1" applyBorder="1"/>
    <xf numFmtId="0" fontId="0" fillId="0" borderId="3" xfId="0" applyBorder="1" applyAlignment="1">
      <alignment wrapText="1"/>
    </xf>
    <xf numFmtId="0" fontId="0" fillId="0" borderId="9" xfId="0" applyBorder="1"/>
    <xf numFmtId="0" fontId="1" fillId="2" borderId="0" xfId="1" applyBorder="1"/>
    <xf numFmtId="0" fontId="0" fillId="0" borderId="25" xfId="0" applyBorder="1"/>
    <xf numFmtId="164" fontId="0" fillId="0" borderId="7" xfId="0" applyNumberFormat="1" applyBorder="1" applyAlignment="1">
      <alignment wrapText="1"/>
    </xf>
    <xf numFmtId="164" fontId="0" fillId="0" borderId="10" xfId="0" applyNumberFormat="1" applyBorder="1" applyAlignment="1">
      <alignment wrapText="1"/>
    </xf>
    <xf numFmtId="164" fontId="0" fillId="0" borderId="11" xfId="0" applyNumberFormat="1" applyBorder="1" applyAlignment="1">
      <alignment wrapText="1"/>
    </xf>
    <xf numFmtId="164" fontId="0" fillId="0" borderId="12" xfId="0" applyNumberFormat="1" applyBorder="1" applyAlignment="1">
      <alignment wrapText="1"/>
    </xf>
    <xf numFmtId="0" fontId="0" fillId="0" borderId="26" xfId="0" applyBorder="1"/>
    <xf numFmtId="0" fontId="0" fillId="0" borderId="27" xfId="0" applyBorder="1" applyAlignment="1">
      <alignment wrapText="1"/>
    </xf>
    <xf numFmtId="0" fontId="1" fillId="2" borderId="1" xfId="1" applyAlignment="1">
      <alignment wrapText="1"/>
    </xf>
    <xf numFmtId="0" fontId="2" fillId="0" borderId="2" xfId="0" applyFont="1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5A87-4C2D-43BA-9B7E-8548C4112F1C}">
  <dimension ref="A1:V51"/>
  <sheetViews>
    <sheetView workbookViewId="0">
      <selection activeCell="U1" sqref="U1:V1"/>
    </sheetView>
  </sheetViews>
  <sheetFormatPr defaultRowHeight="15" x14ac:dyDescent="0.25"/>
  <cols>
    <col min="1" max="1" width="23.5703125" style="1" customWidth="1"/>
    <col min="2" max="2" width="13.5703125" style="9" customWidth="1"/>
    <col min="3" max="3" width="9.140625" style="9"/>
    <col min="4" max="4" width="12.42578125" style="9" bestFit="1" customWidth="1"/>
    <col min="6" max="6" width="9.140625" style="9"/>
    <col min="7" max="7" width="11.28515625" customWidth="1"/>
    <col min="8" max="8" width="10.28515625" style="9" customWidth="1"/>
    <col min="9" max="9" width="10.140625" customWidth="1"/>
    <col min="10" max="10" width="9.140625" style="9"/>
    <col min="12" max="12" width="9.140625" style="9"/>
    <col min="14" max="14" width="9.140625" style="9"/>
    <col min="16" max="16" width="9.140625" style="9"/>
    <col min="18" max="18" width="9.140625" style="9"/>
  </cols>
  <sheetData>
    <row r="1" spans="1:22" s="3" customFormat="1" ht="15.75" thickBot="1" x14ac:dyDescent="0.3">
      <c r="A1" s="2"/>
      <c r="B1" s="82" t="s">
        <v>37</v>
      </c>
      <c r="C1" s="83"/>
      <c r="D1" s="84"/>
      <c r="E1" s="80" t="s">
        <v>30</v>
      </c>
      <c r="F1" s="81"/>
      <c r="G1" s="80" t="s">
        <v>32</v>
      </c>
      <c r="H1" s="81"/>
      <c r="I1" s="80" t="s">
        <v>33</v>
      </c>
      <c r="J1" s="81"/>
      <c r="K1" s="80" t="s">
        <v>59</v>
      </c>
      <c r="L1" s="81"/>
      <c r="M1" s="80" t="s">
        <v>34</v>
      </c>
      <c r="N1" s="81"/>
      <c r="O1" s="80" t="s">
        <v>35</v>
      </c>
      <c r="P1" s="81"/>
      <c r="Q1" s="80" t="s">
        <v>58</v>
      </c>
      <c r="R1" s="81"/>
      <c r="S1" s="80" t="s">
        <v>71</v>
      </c>
      <c r="T1" s="81"/>
      <c r="U1" s="80" t="s">
        <v>76</v>
      </c>
      <c r="V1" s="81"/>
    </row>
    <row r="2" spans="1:22" s="3" customFormat="1" ht="53.25" customHeight="1" thickBot="1" x14ac:dyDescent="0.3">
      <c r="A2" s="18" t="s">
        <v>0</v>
      </c>
      <c r="B2" s="15" t="s">
        <v>27</v>
      </c>
      <c r="C2" s="16" t="s">
        <v>28</v>
      </c>
      <c r="D2" s="17" t="s">
        <v>29</v>
      </c>
      <c r="E2" s="31" t="s">
        <v>48</v>
      </c>
      <c r="F2" s="17" t="s">
        <v>31</v>
      </c>
      <c r="G2" s="31" t="s">
        <v>48</v>
      </c>
      <c r="H2" s="17" t="s">
        <v>31</v>
      </c>
      <c r="I2" s="31" t="s">
        <v>48</v>
      </c>
      <c r="J2" s="17" t="s">
        <v>31</v>
      </c>
      <c r="K2" s="31" t="s">
        <v>48</v>
      </c>
      <c r="L2" s="17" t="s">
        <v>31</v>
      </c>
      <c r="M2" s="31" t="s">
        <v>48</v>
      </c>
      <c r="N2" s="17" t="s">
        <v>31</v>
      </c>
      <c r="O2" s="31" t="s">
        <v>48</v>
      </c>
      <c r="P2" s="17" t="s">
        <v>31</v>
      </c>
      <c r="Q2" s="31" t="s">
        <v>48</v>
      </c>
      <c r="R2" s="17" t="s">
        <v>31</v>
      </c>
      <c r="S2" s="31" t="s">
        <v>48</v>
      </c>
      <c r="T2" s="17" t="s">
        <v>31</v>
      </c>
      <c r="U2" s="31" t="s">
        <v>48</v>
      </c>
      <c r="V2" s="17" t="s">
        <v>31</v>
      </c>
    </row>
    <row r="3" spans="1:22" x14ac:dyDescent="0.25">
      <c r="A3" s="19" t="s">
        <v>1</v>
      </c>
      <c r="B3" s="30">
        <v>20</v>
      </c>
      <c r="C3" s="30">
        <f>B3*0.1</f>
        <v>2</v>
      </c>
      <c r="D3" s="10">
        <f>B3+C3</f>
        <v>22</v>
      </c>
      <c r="E3" s="28">
        <v>3000</v>
      </c>
      <c r="F3" s="10">
        <f t="shared" ref="F3:F44" si="0">D3*E3/1000</f>
        <v>66</v>
      </c>
      <c r="G3" s="28">
        <v>3000</v>
      </c>
      <c r="H3" s="10">
        <f>D3*G3/1000</f>
        <v>66</v>
      </c>
      <c r="I3" s="28">
        <v>1000</v>
      </c>
      <c r="J3" s="10">
        <f>D3*I3/1000</f>
        <v>22</v>
      </c>
      <c r="K3" s="28">
        <v>0</v>
      </c>
      <c r="L3" s="10">
        <f>D3*K3/1000</f>
        <v>0</v>
      </c>
      <c r="M3" s="28">
        <v>0</v>
      </c>
      <c r="N3" s="10">
        <f>D3*M3/1000</f>
        <v>0</v>
      </c>
      <c r="O3" s="28">
        <v>222</v>
      </c>
      <c r="P3" s="10">
        <f t="shared" ref="P3:P44" si="1">D3*O3/1000</f>
        <v>4.8840000000000003</v>
      </c>
      <c r="Q3" s="28">
        <v>0</v>
      </c>
      <c r="R3" s="10">
        <f>D3*Q3/1000</f>
        <v>0</v>
      </c>
      <c r="S3" s="28">
        <v>0</v>
      </c>
      <c r="T3" s="10">
        <f>D3*S3/1000</f>
        <v>0</v>
      </c>
      <c r="U3" s="28">
        <v>0</v>
      </c>
      <c r="V3" s="10">
        <f>D3*U3/1000</f>
        <v>0</v>
      </c>
    </row>
    <row r="4" spans="1:22" x14ac:dyDescent="0.25">
      <c r="A4" s="19" t="s">
        <v>2</v>
      </c>
      <c r="B4" s="30">
        <v>33</v>
      </c>
      <c r="C4" s="30">
        <f t="shared" ref="C4:C28" si="2">B4*0.1</f>
        <v>3.3000000000000003</v>
      </c>
      <c r="D4" s="10">
        <f t="shared" ref="D4:D44" si="3">B4+C4</f>
        <v>36.299999999999997</v>
      </c>
      <c r="E4" s="28">
        <v>300</v>
      </c>
      <c r="F4" s="10">
        <f t="shared" si="0"/>
        <v>10.89</v>
      </c>
      <c r="G4" s="28">
        <v>0</v>
      </c>
      <c r="H4" s="10">
        <f t="shared" ref="H4:H44" si="4">D4*G4/1000</f>
        <v>0</v>
      </c>
      <c r="I4" s="28">
        <v>0</v>
      </c>
      <c r="J4" s="10">
        <f t="shared" ref="J4:J44" si="5">D4*I4/1000</f>
        <v>0</v>
      </c>
      <c r="K4" s="28">
        <v>0</v>
      </c>
      <c r="L4" s="10">
        <f t="shared" ref="L4:L44" si="6">D4*K4/1000</f>
        <v>0</v>
      </c>
      <c r="M4" s="28">
        <v>0</v>
      </c>
      <c r="N4" s="10">
        <f t="shared" ref="N4:N44" si="7">D4*M4/1000</f>
        <v>0</v>
      </c>
      <c r="O4" s="28">
        <v>0</v>
      </c>
      <c r="P4" s="10">
        <f t="shared" si="1"/>
        <v>0</v>
      </c>
      <c r="Q4" s="28">
        <v>0</v>
      </c>
      <c r="R4" s="10">
        <f t="shared" ref="R4:R44" si="8">D4*Q4/1000</f>
        <v>0</v>
      </c>
      <c r="S4" s="28">
        <v>0</v>
      </c>
      <c r="T4" s="10">
        <f t="shared" ref="T4:T44" si="9">D4*S4/1000</f>
        <v>0</v>
      </c>
      <c r="U4" s="28">
        <v>0</v>
      </c>
      <c r="V4" s="10">
        <f t="shared" ref="V4:V44" si="10">D4*U4/1000</f>
        <v>0</v>
      </c>
    </row>
    <row r="5" spans="1:22" x14ac:dyDescent="0.25">
      <c r="A5" s="20" t="s">
        <v>60</v>
      </c>
      <c r="B5" s="30">
        <v>25</v>
      </c>
      <c r="C5" s="30">
        <f t="shared" si="2"/>
        <v>2.5</v>
      </c>
      <c r="D5" s="10">
        <f t="shared" si="3"/>
        <v>27.5</v>
      </c>
      <c r="E5" s="28">
        <v>520</v>
      </c>
      <c r="F5" s="10">
        <f t="shared" si="0"/>
        <v>14.3</v>
      </c>
      <c r="G5" s="28">
        <v>0</v>
      </c>
      <c r="H5" s="10">
        <f t="shared" si="4"/>
        <v>0</v>
      </c>
      <c r="I5" s="28">
        <v>700</v>
      </c>
      <c r="J5" s="10">
        <f t="shared" si="5"/>
        <v>19.25</v>
      </c>
      <c r="K5" s="28">
        <v>750</v>
      </c>
      <c r="L5" s="10">
        <f t="shared" si="6"/>
        <v>20.625</v>
      </c>
      <c r="M5" s="28">
        <v>47</v>
      </c>
      <c r="N5" s="10">
        <f t="shared" si="7"/>
        <v>1.2925</v>
      </c>
      <c r="O5" s="28">
        <v>104</v>
      </c>
      <c r="P5" s="10">
        <f t="shared" si="1"/>
        <v>2.86</v>
      </c>
      <c r="Q5" s="28">
        <v>1000</v>
      </c>
      <c r="R5" s="10">
        <f t="shared" si="8"/>
        <v>27.5</v>
      </c>
      <c r="S5" s="28">
        <v>0</v>
      </c>
      <c r="T5" s="10">
        <f t="shared" si="9"/>
        <v>0</v>
      </c>
      <c r="U5" s="28">
        <v>0</v>
      </c>
      <c r="V5" s="10">
        <f t="shared" si="10"/>
        <v>0</v>
      </c>
    </row>
    <row r="6" spans="1:22" x14ac:dyDescent="0.25">
      <c r="A6" s="20" t="s">
        <v>3</v>
      </c>
      <c r="B6" s="30">
        <v>198</v>
      </c>
      <c r="C6" s="30">
        <v>135</v>
      </c>
      <c r="D6" s="10">
        <f t="shared" si="3"/>
        <v>333</v>
      </c>
      <c r="E6" s="28">
        <v>150</v>
      </c>
      <c r="F6" s="10">
        <f t="shared" si="0"/>
        <v>49.95</v>
      </c>
      <c r="G6" s="28">
        <v>500</v>
      </c>
      <c r="H6" s="10">
        <f t="shared" si="4"/>
        <v>166.5</v>
      </c>
      <c r="I6" s="28">
        <v>0</v>
      </c>
      <c r="J6" s="10">
        <f t="shared" si="5"/>
        <v>0</v>
      </c>
      <c r="K6" s="28">
        <v>0</v>
      </c>
      <c r="L6" s="10">
        <f t="shared" si="6"/>
        <v>0</v>
      </c>
      <c r="M6" s="28">
        <v>0</v>
      </c>
      <c r="N6" s="10">
        <f t="shared" si="7"/>
        <v>0</v>
      </c>
      <c r="O6" s="28">
        <v>0</v>
      </c>
      <c r="P6" s="10">
        <f t="shared" si="1"/>
        <v>0</v>
      </c>
      <c r="Q6" s="28">
        <v>0</v>
      </c>
      <c r="R6" s="10">
        <f t="shared" si="8"/>
        <v>0</v>
      </c>
      <c r="S6" s="28">
        <v>0</v>
      </c>
      <c r="T6" s="10">
        <f t="shared" si="9"/>
        <v>0</v>
      </c>
      <c r="U6" s="28">
        <v>0</v>
      </c>
      <c r="V6" s="10">
        <f t="shared" si="10"/>
        <v>0</v>
      </c>
    </row>
    <row r="7" spans="1:22" x14ac:dyDescent="0.25">
      <c r="A7" s="20" t="s">
        <v>4</v>
      </c>
      <c r="B7" s="30">
        <v>78</v>
      </c>
      <c r="C7" s="30">
        <f t="shared" si="2"/>
        <v>7.8000000000000007</v>
      </c>
      <c r="D7" s="10">
        <f t="shared" si="3"/>
        <v>85.8</v>
      </c>
      <c r="E7" s="28">
        <v>0</v>
      </c>
      <c r="F7" s="10">
        <f t="shared" si="0"/>
        <v>0</v>
      </c>
      <c r="G7" s="28">
        <v>499</v>
      </c>
      <c r="H7" s="10">
        <f t="shared" si="4"/>
        <v>42.8142</v>
      </c>
      <c r="I7" s="28">
        <v>0</v>
      </c>
      <c r="J7" s="10">
        <f t="shared" si="5"/>
        <v>0</v>
      </c>
      <c r="K7" s="28">
        <v>0</v>
      </c>
      <c r="L7" s="10">
        <f t="shared" si="6"/>
        <v>0</v>
      </c>
      <c r="M7" s="28">
        <v>0</v>
      </c>
      <c r="N7" s="10">
        <f t="shared" si="7"/>
        <v>0</v>
      </c>
      <c r="O7" s="28">
        <v>0</v>
      </c>
      <c r="P7" s="10">
        <f t="shared" si="1"/>
        <v>0</v>
      </c>
      <c r="Q7" s="28">
        <v>0</v>
      </c>
      <c r="R7" s="10">
        <f t="shared" si="8"/>
        <v>0</v>
      </c>
      <c r="S7" s="28">
        <v>0</v>
      </c>
      <c r="T7" s="10">
        <f t="shared" si="9"/>
        <v>0</v>
      </c>
      <c r="U7" s="28">
        <v>0</v>
      </c>
      <c r="V7" s="10">
        <f t="shared" si="10"/>
        <v>0</v>
      </c>
    </row>
    <row r="8" spans="1:22" x14ac:dyDescent="0.25">
      <c r="A8" s="19" t="s">
        <v>5</v>
      </c>
      <c r="B8" s="30">
        <v>40</v>
      </c>
      <c r="C8" s="30">
        <f t="shared" si="2"/>
        <v>4</v>
      </c>
      <c r="D8" s="10">
        <v>42</v>
      </c>
      <c r="E8" s="28">
        <v>350</v>
      </c>
      <c r="F8" s="10">
        <f t="shared" si="0"/>
        <v>14.7</v>
      </c>
      <c r="G8" s="28">
        <v>200</v>
      </c>
      <c r="H8" s="10">
        <f t="shared" si="4"/>
        <v>8.4</v>
      </c>
      <c r="I8" s="28">
        <v>0</v>
      </c>
      <c r="J8" s="10">
        <f t="shared" si="5"/>
        <v>0</v>
      </c>
      <c r="K8" s="28">
        <v>0</v>
      </c>
      <c r="L8" s="10">
        <f t="shared" si="6"/>
        <v>0</v>
      </c>
      <c r="M8" s="28">
        <v>0</v>
      </c>
      <c r="N8" s="10">
        <f t="shared" si="7"/>
        <v>0</v>
      </c>
      <c r="O8" s="28">
        <v>0</v>
      </c>
      <c r="P8" s="10">
        <f t="shared" si="1"/>
        <v>0</v>
      </c>
      <c r="Q8" s="28">
        <v>200</v>
      </c>
      <c r="R8" s="10">
        <f t="shared" si="8"/>
        <v>8.4</v>
      </c>
      <c r="S8" s="28">
        <v>4000</v>
      </c>
      <c r="T8" s="10">
        <f t="shared" si="9"/>
        <v>168</v>
      </c>
      <c r="U8" s="28">
        <v>0</v>
      </c>
      <c r="V8" s="10">
        <f t="shared" si="10"/>
        <v>0</v>
      </c>
    </row>
    <row r="9" spans="1:22" x14ac:dyDescent="0.25">
      <c r="A9" s="20" t="s">
        <v>6</v>
      </c>
      <c r="B9" s="30">
        <v>84</v>
      </c>
      <c r="C9" s="30">
        <f t="shared" si="2"/>
        <v>8.4</v>
      </c>
      <c r="D9" s="10">
        <f t="shared" si="3"/>
        <v>92.4</v>
      </c>
      <c r="E9" s="28">
        <v>50</v>
      </c>
      <c r="F9" s="10">
        <f t="shared" si="0"/>
        <v>4.62</v>
      </c>
      <c r="G9" s="28">
        <v>50</v>
      </c>
      <c r="H9" s="10">
        <f t="shared" si="4"/>
        <v>4.62</v>
      </c>
      <c r="I9" s="28">
        <v>0</v>
      </c>
      <c r="J9" s="10">
        <f t="shared" si="5"/>
        <v>0</v>
      </c>
      <c r="K9" s="28">
        <v>0</v>
      </c>
      <c r="L9" s="10">
        <f t="shared" si="6"/>
        <v>0</v>
      </c>
      <c r="M9" s="28">
        <v>0</v>
      </c>
      <c r="N9" s="10">
        <f t="shared" si="7"/>
        <v>0</v>
      </c>
      <c r="O9" s="28">
        <v>0</v>
      </c>
      <c r="P9" s="10">
        <f t="shared" si="1"/>
        <v>0</v>
      </c>
      <c r="Q9" s="28">
        <v>0</v>
      </c>
      <c r="R9" s="10">
        <f t="shared" si="8"/>
        <v>0</v>
      </c>
      <c r="S9" s="28">
        <v>0</v>
      </c>
      <c r="T9" s="10">
        <f t="shared" si="9"/>
        <v>0</v>
      </c>
      <c r="U9" s="28">
        <v>0</v>
      </c>
      <c r="V9" s="10">
        <f t="shared" si="10"/>
        <v>0</v>
      </c>
    </row>
    <row r="10" spans="1:22" x14ac:dyDescent="0.25">
      <c r="A10" s="20" t="s">
        <v>7</v>
      </c>
      <c r="B10" s="30">
        <v>20</v>
      </c>
      <c r="C10" s="30">
        <f t="shared" si="2"/>
        <v>2</v>
      </c>
      <c r="D10" s="10">
        <f t="shared" si="3"/>
        <v>22</v>
      </c>
      <c r="E10" s="28">
        <v>75</v>
      </c>
      <c r="F10" s="10">
        <f t="shared" si="0"/>
        <v>1.65</v>
      </c>
      <c r="G10" s="28">
        <v>0</v>
      </c>
      <c r="H10" s="10">
        <f t="shared" si="4"/>
        <v>0</v>
      </c>
      <c r="I10" s="28">
        <v>0</v>
      </c>
      <c r="J10" s="10">
        <f t="shared" si="5"/>
        <v>0</v>
      </c>
      <c r="K10" s="28">
        <v>0</v>
      </c>
      <c r="L10" s="10">
        <f t="shared" si="6"/>
        <v>0</v>
      </c>
      <c r="M10" s="28">
        <v>0</v>
      </c>
      <c r="N10" s="10">
        <f t="shared" si="7"/>
        <v>0</v>
      </c>
      <c r="O10" s="28">
        <v>0</v>
      </c>
      <c r="P10" s="10">
        <f t="shared" si="1"/>
        <v>0</v>
      </c>
      <c r="Q10" s="28">
        <v>0</v>
      </c>
      <c r="R10" s="10">
        <f t="shared" si="8"/>
        <v>0</v>
      </c>
      <c r="S10" s="28">
        <v>0</v>
      </c>
      <c r="T10" s="10">
        <f t="shared" si="9"/>
        <v>0</v>
      </c>
      <c r="U10" s="28">
        <v>0</v>
      </c>
      <c r="V10" s="10">
        <f t="shared" si="10"/>
        <v>0</v>
      </c>
    </row>
    <row r="11" spans="1:22" x14ac:dyDescent="0.25">
      <c r="A11" s="20" t="s">
        <v>8</v>
      </c>
      <c r="B11" s="30">
        <v>70</v>
      </c>
      <c r="C11" s="30">
        <f t="shared" si="2"/>
        <v>7</v>
      </c>
      <c r="D11" s="10">
        <f t="shared" si="3"/>
        <v>77</v>
      </c>
      <c r="E11" s="28">
        <v>20</v>
      </c>
      <c r="F11" s="10">
        <f t="shared" si="0"/>
        <v>1.54</v>
      </c>
      <c r="G11" s="28">
        <v>20</v>
      </c>
      <c r="H11" s="10">
        <f t="shared" si="4"/>
        <v>1.54</v>
      </c>
      <c r="I11" s="28">
        <v>0</v>
      </c>
      <c r="J11" s="10">
        <f t="shared" si="5"/>
        <v>0</v>
      </c>
      <c r="K11" s="28">
        <v>0</v>
      </c>
      <c r="L11" s="10">
        <f t="shared" si="6"/>
        <v>0</v>
      </c>
      <c r="M11" s="28">
        <v>0</v>
      </c>
      <c r="N11" s="10">
        <f t="shared" si="7"/>
        <v>0</v>
      </c>
      <c r="O11" s="28">
        <v>0</v>
      </c>
      <c r="P11" s="10">
        <f t="shared" si="1"/>
        <v>0</v>
      </c>
      <c r="Q11" s="28">
        <v>2</v>
      </c>
      <c r="R11" s="10">
        <f t="shared" si="8"/>
        <v>0.154</v>
      </c>
      <c r="S11" s="28">
        <v>20</v>
      </c>
      <c r="T11" s="10">
        <f t="shared" si="9"/>
        <v>1.54</v>
      </c>
      <c r="U11" s="28">
        <v>0</v>
      </c>
      <c r="V11" s="10">
        <f t="shared" si="10"/>
        <v>0</v>
      </c>
    </row>
    <row r="12" spans="1:22" x14ac:dyDescent="0.25">
      <c r="A12" s="20" t="s">
        <v>9</v>
      </c>
      <c r="B12" s="30">
        <v>175</v>
      </c>
      <c r="C12" s="30">
        <f t="shared" si="2"/>
        <v>17.5</v>
      </c>
      <c r="D12" s="10">
        <f t="shared" si="3"/>
        <v>192.5</v>
      </c>
      <c r="E12" s="28">
        <v>0</v>
      </c>
      <c r="F12" s="10">
        <f t="shared" si="0"/>
        <v>0</v>
      </c>
      <c r="G12" s="28">
        <v>19</v>
      </c>
      <c r="H12" s="10">
        <f t="shared" si="4"/>
        <v>3.6575000000000002</v>
      </c>
      <c r="I12" s="28">
        <v>13</v>
      </c>
      <c r="J12" s="10">
        <f t="shared" si="5"/>
        <v>2.5024999999999999</v>
      </c>
      <c r="K12" s="28">
        <v>0</v>
      </c>
      <c r="L12" s="10">
        <f t="shared" si="6"/>
        <v>0</v>
      </c>
      <c r="M12" s="28">
        <v>4</v>
      </c>
      <c r="N12" s="10">
        <f t="shared" si="7"/>
        <v>0.77</v>
      </c>
      <c r="O12" s="28">
        <v>6</v>
      </c>
      <c r="P12" s="10">
        <f t="shared" si="1"/>
        <v>1.155</v>
      </c>
      <c r="Q12" s="28">
        <v>0</v>
      </c>
      <c r="R12" s="10">
        <f t="shared" si="8"/>
        <v>0</v>
      </c>
      <c r="S12" s="28">
        <v>0</v>
      </c>
      <c r="T12" s="10">
        <f t="shared" si="9"/>
        <v>0</v>
      </c>
      <c r="U12" s="28">
        <v>0</v>
      </c>
      <c r="V12" s="10">
        <f t="shared" si="10"/>
        <v>0</v>
      </c>
    </row>
    <row r="13" spans="1:22" x14ac:dyDescent="0.25">
      <c r="A13" s="20" t="s">
        <v>10</v>
      </c>
      <c r="B13" s="30">
        <v>75</v>
      </c>
      <c r="C13" s="30">
        <f t="shared" si="2"/>
        <v>7.5</v>
      </c>
      <c r="D13" s="10">
        <f t="shared" si="3"/>
        <v>82.5</v>
      </c>
      <c r="E13" s="28">
        <v>0</v>
      </c>
      <c r="F13" s="10">
        <f t="shared" si="0"/>
        <v>0</v>
      </c>
      <c r="G13" s="28">
        <v>60</v>
      </c>
      <c r="H13" s="10">
        <f t="shared" si="4"/>
        <v>4.95</v>
      </c>
      <c r="I13" s="28">
        <v>0</v>
      </c>
      <c r="J13" s="10">
        <f t="shared" si="5"/>
        <v>0</v>
      </c>
      <c r="K13" s="28">
        <v>0</v>
      </c>
      <c r="L13" s="10">
        <f t="shared" si="6"/>
        <v>0</v>
      </c>
      <c r="M13" s="28">
        <v>0</v>
      </c>
      <c r="N13" s="10">
        <f t="shared" si="7"/>
        <v>0</v>
      </c>
      <c r="O13" s="28">
        <v>0</v>
      </c>
      <c r="P13" s="10">
        <f t="shared" si="1"/>
        <v>0</v>
      </c>
      <c r="Q13" s="28">
        <v>0</v>
      </c>
      <c r="R13" s="10">
        <f t="shared" si="8"/>
        <v>0</v>
      </c>
      <c r="S13" s="28">
        <v>0</v>
      </c>
      <c r="T13" s="10">
        <f t="shared" si="9"/>
        <v>0</v>
      </c>
      <c r="U13" s="28">
        <v>0</v>
      </c>
      <c r="V13" s="10">
        <f t="shared" si="10"/>
        <v>0</v>
      </c>
    </row>
    <row r="14" spans="1:22" x14ac:dyDescent="0.25">
      <c r="A14" s="20" t="s">
        <v>11</v>
      </c>
      <c r="B14" s="30">
        <v>186</v>
      </c>
      <c r="C14" s="30">
        <f t="shared" si="2"/>
        <v>18.600000000000001</v>
      </c>
      <c r="D14" s="10">
        <f t="shared" si="3"/>
        <v>204.6</v>
      </c>
      <c r="E14" s="28">
        <v>0</v>
      </c>
      <c r="F14" s="10">
        <f t="shared" si="0"/>
        <v>0</v>
      </c>
      <c r="G14" s="28">
        <v>60</v>
      </c>
      <c r="H14" s="10">
        <f t="shared" si="4"/>
        <v>12.276</v>
      </c>
      <c r="I14" s="28">
        <v>0</v>
      </c>
      <c r="J14" s="10">
        <f t="shared" si="5"/>
        <v>0</v>
      </c>
      <c r="K14" s="28">
        <v>0</v>
      </c>
      <c r="L14" s="10">
        <f t="shared" si="6"/>
        <v>0</v>
      </c>
      <c r="M14" s="28">
        <v>0</v>
      </c>
      <c r="N14" s="10">
        <f t="shared" si="7"/>
        <v>0</v>
      </c>
      <c r="O14" s="28">
        <v>0</v>
      </c>
      <c r="P14" s="10">
        <f t="shared" si="1"/>
        <v>0</v>
      </c>
      <c r="Q14" s="28">
        <v>0</v>
      </c>
      <c r="R14" s="10">
        <f t="shared" si="8"/>
        <v>0</v>
      </c>
      <c r="S14" s="28">
        <v>0</v>
      </c>
      <c r="T14" s="10">
        <f t="shared" si="9"/>
        <v>0</v>
      </c>
      <c r="U14" s="28">
        <v>0</v>
      </c>
      <c r="V14" s="10">
        <f t="shared" si="10"/>
        <v>0</v>
      </c>
    </row>
    <row r="15" spans="1:22" x14ac:dyDescent="0.25">
      <c r="A15" s="20" t="s">
        <v>12</v>
      </c>
      <c r="B15" s="30">
        <v>155</v>
      </c>
      <c r="C15" s="30">
        <f t="shared" si="2"/>
        <v>15.5</v>
      </c>
      <c r="D15" s="10">
        <f t="shared" si="3"/>
        <v>170.5</v>
      </c>
      <c r="E15" s="28">
        <v>0</v>
      </c>
      <c r="F15" s="10">
        <f t="shared" si="0"/>
        <v>0</v>
      </c>
      <c r="G15" s="28">
        <v>60</v>
      </c>
      <c r="H15" s="10">
        <f t="shared" si="4"/>
        <v>10.23</v>
      </c>
      <c r="I15" s="28">
        <v>0</v>
      </c>
      <c r="J15" s="10">
        <f t="shared" si="5"/>
        <v>0</v>
      </c>
      <c r="K15" s="28">
        <v>0</v>
      </c>
      <c r="L15" s="10">
        <f t="shared" si="6"/>
        <v>0</v>
      </c>
      <c r="M15" s="28">
        <v>0</v>
      </c>
      <c r="N15" s="10">
        <f t="shared" si="7"/>
        <v>0</v>
      </c>
      <c r="O15" s="28">
        <v>0</v>
      </c>
      <c r="P15" s="10">
        <f t="shared" si="1"/>
        <v>0</v>
      </c>
      <c r="Q15" s="28">
        <v>0</v>
      </c>
      <c r="R15" s="10">
        <f t="shared" si="8"/>
        <v>0</v>
      </c>
      <c r="S15" s="28">
        <v>0</v>
      </c>
      <c r="T15" s="10">
        <f t="shared" si="9"/>
        <v>0</v>
      </c>
      <c r="U15" s="28">
        <v>0</v>
      </c>
      <c r="V15" s="10">
        <f t="shared" si="10"/>
        <v>0</v>
      </c>
    </row>
    <row r="16" spans="1:22" x14ac:dyDescent="0.25">
      <c r="A16" s="20" t="s">
        <v>13</v>
      </c>
      <c r="B16" s="30">
        <v>78</v>
      </c>
      <c r="C16" s="30">
        <f t="shared" si="2"/>
        <v>7.8000000000000007</v>
      </c>
      <c r="D16" s="10">
        <f t="shared" si="3"/>
        <v>85.8</v>
      </c>
      <c r="E16" s="28">
        <v>30</v>
      </c>
      <c r="F16" s="10">
        <f t="shared" si="0"/>
        <v>2.5739999999999998</v>
      </c>
      <c r="G16" s="28">
        <v>30</v>
      </c>
      <c r="H16" s="10">
        <f t="shared" si="4"/>
        <v>2.5739999999999998</v>
      </c>
      <c r="I16" s="28">
        <v>8</v>
      </c>
      <c r="J16" s="10">
        <f t="shared" si="5"/>
        <v>0.68640000000000001</v>
      </c>
      <c r="K16" s="28">
        <v>6</v>
      </c>
      <c r="L16" s="10">
        <f t="shared" si="6"/>
        <v>0.51479999999999992</v>
      </c>
      <c r="M16" s="28">
        <v>1</v>
      </c>
      <c r="N16" s="10">
        <f t="shared" si="7"/>
        <v>8.5800000000000001E-2</v>
      </c>
      <c r="O16" s="28">
        <v>0</v>
      </c>
      <c r="P16" s="10">
        <f t="shared" si="1"/>
        <v>0</v>
      </c>
      <c r="Q16" s="28">
        <v>0</v>
      </c>
      <c r="R16" s="10">
        <f t="shared" si="8"/>
        <v>0</v>
      </c>
      <c r="S16" s="28">
        <v>0</v>
      </c>
      <c r="T16" s="10">
        <f t="shared" si="9"/>
        <v>0</v>
      </c>
      <c r="U16" s="28">
        <v>0</v>
      </c>
      <c r="V16" s="10">
        <f t="shared" si="10"/>
        <v>0</v>
      </c>
    </row>
    <row r="17" spans="1:22" x14ac:dyDescent="0.25">
      <c r="A17" s="20" t="s">
        <v>14</v>
      </c>
      <c r="B17" s="30">
        <v>5</v>
      </c>
      <c r="C17" s="30">
        <f t="shared" si="2"/>
        <v>0.5</v>
      </c>
      <c r="D17" s="10">
        <f t="shared" si="3"/>
        <v>5.5</v>
      </c>
      <c r="E17" s="28">
        <v>40</v>
      </c>
      <c r="F17" s="10">
        <f t="shared" si="0"/>
        <v>0.22</v>
      </c>
      <c r="G17" s="28">
        <v>40</v>
      </c>
      <c r="H17" s="10">
        <f t="shared" si="4"/>
        <v>0.22</v>
      </c>
      <c r="I17" s="28">
        <v>50</v>
      </c>
      <c r="J17" s="10">
        <f t="shared" si="5"/>
        <v>0.27500000000000002</v>
      </c>
      <c r="K17" s="28">
        <v>20</v>
      </c>
      <c r="L17" s="10">
        <f t="shared" si="6"/>
        <v>0.11</v>
      </c>
      <c r="M17" s="28">
        <v>12</v>
      </c>
      <c r="N17" s="10">
        <f t="shared" si="7"/>
        <v>6.6000000000000003E-2</v>
      </c>
      <c r="O17" s="28">
        <v>12</v>
      </c>
      <c r="P17" s="10">
        <f t="shared" si="1"/>
        <v>6.6000000000000003E-2</v>
      </c>
      <c r="Q17" s="28">
        <v>50</v>
      </c>
      <c r="R17" s="10">
        <f t="shared" si="8"/>
        <v>0.27500000000000002</v>
      </c>
      <c r="S17" s="28">
        <v>80</v>
      </c>
      <c r="T17" s="10">
        <f>D17*S17/1000</f>
        <v>0.44</v>
      </c>
      <c r="U17" s="28">
        <v>70</v>
      </c>
      <c r="V17" s="10">
        <f t="shared" si="10"/>
        <v>0.38500000000000001</v>
      </c>
    </row>
    <row r="18" spans="1:22" x14ac:dyDescent="0.25">
      <c r="A18" s="20" t="s">
        <v>15</v>
      </c>
      <c r="B18" s="30">
        <v>55</v>
      </c>
      <c r="C18" s="30">
        <f t="shared" si="2"/>
        <v>5.5</v>
      </c>
      <c r="D18" s="10">
        <f t="shared" si="3"/>
        <v>60.5</v>
      </c>
      <c r="E18" s="28">
        <v>15</v>
      </c>
      <c r="F18" s="10">
        <f t="shared" si="0"/>
        <v>0.90749999999999997</v>
      </c>
      <c r="G18" s="28">
        <v>15</v>
      </c>
      <c r="H18" s="10">
        <f t="shared" si="4"/>
        <v>0.90749999999999997</v>
      </c>
      <c r="I18" s="28">
        <v>0</v>
      </c>
      <c r="J18" s="10">
        <f t="shared" si="5"/>
        <v>0</v>
      </c>
      <c r="K18" s="28">
        <v>0</v>
      </c>
      <c r="L18" s="10">
        <f t="shared" si="6"/>
        <v>0</v>
      </c>
      <c r="M18" s="28">
        <v>0</v>
      </c>
      <c r="N18" s="10">
        <f t="shared" si="7"/>
        <v>0</v>
      </c>
      <c r="O18" s="28">
        <v>0</v>
      </c>
      <c r="P18" s="10">
        <f t="shared" si="1"/>
        <v>0</v>
      </c>
      <c r="Q18" s="28">
        <v>0</v>
      </c>
      <c r="R18" s="10">
        <f t="shared" si="8"/>
        <v>0</v>
      </c>
      <c r="S18" s="28">
        <v>0</v>
      </c>
      <c r="T18" s="10">
        <f t="shared" si="9"/>
        <v>0</v>
      </c>
      <c r="U18" s="28">
        <v>5</v>
      </c>
      <c r="V18" s="10">
        <f t="shared" si="10"/>
        <v>0.30249999999999999</v>
      </c>
    </row>
    <row r="19" spans="1:22" x14ac:dyDescent="0.25">
      <c r="A19" s="20" t="s">
        <v>16</v>
      </c>
      <c r="B19" s="30">
        <v>173</v>
      </c>
      <c r="C19" s="30">
        <f t="shared" si="2"/>
        <v>17.3</v>
      </c>
      <c r="D19" s="10">
        <f t="shared" si="3"/>
        <v>190.3</v>
      </c>
      <c r="E19" s="28">
        <v>4</v>
      </c>
      <c r="F19" s="10">
        <f t="shared" si="0"/>
        <v>0.7612000000000001</v>
      </c>
      <c r="G19" s="28">
        <v>0</v>
      </c>
      <c r="H19" s="10">
        <f t="shared" si="4"/>
        <v>0</v>
      </c>
      <c r="I19" s="28">
        <v>0</v>
      </c>
      <c r="J19" s="10">
        <f t="shared" si="5"/>
        <v>0</v>
      </c>
      <c r="K19" s="28">
        <v>0</v>
      </c>
      <c r="L19" s="10">
        <f t="shared" si="6"/>
        <v>0</v>
      </c>
      <c r="M19" s="28">
        <v>6</v>
      </c>
      <c r="N19" s="10">
        <f t="shared" si="7"/>
        <v>1.1418000000000001</v>
      </c>
      <c r="O19" s="28">
        <v>8</v>
      </c>
      <c r="P19" s="10">
        <f t="shared" si="1"/>
        <v>1.5224000000000002</v>
      </c>
      <c r="Q19" s="28">
        <v>0</v>
      </c>
      <c r="R19" s="10">
        <f t="shared" si="8"/>
        <v>0</v>
      </c>
      <c r="S19" s="28">
        <v>0</v>
      </c>
      <c r="T19" s="10">
        <f t="shared" si="9"/>
        <v>0</v>
      </c>
      <c r="U19" s="28">
        <v>0</v>
      </c>
      <c r="V19" s="10">
        <f t="shared" si="10"/>
        <v>0</v>
      </c>
    </row>
    <row r="20" spans="1:22" x14ac:dyDescent="0.25">
      <c r="A20" s="20" t="s">
        <v>17</v>
      </c>
      <c r="B20" s="30">
        <v>0</v>
      </c>
      <c r="C20" s="30">
        <f t="shared" si="2"/>
        <v>0</v>
      </c>
      <c r="D20" s="10">
        <f t="shared" si="3"/>
        <v>0</v>
      </c>
      <c r="E20" s="28">
        <v>0</v>
      </c>
      <c r="F20" s="10">
        <f t="shared" si="0"/>
        <v>0</v>
      </c>
      <c r="G20" s="28">
        <v>0</v>
      </c>
      <c r="H20" s="10">
        <f t="shared" si="4"/>
        <v>0</v>
      </c>
      <c r="I20" s="28">
        <v>0</v>
      </c>
      <c r="J20" s="10">
        <f t="shared" si="5"/>
        <v>0</v>
      </c>
      <c r="K20" s="28">
        <v>0</v>
      </c>
      <c r="L20" s="10">
        <f t="shared" si="6"/>
        <v>0</v>
      </c>
      <c r="M20" s="28">
        <v>8</v>
      </c>
      <c r="N20" s="10">
        <f t="shared" si="7"/>
        <v>0</v>
      </c>
      <c r="O20" s="28">
        <v>8</v>
      </c>
      <c r="P20" s="10">
        <f t="shared" si="1"/>
        <v>0</v>
      </c>
      <c r="Q20" s="28">
        <v>0</v>
      </c>
      <c r="R20" s="10">
        <f t="shared" si="8"/>
        <v>0</v>
      </c>
      <c r="S20" s="28">
        <v>0</v>
      </c>
      <c r="T20" s="10">
        <f t="shared" si="9"/>
        <v>0</v>
      </c>
      <c r="U20" s="28">
        <v>0</v>
      </c>
      <c r="V20" s="10">
        <f t="shared" si="10"/>
        <v>0</v>
      </c>
    </row>
    <row r="21" spans="1:22" x14ac:dyDescent="0.25">
      <c r="A21" s="20" t="s">
        <v>18</v>
      </c>
      <c r="B21" s="30">
        <v>41</v>
      </c>
      <c r="C21" s="30">
        <f t="shared" si="2"/>
        <v>4.1000000000000005</v>
      </c>
      <c r="D21" s="10">
        <f t="shared" si="3"/>
        <v>45.1</v>
      </c>
      <c r="E21" s="28">
        <v>30</v>
      </c>
      <c r="F21" s="10">
        <f t="shared" si="0"/>
        <v>1.353</v>
      </c>
      <c r="G21" s="28">
        <v>25</v>
      </c>
      <c r="H21" s="10">
        <f t="shared" si="4"/>
        <v>1.1274999999999999</v>
      </c>
      <c r="I21" s="28">
        <v>0</v>
      </c>
      <c r="J21" s="10">
        <f t="shared" si="5"/>
        <v>0</v>
      </c>
      <c r="K21" s="28">
        <v>0</v>
      </c>
      <c r="L21" s="10">
        <f t="shared" si="6"/>
        <v>0</v>
      </c>
      <c r="M21" s="28">
        <v>0</v>
      </c>
      <c r="N21" s="10">
        <f t="shared" si="7"/>
        <v>0</v>
      </c>
      <c r="O21" s="28">
        <v>0</v>
      </c>
      <c r="P21" s="10">
        <f t="shared" si="1"/>
        <v>0</v>
      </c>
      <c r="Q21" s="28">
        <v>0</v>
      </c>
      <c r="R21" s="10">
        <f t="shared" si="8"/>
        <v>0</v>
      </c>
      <c r="S21" s="28">
        <v>0</v>
      </c>
      <c r="T21" s="10">
        <f t="shared" si="9"/>
        <v>0</v>
      </c>
      <c r="U21" s="28">
        <v>0</v>
      </c>
      <c r="V21" s="10">
        <f t="shared" si="10"/>
        <v>0</v>
      </c>
    </row>
    <row r="22" spans="1:22" x14ac:dyDescent="0.25">
      <c r="A22" s="20" t="s">
        <v>19</v>
      </c>
      <c r="B22" s="30">
        <v>31.5</v>
      </c>
      <c r="C22" s="30">
        <f t="shared" si="2"/>
        <v>3.1500000000000004</v>
      </c>
      <c r="D22" s="10">
        <f t="shared" si="3"/>
        <v>34.65</v>
      </c>
      <c r="E22" s="28">
        <v>1500</v>
      </c>
      <c r="F22" s="10">
        <f t="shared" si="0"/>
        <v>51.975000000000001</v>
      </c>
      <c r="G22" s="28">
        <v>1500</v>
      </c>
      <c r="H22" s="10">
        <f t="shared" si="4"/>
        <v>51.975000000000001</v>
      </c>
      <c r="I22" s="28">
        <v>750</v>
      </c>
      <c r="J22" s="10">
        <f t="shared" si="5"/>
        <v>25.987500000000001</v>
      </c>
      <c r="K22" s="28">
        <v>375</v>
      </c>
      <c r="L22" s="10">
        <f t="shared" si="6"/>
        <v>12.99375</v>
      </c>
      <c r="M22" s="28">
        <v>400</v>
      </c>
      <c r="N22" s="10">
        <f t="shared" si="7"/>
        <v>13.86</v>
      </c>
      <c r="O22" s="28">
        <v>400</v>
      </c>
      <c r="P22" s="10">
        <f t="shared" si="1"/>
        <v>13.86</v>
      </c>
      <c r="Q22" s="28">
        <v>750</v>
      </c>
      <c r="R22" s="10">
        <f t="shared" si="8"/>
        <v>25.987500000000001</v>
      </c>
      <c r="S22" s="28">
        <v>0</v>
      </c>
      <c r="T22" s="10">
        <f t="shared" si="9"/>
        <v>0</v>
      </c>
      <c r="U22" s="28">
        <v>0</v>
      </c>
      <c r="V22" s="10">
        <f t="shared" si="10"/>
        <v>0</v>
      </c>
    </row>
    <row r="23" spans="1:22" x14ac:dyDescent="0.25">
      <c r="A23" s="20" t="s">
        <v>20</v>
      </c>
      <c r="B23" s="30">
        <v>87</v>
      </c>
      <c r="C23" s="30">
        <f t="shared" si="2"/>
        <v>8.7000000000000011</v>
      </c>
      <c r="D23" s="10">
        <f t="shared" si="3"/>
        <v>95.7</v>
      </c>
      <c r="E23" s="28">
        <v>0</v>
      </c>
      <c r="F23" s="10">
        <f t="shared" si="0"/>
        <v>0</v>
      </c>
      <c r="G23" s="28">
        <v>0</v>
      </c>
      <c r="H23" s="10">
        <f t="shared" si="4"/>
        <v>0</v>
      </c>
      <c r="I23" s="28">
        <v>0</v>
      </c>
      <c r="J23" s="10">
        <f t="shared" si="5"/>
        <v>0</v>
      </c>
      <c r="K23" s="28">
        <v>0</v>
      </c>
      <c r="L23" s="10">
        <f t="shared" si="6"/>
        <v>0</v>
      </c>
      <c r="M23" s="28">
        <v>8</v>
      </c>
      <c r="N23" s="10">
        <f t="shared" si="7"/>
        <v>0.76560000000000006</v>
      </c>
      <c r="O23" s="28">
        <v>0</v>
      </c>
      <c r="P23" s="10">
        <f t="shared" si="1"/>
        <v>0</v>
      </c>
      <c r="Q23" s="28">
        <v>0</v>
      </c>
      <c r="R23" s="10">
        <f t="shared" si="8"/>
        <v>0</v>
      </c>
      <c r="S23" s="28">
        <v>0</v>
      </c>
      <c r="T23" s="10">
        <f t="shared" si="9"/>
        <v>0</v>
      </c>
      <c r="U23" s="28">
        <v>0</v>
      </c>
      <c r="V23" s="10">
        <f t="shared" si="10"/>
        <v>0</v>
      </c>
    </row>
    <row r="24" spans="1:22" x14ac:dyDescent="0.25">
      <c r="A24" s="20" t="s">
        <v>21</v>
      </c>
      <c r="B24" s="30">
        <v>19</v>
      </c>
      <c r="C24" s="30">
        <f t="shared" si="2"/>
        <v>1.9000000000000001</v>
      </c>
      <c r="D24" s="10">
        <f t="shared" si="3"/>
        <v>20.9</v>
      </c>
      <c r="E24" s="28">
        <v>0</v>
      </c>
      <c r="F24" s="10">
        <f t="shared" si="0"/>
        <v>0</v>
      </c>
      <c r="G24" s="28">
        <v>0</v>
      </c>
      <c r="H24" s="10">
        <f t="shared" si="4"/>
        <v>0</v>
      </c>
      <c r="I24" s="28">
        <v>0</v>
      </c>
      <c r="J24" s="10">
        <f t="shared" si="5"/>
        <v>0</v>
      </c>
      <c r="K24" s="28">
        <v>0</v>
      </c>
      <c r="L24" s="10">
        <f t="shared" si="6"/>
        <v>0</v>
      </c>
      <c r="M24" s="28">
        <v>0</v>
      </c>
      <c r="N24" s="10">
        <f t="shared" si="7"/>
        <v>0</v>
      </c>
      <c r="O24" s="28">
        <v>313</v>
      </c>
      <c r="P24" s="10">
        <f t="shared" si="1"/>
        <v>6.5416999999999996</v>
      </c>
      <c r="Q24" s="28">
        <v>0</v>
      </c>
      <c r="R24" s="10">
        <f t="shared" si="8"/>
        <v>0</v>
      </c>
      <c r="S24" s="28">
        <v>0</v>
      </c>
      <c r="T24" s="10">
        <f t="shared" si="9"/>
        <v>0</v>
      </c>
      <c r="U24" s="28">
        <v>0</v>
      </c>
      <c r="V24" s="10">
        <f t="shared" si="10"/>
        <v>0</v>
      </c>
    </row>
    <row r="25" spans="1:22" x14ac:dyDescent="0.25">
      <c r="A25" s="20" t="s">
        <v>22</v>
      </c>
      <c r="B25" s="30">
        <v>15</v>
      </c>
      <c r="C25" s="30">
        <f t="shared" si="2"/>
        <v>1.5</v>
      </c>
      <c r="D25" s="10">
        <f t="shared" si="3"/>
        <v>16.5</v>
      </c>
      <c r="E25" s="28">
        <v>0</v>
      </c>
      <c r="F25" s="10">
        <f t="shared" si="0"/>
        <v>0</v>
      </c>
      <c r="G25" s="28">
        <v>0</v>
      </c>
      <c r="H25" s="10">
        <f t="shared" si="4"/>
        <v>0</v>
      </c>
      <c r="I25" s="28">
        <v>0</v>
      </c>
      <c r="J25" s="10">
        <f t="shared" si="5"/>
        <v>0</v>
      </c>
      <c r="K25" s="28">
        <v>0</v>
      </c>
      <c r="L25" s="10">
        <f t="shared" si="6"/>
        <v>0</v>
      </c>
      <c r="M25" s="28">
        <v>455</v>
      </c>
      <c r="N25" s="10">
        <f t="shared" si="7"/>
        <v>7.5075000000000003</v>
      </c>
      <c r="O25" s="28">
        <v>0</v>
      </c>
      <c r="P25" s="10">
        <f t="shared" si="1"/>
        <v>0</v>
      </c>
      <c r="Q25" s="28">
        <v>0</v>
      </c>
      <c r="R25" s="10">
        <f t="shared" si="8"/>
        <v>0</v>
      </c>
      <c r="S25" s="28">
        <v>0</v>
      </c>
      <c r="T25" s="10">
        <f t="shared" si="9"/>
        <v>0</v>
      </c>
      <c r="U25" s="28">
        <v>0</v>
      </c>
      <c r="V25" s="10">
        <f t="shared" si="10"/>
        <v>0</v>
      </c>
    </row>
    <row r="26" spans="1:22" x14ac:dyDescent="0.25">
      <c r="A26" s="20" t="s">
        <v>23</v>
      </c>
      <c r="B26" s="30">
        <f>27*2</f>
        <v>54</v>
      </c>
      <c r="C26" s="30">
        <f t="shared" si="2"/>
        <v>5.4</v>
      </c>
      <c r="D26" s="10">
        <f t="shared" si="3"/>
        <v>59.4</v>
      </c>
      <c r="E26" s="28">
        <v>0</v>
      </c>
      <c r="F26" s="10">
        <f t="shared" si="0"/>
        <v>0</v>
      </c>
      <c r="G26" s="28">
        <v>0</v>
      </c>
      <c r="H26" s="10">
        <f t="shared" si="4"/>
        <v>0</v>
      </c>
      <c r="I26" s="28">
        <v>125</v>
      </c>
      <c r="J26" s="10">
        <f t="shared" si="5"/>
        <v>7.4249999999999998</v>
      </c>
      <c r="K26" s="28">
        <v>0</v>
      </c>
      <c r="L26" s="10">
        <f t="shared" si="6"/>
        <v>0</v>
      </c>
      <c r="M26" s="28">
        <v>0</v>
      </c>
      <c r="N26" s="10">
        <f t="shared" si="7"/>
        <v>0</v>
      </c>
      <c r="O26" s="28">
        <v>20</v>
      </c>
      <c r="P26" s="10">
        <f t="shared" si="1"/>
        <v>1.1879999999999999</v>
      </c>
      <c r="Q26" s="28">
        <v>0</v>
      </c>
      <c r="R26" s="10">
        <f t="shared" si="8"/>
        <v>0</v>
      </c>
      <c r="S26" s="28">
        <v>0</v>
      </c>
      <c r="T26" s="10">
        <f t="shared" si="9"/>
        <v>0</v>
      </c>
      <c r="U26" s="28">
        <v>0</v>
      </c>
      <c r="V26" s="10">
        <f t="shared" si="10"/>
        <v>0</v>
      </c>
    </row>
    <row r="27" spans="1:22" x14ac:dyDescent="0.25">
      <c r="A27" s="20" t="s">
        <v>24</v>
      </c>
      <c r="B27" s="30">
        <v>130</v>
      </c>
      <c r="C27" s="30">
        <f t="shared" si="2"/>
        <v>13</v>
      </c>
      <c r="D27" s="10">
        <f t="shared" si="3"/>
        <v>143</v>
      </c>
      <c r="E27" s="28">
        <v>0</v>
      </c>
      <c r="F27" s="10">
        <f t="shared" si="0"/>
        <v>0</v>
      </c>
      <c r="G27" s="28">
        <v>0</v>
      </c>
      <c r="H27" s="10">
        <f t="shared" si="4"/>
        <v>0</v>
      </c>
      <c r="I27" s="28">
        <v>100</v>
      </c>
      <c r="J27" s="10">
        <f t="shared" si="5"/>
        <v>14.3</v>
      </c>
      <c r="K27" s="28">
        <v>10</v>
      </c>
      <c r="L27" s="10">
        <f t="shared" si="6"/>
        <v>1.43</v>
      </c>
      <c r="M27" s="28">
        <v>0</v>
      </c>
      <c r="N27" s="10">
        <f t="shared" si="7"/>
        <v>0</v>
      </c>
      <c r="O27" s="28">
        <v>0</v>
      </c>
      <c r="P27" s="10">
        <f t="shared" si="1"/>
        <v>0</v>
      </c>
      <c r="Q27" s="28">
        <v>0</v>
      </c>
      <c r="R27" s="10">
        <f t="shared" si="8"/>
        <v>0</v>
      </c>
      <c r="S27" s="28">
        <v>0</v>
      </c>
      <c r="T27" s="10">
        <f t="shared" si="9"/>
        <v>0</v>
      </c>
      <c r="U27" s="28">
        <v>0</v>
      </c>
      <c r="V27" s="10">
        <f t="shared" si="10"/>
        <v>0</v>
      </c>
    </row>
    <row r="28" spans="1:22" x14ac:dyDescent="0.25">
      <c r="A28" s="20" t="s">
        <v>25</v>
      </c>
      <c r="B28" s="30">
        <v>70</v>
      </c>
      <c r="C28" s="30">
        <f t="shared" si="2"/>
        <v>7</v>
      </c>
      <c r="D28" s="10">
        <f t="shared" si="3"/>
        <v>77</v>
      </c>
      <c r="E28" s="28">
        <v>0</v>
      </c>
      <c r="F28" s="10">
        <f t="shared" si="0"/>
        <v>0</v>
      </c>
      <c r="G28" s="28">
        <v>0</v>
      </c>
      <c r="H28" s="10">
        <f t="shared" si="4"/>
        <v>0</v>
      </c>
      <c r="I28" s="28">
        <v>0</v>
      </c>
      <c r="J28" s="10">
        <f t="shared" si="5"/>
        <v>0</v>
      </c>
      <c r="K28" s="28">
        <v>0</v>
      </c>
      <c r="L28" s="10">
        <f t="shared" si="6"/>
        <v>0</v>
      </c>
      <c r="M28" s="28">
        <v>10</v>
      </c>
      <c r="N28" s="10">
        <f t="shared" si="7"/>
        <v>0.77</v>
      </c>
      <c r="O28" s="28">
        <v>40</v>
      </c>
      <c r="P28" s="10">
        <f t="shared" si="1"/>
        <v>3.08</v>
      </c>
      <c r="Q28" s="28">
        <v>0</v>
      </c>
      <c r="R28" s="10">
        <f t="shared" si="8"/>
        <v>0</v>
      </c>
      <c r="S28" s="28">
        <v>0</v>
      </c>
      <c r="T28" s="10">
        <f t="shared" si="9"/>
        <v>0</v>
      </c>
      <c r="U28" s="28">
        <v>0</v>
      </c>
      <c r="V28" s="10">
        <f t="shared" si="10"/>
        <v>0</v>
      </c>
    </row>
    <row r="29" spans="1:22" x14ac:dyDescent="0.25">
      <c r="A29" s="20" t="s">
        <v>61</v>
      </c>
      <c r="B29" s="30">
        <v>600</v>
      </c>
      <c r="C29" s="30">
        <v>0</v>
      </c>
      <c r="D29" s="10">
        <f t="shared" si="3"/>
        <v>600</v>
      </c>
      <c r="E29" s="28">
        <v>0</v>
      </c>
      <c r="F29" s="10">
        <f t="shared" si="0"/>
        <v>0</v>
      </c>
      <c r="G29" s="28">
        <v>0</v>
      </c>
      <c r="H29" s="10">
        <f t="shared" si="4"/>
        <v>0</v>
      </c>
      <c r="I29" s="28">
        <v>0</v>
      </c>
      <c r="J29" s="10">
        <f t="shared" si="5"/>
        <v>0</v>
      </c>
      <c r="K29" s="28">
        <v>0</v>
      </c>
      <c r="L29" s="10">
        <f t="shared" si="6"/>
        <v>0</v>
      </c>
      <c r="M29" s="28">
        <v>0</v>
      </c>
      <c r="N29" s="10">
        <f t="shared" si="7"/>
        <v>0</v>
      </c>
      <c r="O29" s="28">
        <v>0</v>
      </c>
      <c r="P29" s="10">
        <f t="shared" si="1"/>
        <v>0</v>
      </c>
      <c r="Q29" s="28">
        <v>10</v>
      </c>
      <c r="R29" s="10">
        <f t="shared" si="8"/>
        <v>6</v>
      </c>
      <c r="S29" s="28">
        <v>0</v>
      </c>
      <c r="T29" s="10">
        <f t="shared" si="9"/>
        <v>0</v>
      </c>
      <c r="U29" s="28">
        <v>0</v>
      </c>
      <c r="V29" s="10">
        <f t="shared" si="10"/>
        <v>0</v>
      </c>
    </row>
    <row r="30" spans="1:22" x14ac:dyDescent="0.25">
      <c r="A30" s="20" t="s">
        <v>62</v>
      </c>
      <c r="B30" s="30">
        <v>54</v>
      </c>
      <c r="C30" s="30">
        <v>0</v>
      </c>
      <c r="D30" s="10">
        <f t="shared" si="3"/>
        <v>54</v>
      </c>
      <c r="E30" s="28">
        <v>0</v>
      </c>
      <c r="F30" s="10">
        <f t="shared" si="0"/>
        <v>0</v>
      </c>
      <c r="G30" s="28">
        <v>0</v>
      </c>
      <c r="H30" s="10">
        <f t="shared" si="4"/>
        <v>0</v>
      </c>
      <c r="I30" s="28">
        <v>0</v>
      </c>
      <c r="J30" s="10">
        <f t="shared" si="5"/>
        <v>0</v>
      </c>
      <c r="K30" s="28">
        <v>0</v>
      </c>
      <c r="L30" s="10">
        <f t="shared" si="6"/>
        <v>0</v>
      </c>
      <c r="M30" s="28">
        <v>0</v>
      </c>
      <c r="N30" s="10">
        <f t="shared" si="7"/>
        <v>0</v>
      </c>
      <c r="O30" s="28">
        <v>0</v>
      </c>
      <c r="P30" s="10">
        <f t="shared" si="1"/>
        <v>0</v>
      </c>
      <c r="Q30" s="28">
        <v>33</v>
      </c>
      <c r="R30" s="10">
        <f t="shared" si="8"/>
        <v>1.782</v>
      </c>
      <c r="S30" s="28">
        <v>0</v>
      </c>
      <c r="T30" s="10">
        <f t="shared" si="9"/>
        <v>0</v>
      </c>
      <c r="U30" s="28">
        <v>0</v>
      </c>
      <c r="V30" s="10">
        <f t="shared" si="10"/>
        <v>0</v>
      </c>
    </row>
    <row r="31" spans="1:22" x14ac:dyDescent="0.25">
      <c r="A31" s="20" t="s">
        <v>64</v>
      </c>
      <c r="B31" s="30">
        <f>70/2.5</f>
        <v>28</v>
      </c>
      <c r="C31" s="30">
        <v>0</v>
      </c>
      <c r="D31" s="10">
        <f t="shared" si="3"/>
        <v>28</v>
      </c>
      <c r="E31" s="28">
        <v>0</v>
      </c>
      <c r="F31" s="10">
        <f t="shared" si="0"/>
        <v>0</v>
      </c>
      <c r="G31" s="28">
        <v>0</v>
      </c>
      <c r="H31" s="10">
        <f t="shared" si="4"/>
        <v>0</v>
      </c>
      <c r="I31" s="28">
        <v>0</v>
      </c>
      <c r="J31" s="10">
        <f t="shared" si="5"/>
        <v>0</v>
      </c>
      <c r="K31" s="28">
        <v>6</v>
      </c>
      <c r="L31" s="10">
        <f t="shared" si="6"/>
        <v>0.16800000000000001</v>
      </c>
      <c r="M31" s="28">
        <v>0</v>
      </c>
      <c r="N31" s="10">
        <f t="shared" si="7"/>
        <v>0</v>
      </c>
      <c r="O31" s="28">
        <v>0</v>
      </c>
      <c r="P31" s="10">
        <f t="shared" si="1"/>
        <v>0</v>
      </c>
      <c r="Q31" s="28">
        <v>0</v>
      </c>
      <c r="R31" s="10">
        <f t="shared" si="8"/>
        <v>0</v>
      </c>
      <c r="S31" s="28">
        <v>0</v>
      </c>
      <c r="T31" s="10">
        <f t="shared" si="9"/>
        <v>0</v>
      </c>
      <c r="U31" s="28">
        <v>0</v>
      </c>
      <c r="V31" s="10">
        <f t="shared" si="10"/>
        <v>0</v>
      </c>
    </row>
    <row r="32" spans="1:22" x14ac:dyDescent="0.25">
      <c r="A32" s="20" t="s">
        <v>63</v>
      </c>
      <c r="B32" s="30">
        <v>600</v>
      </c>
      <c r="C32" s="30">
        <v>0</v>
      </c>
      <c r="D32" s="10">
        <f t="shared" si="3"/>
        <v>600</v>
      </c>
      <c r="E32" s="28">
        <v>0</v>
      </c>
      <c r="F32" s="10">
        <f t="shared" si="0"/>
        <v>0</v>
      </c>
      <c r="G32" s="28">
        <v>0</v>
      </c>
      <c r="H32" s="10">
        <f t="shared" si="4"/>
        <v>0</v>
      </c>
      <c r="I32" s="28">
        <v>0</v>
      </c>
      <c r="J32" s="10">
        <f t="shared" si="5"/>
        <v>0</v>
      </c>
      <c r="K32" s="28">
        <v>9</v>
      </c>
      <c r="L32" s="10">
        <f t="shared" si="6"/>
        <v>5.4</v>
      </c>
      <c r="M32" s="28">
        <v>0</v>
      </c>
      <c r="N32" s="10">
        <f t="shared" si="7"/>
        <v>0</v>
      </c>
      <c r="O32" s="28">
        <v>0</v>
      </c>
      <c r="P32" s="10">
        <f t="shared" si="1"/>
        <v>0</v>
      </c>
      <c r="Q32" s="28">
        <v>0</v>
      </c>
      <c r="R32" s="10">
        <f t="shared" si="8"/>
        <v>0</v>
      </c>
      <c r="S32" s="28">
        <v>0</v>
      </c>
      <c r="T32" s="10">
        <f t="shared" si="9"/>
        <v>0</v>
      </c>
      <c r="U32" s="28">
        <v>0</v>
      </c>
      <c r="V32" s="10">
        <f t="shared" si="10"/>
        <v>0</v>
      </c>
    </row>
    <row r="33" spans="1:22" x14ac:dyDescent="0.25">
      <c r="A33" s="20" t="s">
        <v>68</v>
      </c>
      <c r="B33" s="30">
        <v>70</v>
      </c>
      <c r="C33" s="30">
        <v>0</v>
      </c>
      <c r="D33" s="10">
        <f t="shared" si="3"/>
        <v>70</v>
      </c>
      <c r="E33" s="28">
        <v>0</v>
      </c>
      <c r="F33" s="10">
        <f t="shared" si="0"/>
        <v>0</v>
      </c>
      <c r="G33" s="28">
        <v>0</v>
      </c>
      <c r="H33" s="10">
        <f t="shared" si="4"/>
        <v>0</v>
      </c>
      <c r="I33" s="28">
        <v>0</v>
      </c>
      <c r="J33" s="10">
        <f t="shared" si="5"/>
        <v>0</v>
      </c>
      <c r="K33" s="28">
        <v>0</v>
      </c>
      <c r="L33" s="10">
        <f t="shared" si="6"/>
        <v>0</v>
      </c>
      <c r="M33" s="28">
        <v>0</v>
      </c>
      <c r="N33" s="10">
        <f t="shared" si="7"/>
        <v>0</v>
      </c>
      <c r="O33" s="28">
        <v>0</v>
      </c>
      <c r="P33" s="10">
        <f t="shared" si="1"/>
        <v>0</v>
      </c>
      <c r="Q33" s="28">
        <v>500</v>
      </c>
      <c r="R33" s="10">
        <f t="shared" si="8"/>
        <v>35</v>
      </c>
      <c r="S33" s="28">
        <v>0</v>
      </c>
      <c r="T33" s="10">
        <f t="shared" si="9"/>
        <v>0</v>
      </c>
      <c r="U33" s="28">
        <v>0</v>
      </c>
      <c r="V33" s="10">
        <f t="shared" si="10"/>
        <v>0</v>
      </c>
    </row>
    <row r="34" spans="1:22" x14ac:dyDescent="0.25">
      <c r="A34" s="20" t="s">
        <v>69</v>
      </c>
      <c r="B34" s="30">
        <v>60</v>
      </c>
      <c r="C34" s="30">
        <v>0</v>
      </c>
      <c r="D34" s="10">
        <f t="shared" si="3"/>
        <v>60</v>
      </c>
      <c r="E34" s="28">
        <v>0</v>
      </c>
      <c r="F34" s="10">
        <f t="shared" si="0"/>
        <v>0</v>
      </c>
      <c r="G34" s="28">
        <v>0</v>
      </c>
      <c r="H34" s="10">
        <f t="shared" si="4"/>
        <v>0</v>
      </c>
      <c r="I34" s="28">
        <v>0</v>
      </c>
      <c r="J34" s="10">
        <f t="shared" si="5"/>
        <v>0</v>
      </c>
      <c r="K34" s="28">
        <v>0</v>
      </c>
      <c r="L34" s="10">
        <f t="shared" si="6"/>
        <v>0</v>
      </c>
      <c r="M34" s="28">
        <v>0</v>
      </c>
      <c r="N34" s="10">
        <f t="shared" si="7"/>
        <v>0</v>
      </c>
      <c r="O34" s="28">
        <v>0</v>
      </c>
      <c r="P34" s="10">
        <f t="shared" si="1"/>
        <v>0</v>
      </c>
      <c r="Q34" s="28">
        <v>375</v>
      </c>
      <c r="R34" s="10">
        <f t="shared" si="8"/>
        <v>22.5</v>
      </c>
      <c r="S34" s="28">
        <v>0</v>
      </c>
      <c r="T34" s="10">
        <f t="shared" si="9"/>
        <v>0</v>
      </c>
      <c r="U34" s="28">
        <v>0</v>
      </c>
      <c r="V34" s="10">
        <f t="shared" si="10"/>
        <v>0</v>
      </c>
    </row>
    <row r="35" spans="1:22" x14ac:dyDescent="0.25">
      <c r="A35" s="20" t="s">
        <v>77</v>
      </c>
      <c r="B35" s="30">
        <v>75</v>
      </c>
      <c r="C35" s="30"/>
      <c r="D35" s="10">
        <v>75</v>
      </c>
      <c r="E35" s="28"/>
      <c r="F35" s="10"/>
      <c r="G35" s="28"/>
      <c r="H35" s="10"/>
      <c r="I35" s="28"/>
      <c r="J35" s="10"/>
      <c r="K35" s="28"/>
      <c r="L35" s="10"/>
      <c r="M35" s="28"/>
      <c r="N35" s="10"/>
      <c r="O35" s="28"/>
      <c r="P35" s="10"/>
      <c r="Q35" s="28"/>
      <c r="R35" s="10"/>
      <c r="S35" s="28"/>
      <c r="T35" s="10"/>
      <c r="U35" s="28">
        <v>150</v>
      </c>
      <c r="V35" s="10">
        <f>D35*U35/1000</f>
        <v>11.25</v>
      </c>
    </row>
    <row r="36" spans="1:22" x14ac:dyDescent="0.25">
      <c r="A36" s="20" t="s">
        <v>78</v>
      </c>
      <c r="B36" s="30">
        <f>100/400*1000</f>
        <v>250</v>
      </c>
      <c r="C36" s="30"/>
      <c r="D36" s="10">
        <v>250</v>
      </c>
      <c r="E36" s="28"/>
      <c r="F36" s="10"/>
      <c r="G36" s="28"/>
      <c r="H36" s="10"/>
      <c r="I36" s="28"/>
      <c r="J36" s="10"/>
      <c r="K36" s="28"/>
      <c r="L36" s="10"/>
      <c r="M36" s="28"/>
      <c r="N36" s="10"/>
      <c r="O36" s="28"/>
      <c r="P36" s="10"/>
      <c r="Q36" s="28"/>
      <c r="R36" s="10"/>
      <c r="S36" s="28"/>
      <c r="T36" s="10"/>
      <c r="U36" s="28">
        <v>220</v>
      </c>
      <c r="V36" s="10">
        <f t="shared" si="10"/>
        <v>55</v>
      </c>
    </row>
    <row r="37" spans="1:22" x14ac:dyDescent="0.25">
      <c r="A37" s="20" t="s">
        <v>79</v>
      </c>
      <c r="B37" s="30">
        <f>160/5</f>
        <v>32</v>
      </c>
      <c r="C37" s="30"/>
      <c r="D37" s="10">
        <v>32</v>
      </c>
      <c r="E37" s="28"/>
      <c r="F37" s="10"/>
      <c r="G37" s="28"/>
      <c r="H37" s="10"/>
      <c r="I37" s="28"/>
      <c r="J37" s="10"/>
      <c r="K37" s="28"/>
      <c r="L37" s="10"/>
      <c r="M37" s="28"/>
      <c r="N37" s="10"/>
      <c r="O37" s="28"/>
      <c r="P37" s="10"/>
      <c r="Q37" s="28"/>
      <c r="R37" s="10"/>
      <c r="S37" s="28"/>
      <c r="T37" s="10"/>
      <c r="U37" s="28">
        <v>700</v>
      </c>
      <c r="V37" s="10">
        <f t="shared" si="10"/>
        <v>22.4</v>
      </c>
    </row>
    <row r="38" spans="1:22" x14ac:dyDescent="0.25">
      <c r="A38" s="20" t="s">
        <v>80</v>
      </c>
      <c r="B38" s="30">
        <f>55/2.5</f>
        <v>22</v>
      </c>
      <c r="C38" s="30"/>
      <c r="D38" s="10">
        <v>22</v>
      </c>
      <c r="E38" s="28"/>
      <c r="F38" s="10"/>
      <c r="G38" s="28"/>
      <c r="H38" s="10"/>
      <c r="I38" s="28"/>
      <c r="J38" s="10"/>
      <c r="K38" s="28"/>
      <c r="L38" s="10"/>
      <c r="M38" s="28"/>
      <c r="N38" s="10"/>
      <c r="O38" s="28"/>
      <c r="P38" s="10"/>
      <c r="Q38" s="28"/>
      <c r="R38" s="10"/>
      <c r="S38" s="28"/>
      <c r="T38" s="10"/>
      <c r="U38" s="28">
        <v>200</v>
      </c>
      <c r="V38" s="10">
        <f t="shared" si="10"/>
        <v>4.4000000000000004</v>
      </c>
    </row>
    <row r="39" spans="1:22" x14ac:dyDescent="0.25">
      <c r="A39" s="20" t="s">
        <v>81</v>
      </c>
      <c r="B39" s="30">
        <f>300</f>
        <v>300</v>
      </c>
      <c r="C39" s="30"/>
      <c r="D39" s="10">
        <v>300</v>
      </c>
      <c r="E39" s="28"/>
      <c r="F39" s="10"/>
      <c r="G39" s="28"/>
      <c r="H39" s="10"/>
      <c r="I39" s="28"/>
      <c r="J39" s="10"/>
      <c r="K39" s="28"/>
      <c r="L39" s="10"/>
      <c r="M39" s="28"/>
      <c r="N39" s="10"/>
      <c r="O39" s="28"/>
      <c r="P39" s="10"/>
      <c r="Q39" s="28"/>
      <c r="R39" s="10"/>
      <c r="S39" s="28"/>
      <c r="T39" s="10"/>
      <c r="U39" s="28">
        <v>40</v>
      </c>
      <c r="V39" s="10">
        <f t="shared" si="10"/>
        <v>12</v>
      </c>
    </row>
    <row r="40" spans="1:22" x14ac:dyDescent="0.25">
      <c r="A40" s="20" t="s">
        <v>82</v>
      </c>
      <c r="B40" s="30">
        <f>20/125*1000</f>
        <v>160</v>
      </c>
      <c r="C40" s="30"/>
      <c r="D40" s="10">
        <v>160</v>
      </c>
      <c r="E40" s="28"/>
      <c r="F40" s="10"/>
      <c r="G40" s="28"/>
      <c r="H40" s="10"/>
      <c r="I40" s="28"/>
      <c r="J40" s="10"/>
      <c r="K40" s="28"/>
      <c r="L40" s="10"/>
      <c r="M40" s="28"/>
      <c r="N40" s="10"/>
      <c r="O40" s="28"/>
      <c r="P40" s="10"/>
      <c r="Q40" s="28"/>
      <c r="R40" s="10"/>
      <c r="S40" s="28"/>
      <c r="T40" s="10"/>
      <c r="U40" s="28">
        <v>180</v>
      </c>
      <c r="V40" s="10">
        <f t="shared" si="10"/>
        <v>28.8</v>
      </c>
    </row>
    <row r="41" spans="1:22" x14ac:dyDescent="0.25">
      <c r="A41" s="20" t="s">
        <v>84</v>
      </c>
      <c r="B41" s="30">
        <v>35</v>
      </c>
      <c r="C41" s="30"/>
      <c r="D41" s="10">
        <v>35</v>
      </c>
      <c r="E41" s="28"/>
      <c r="F41" s="10"/>
      <c r="G41" s="28"/>
      <c r="H41" s="10"/>
      <c r="I41" s="28"/>
      <c r="J41" s="10"/>
      <c r="K41" s="28"/>
      <c r="L41" s="10"/>
      <c r="M41" s="28"/>
      <c r="N41" s="10"/>
      <c r="O41" s="28"/>
      <c r="P41" s="10"/>
      <c r="Q41" s="28"/>
      <c r="R41" s="10"/>
      <c r="S41" s="28"/>
      <c r="T41" s="10"/>
      <c r="U41" s="28">
        <v>50</v>
      </c>
      <c r="V41" s="10">
        <f t="shared" si="10"/>
        <v>1.75</v>
      </c>
    </row>
    <row r="42" spans="1:22" x14ac:dyDescent="0.25">
      <c r="A42" s="20" t="s">
        <v>83</v>
      </c>
      <c r="B42" s="30">
        <f>3*1000/7</f>
        <v>428.57142857142856</v>
      </c>
      <c r="C42" s="30"/>
      <c r="D42" s="10">
        <v>428.57</v>
      </c>
      <c r="E42" s="28"/>
      <c r="F42" s="10"/>
      <c r="G42" s="28"/>
      <c r="H42" s="10"/>
      <c r="I42" s="28"/>
      <c r="J42" s="10"/>
      <c r="K42" s="28"/>
      <c r="L42" s="10"/>
      <c r="M42" s="28"/>
      <c r="N42" s="10"/>
      <c r="O42" s="28"/>
      <c r="P42" s="10"/>
      <c r="Q42" s="28"/>
      <c r="R42" s="10"/>
      <c r="S42" s="28"/>
      <c r="T42" s="10"/>
      <c r="U42" s="28">
        <v>7</v>
      </c>
      <c r="V42" s="10">
        <f t="shared" si="10"/>
        <v>2.9999899999999999</v>
      </c>
    </row>
    <row r="43" spans="1:22" x14ac:dyDescent="0.25">
      <c r="A43" s="20" t="s">
        <v>85</v>
      </c>
      <c r="B43" s="30">
        <f>85/2</f>
        <v>42.5</v>
      </c>
      <c r="C43" s="30"/>
      <c r="D43" s="10">
        <v>42.5</v>
      </c>
      <c r="E43" s="28"/>
      <c r="F43" s="10"/>
      <c r="G43" s="28"/>
      <c r="H43" s="10"/>
      <c r="I43" s="28"/>
      <c r="J43" s="10"/>
      <c r="K43" s="28"/>
      <c r="L43" s="10"/>
      <c r="M43" s="28"/>
      <c r="N43" s="10"/>
      <c r="O43" s="28"/>
      <c r="P43" s="10"/>
      <c r="Q43" s="28"/>
      <c r="R43" s="10"/>
      <c r="S43" s="28"/>
      <c r="T43" s="10"/>
      <c r="U43" s="28">
        <v>1000</v>
      </c>
      <c r="V43" s="10">
        <f t="shared" si="10"/>
        <v>42.5</v>
      </c>
    </row>
    <row r="44" spans="1:22" ht="15.75" thickBot="1" x14ac:dyDescent="0.3">
      <c r="A44" s="20" t="s">
        <v>70</v>
      </c>
      <c r="B44" s="61">
        <f>22/50*1000</f>
        <v>440</v>
      </c>
      <c r="C44" s="61">
        <v>0</v>
      </c>
      <c r="D44" s="10">
        <f t="shared" si="3"/>
        <v>440</v>
      </c>
      <c r="E44" s="62">
        <v>0</v>
      </c>
      <c r="F44" s="10">
        <f t="shared" si="0"/>
        <v>0</v>
      </c>
      <c r="G44" s="62">
        <v>0</v>
      </c>
      <c r="H44" s="10">
        <f t="shared" si="4"/>
        <v>0</v>
      </c>
      <c r="I44" s="62">
        <v>0</v>
      </c>
      <c r="J44" s="10">
        <f t="shared" si="5"/>
        <v>0</v>
      </c>
      <c r="K44" s="62">
        <v>0</v>
      </c>
      <c r="L44" s="10">
        <f t="shared" si="6"/>
        <v>0</v>
      </c>
      <c r="M44" s="62">
        <v>0</v>
      </c>
      <c r="N44" s="10">
        <f t="shared" si="7"/>
        <v>0</v>
      </c>
      <c r="O44" s="62">
        <v>0</v>
      </c>
      <c r="P44" s="10">
        <f t="shared" si="1"/>
        <v>0</v>
      </c>
      <c r="Q44" s="62">
        <v>10</v>
      </c>
      <c r="R44" s="10">
        <f t="shared" si="8"/>
        <v>4.4000000000000004</v>
      </c>
      <c r="S44" s="62">
        <v>0</v>
      </c>
      <c r="T44" s="10">
        <f t="shared" si="9"/>
        <v>0</v>
      </c>
      <c r="U44" s="62">
        <v>0</v>
      </c>
      <c r="V44" s="10">
        <f t="shared" si="10"/>
        <v>0</v>
      </c>
    </row>
    <row r="45" spans="1:22" ht="15.75" thickBot="1" x14ac:dyDescent="0.3">
      <c r="A45" s="63" t="s">
        <v>26</v>
      </c>
      <c r="B45" s="64">
        <f t="shared" ref="B45" si="11">SUM(B3:B28)</f>
        <v>1917.5</v>
      </c>
      <c r="C45" s="64">
        <f>SUM(C3:C28)</f>
        <v>306.95</v>
      </c>
      <c r="D45" s="17">
        <f>SUM(D3:D28)</f>
        <v>2222.4499999999998</v>
      </c>
      <c r="E45" s="65">
        <v>2644</v>
      </c>
      <c r="F45" s="17">
        <f>SUM(F3:F44)</f>
        <v>221.44069999999999</v>
      </c>
      <c r="G45" s="65">
        <v>2222</v>
      </c>
      <c r="H45" s="17">
        <f>SUM(H3:H44)</f>
        <v>377.79170000000016</v>
      </c>
      <c r="I45" s="65">
        <v>1000</v>
      </c>
      <c r="J45" s="17">
        <f>SUM(J3:J44)</f>
        <v>92.426399999999987</v>
      </c>
      <c r="K45" s="65">
        <v>1000</v>
      </c>
      <c r="L45" s="17">
        <f>SUM(L3:L44)</f>
        <v>41.241549999999997</v>
      </c>
      <c r="M45" s="65">
        <v>815</v>
      </c>
      <c r="N45" s="17">
        <f>SUM(N3:N44)</f>
        <v>26.259199999999996</v>
      </c>
      <c r="O45" s="65">
        <v>558</v>
      </c>
      <c r="P45" s="17">
        <f>SUM(P3:P44)</f>
        <v>35.1571</v>
      </c>
      <c r="Q45" s="65">
        <v>1500</v>
      </c>
      <c r="R45" s="17">
        <f>SUM(R3:R44)</f>
        <v>131.99850000000001</v>
      </c>
      <c r="S45" s="65">
        <v>4000</v>
      </c>
      <c r="T45" s="10">
        <f>SUM(T3:T44)</f>
        <v>169.98</v>
      </c>
      <c r="U45" s="65">
        <v>1500</v>
      </c>
      <c r="V45" s="10">
        <f>SUM(V3:V44)</f>
        <v>181.78749000000002</v>
      </c>
    </row>
    <row r="46" spans="1:22" ht="15.75" thickBot="1" x14ac:dyDescent="0.3">
      <c r="A46" s="21" t="s">
        <v>36</v>
      </c>
      <c r="B46" s="78"/>
      <c r="C46" s="85"/>
      <c r="D46" s="79"/>
      <c r="E46" s="78">
        <f>F45/E45*1000</f>
        <v>83.752155824508321</v>
      </c>
      <c r="F46" s="79"/>
      <c r="G46" s="78">
        <f>H45/G45*1000</f>
        <v>170.02326732673276</v>
      </c>
      <c r="H46" s="79"/>
      <c r="I46" s="78">
        <f>J45/I45*1000</f>
        <v>92.426399999999987</v>
      </c>
      <c r="J46" s="79"/>
      <c r="K46" s="78">
        <f>L45/K45*1000</f>
        <v>41.241549999999997</v>
      </c>
      <c r="L46" s="79"/>
      <c r="M46" s="78">
        <f>N45/M45*1000</f>
        <v>32.21987730061349</v>
      </c>
      <c r="N46" s="79"/>
      <c r="O46" s="78">
        <f>P45/O45*1000</f>
        <v>63.005555555555553</v>
      </c>
      <c r="P46" s="79"/>
      <c r="Q46" s="78">
        <f>R45/Q45*1000</f>
        <v>87.999000000000009</v>
      </c>
      <c r="R46" s="79"/>
      <c r="S46" s="78">
        <f>T45/S45*1000</f>
        <v>42.494999999999997</v>
      </c>
      <c r="T46" s="79"/>
      <c r="U46" s="78">
        <f>V45/U45*1000</f>
        <v>121.19166000000001</v>
      </c>
      <c r="V46" s="79"/>
    </row>
    <row r="51" spans="19:21" x14ac:dyDescent="0.25">
      <c r="S51" s="9"/>
      <c r="U51" s="9"/>
    </row>
  </sheetData>
  <mergeCells count="20">
    <mergeCell ref="B1:D1"/>
    <mergeCell ref="Q1:R1"/>
    <mergeCell ref="K1:L1"/>
    <mergeCell ref="Q46:R46"/>
    <mergeCell ref="K46:L46"/>
    <mergeCell ref="B46:D46"/>
    <mergeCell ref="E1:F1"/>
    <mergeCell ref="G1:H1"/>
    <mergeCell ref="I1:J1"/>
    <mergeCell ref="M1:N1"/>
    <mergeCell ref="E46:F46"/>
    <mergeCell ref="G46:H46"/>
    <mergeCell ref="I46:J46"/>
    <mergeCell ref="M46:N46"/>
    <mergeCell ref="O46:P46"/>
    <mergeCell ref="U1:V1"/>
    <mergeCell ref="U46:V46"/>
    <mergeCell ref="S1:T1"/>
    <mergeCell ref="S46:T46"/>
    <mergeCell ref="O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DEFF5-DCAC-4E2E-ABAF-3E54AFF17544}">
  <dimension ref="A1:R51"/>
  <sheetViews>
    <sheetView workbookViewId="0">
      <selection activeCell="N24" sqref="N24"/>
    </sheetView>
  </sheetViews>
  <sheetFormatPr defaultRowHeight="15" x14ac:dyDescent="0.25"/>
  <cols>
    <col min="1" max="1" width="13.28515625" bestFit="1" customWidth="1"/>
    <col min="2" max="2" width="16" customWidth="1"/>
    <col min="3" max="3" width="17.42578125" bestFit="1" customWidth="1"/>
    <col min="4" max="4" width="13.85546875" bestFit="1" customWidth="1"/>
    <col min="5" max="5" width="9.28515625" customWidth="1"/>
    <col min="6" max="6" width="13.85546875" bestFit="1" customWidth="1"/>
    <col min="7" max="7" width="13.28515625" bestFit="1" customWidth="1"/>
    <col min="8" max="8" width="13.28515625" customWidth="1"/>
    <col min="11" max="11" width="12.42578125" customWidth="1"/>
    <col min="12" max="12" width="13.28515625" customWidth="1"/>
    <col min="13" max="13" width="16.28515625" customWidth="1"/>
    <col min="14" max="14" width="10.5703125" bestFit="1" customWidth="1"/>
    <col min="16" max="16" width="10.140625" customWidth="1"/>
  </cols>
  <sheetData>
    <row r="1" spans="1:6" s="3" customFormat="1" ht="15.75" thickBot="1" x14ac:dyDescent="0.3">
      <c r="A1" s="80" t="s">
        <v>44</v>
      </c>
      <c r="B1" s="86"/>
      <c r="C1" s="86"/>
      <c r="D1" s="86"/>
      <c r="E1" s="81"/>
    </row>
    <row r="2" spans="1:6" ht="15.75" thickBot="1" x14ac:dyDescent="0.3">
      <c r="A2" s="69" t="s">
        <v>73</v>
      </c>
      <c r="B2" s="27" t="s">
        <v>45</v>
      </c>
      <c r="C2" s="66" t="s">
        <v>74</v>
      </c>
      <c r="D2" s="8" t="s">
        <v>43</v>
      </c>
      <c r="E2" s="4" t="s">
        <v>42</v>
      </c>
      <c r="F2" s="5" t="s">
        <v>46</v>
      </c>
    </row>
    <row r="3" spans="1:6" x14ac:dyDescent="0.25">
      <c r="A3" s="57" t="s">
        <v>65</v>
      </c>
      <c r="B3" s="24">
        <v>1000</v>
      </c>
      <c r="C3" s="22" t="str">
        <f>_xlfn.CONCAT(A3,"-",B3)</f>
        <v>cake box-1000</v>
      </c>
      <c r="D3" s="28">
        <v>7</v>
      </c>
      <c r="E3" s="28">
        <v>5</v>
      </c>
      <c r="F3" s="7">
        <f t="shared" ref="F3:F10" si="0">SUM(D3:E3)</f>
        <v>12</v>
      </c>
    </row>
    <row r="4" spans="1:6" x14ac:dyDescent="0.25">
      <c r="A4" s="24" t="s">
        <v>72</v>
      </c>
      <c r="B4" s="24">
        <v>100</v>
      </c>
      <c r="C4" s="22" t="str">
        <f t="shared" ref="C4:C10" si="1">_xlfn.CONCAT(A4,"-",B4)</f>
        <v>Zip Lock-100</v>
      </c>
      <c r="D4" s="28">
        <f>45/100</f>
        <v>0.45</v>
      </c>
      <c r="E4" s="28">
        <v>1.7</v>
      </c>
      <c r="F4" s="7">
        <f>SUM(D4:E4)</f>
        <v>2.15</v>
      </c>
    </row>
    <row r="5" spans="1:6" x14ac:dyDescent="0.25">
      <c r="A5" s="51" t="s">
        <v>66</v>
      </c>
      <c r="B5" s="24">
        <v>1000</v>
      </c>
      <c r="C5" s="22" t="str">
        <f t="shared" si="1"/>
        <v>foil packs-1000</v>
      </c>
      <c r="D5" s="28">
        <v>5</v>
      </c>
      <c r="E5" s="28">
        <v>5</v>
      </c>
      <c r="F5" s="7">
        <f t="shared" si="0"/>
        <v>10</v>
      </c>
    </row>
    <row r="6" spans="1:6" x14ac:dyDescent="0.25">
      <c r="A6" s="51" t="s">
        <v>66</v>
      </c>
      <c r="B6" s="25">
        <v>500</v>
      </c>
      <c r="C6" s="22" t="str">
        <f t="shared" si="1"/>
        <v>foil packs-500</v>
      </c>
      <c r="D6" s="28">
        <v>5</v>
      </c>
      <c r="E6" s="28">
        <v>5</v>
      </c>
      <c r="F6" s="7">
        <f t="shared" si="0"/>
        <v>10</v>
      </c>
    </row>
    <row r="7" spans="1:6" x14ac:dyDescent="0.25">
      <c r="A7" s="51" t="s">
        <v>66</v>
      </c>
      <c r="B7" s="25">
        <v>250</v>
      </c>
      <c r="C7" s="22" t="str">
        <f t="shared" si="1"/>
        <v>foil packs-250</v>
      </c>
      <c r="D7" s="28">
        <v>5</v>
      </c>
      <c r="E7" s="28">
        <v>5</v>
      </c>
      <c r="F7" s="7">
        <f t="shared" si="0"/>
        <v>10</v>
      </c>
    </row>
    <row r="8" spans="1:6" x14ac:dyDescent="0.25">
      <c r="A8" s="51" t="s">
        <v>66</v>
      </c>
      <c r="B8" s="25">
        <v>150</v>
      </c>
      <c r="C8" s="22" t="str">
        <f t="shared" si="1"/>
        <v>foil packs-150</v>
      </c>
      <c r="D8" s="28">
        <v>5</v>
      </c>
      <c r="E8" s="28">
        <v>5</v>
      </c>
      <c r="F8" s="7">
        <f t="shared" si="0"/>
        <v>10</v>
      </c>
    </row>
    <row r="9" spans="1:6" x14ac:dyDescent="0.25">
      <c r="A9" s="51" t="s">
        <v>66</v>
      </c>
      <c r="B9" s="25">
        <v>100</v>
      </c>
      <c r="C9" s="22" t="str">
        <f t="shared" si="1"/>
        <v>foil packs-100</v>
      </c>
      <c r="D9" s="28">
        <v>5</v>
      </c>
      <c r="E9" s="28">
        <v>5</v>
      </c>
      <c r="F9" s="7">
        <f t="shared" si="0"/>
        <v>10</v>
      </c>
    </row>
    <row r="10" spans="1:6" ht="15.75" thickBot="1" x14ac:dyDescent="0.3">
      <c r="A10" s="52" t="s">
        <v>66</v>
      </c>
      <c r="B10" s="26">
        <v>60</v>
      </c>
      <c r="C10" s="50" t="str">
        <f t="shared" si="1"/>
        <v>foil packs-60</v>
      </c>
      <c r="D10" s="38">
        <v>5</v>
      </c>
      <c r="E10" s="38">
        <v>5</v>
      </c>
      <c r="F10" s="39">
        <f t="shared" si="0"/>
        <v>10</v>
      </c>
    </row>
    <row r="11" spans="1:6" x14ac:dyDescent="0.25">
      <c r="E11" s="3"/>
    </row>
    <row r="12" spans="1:6" ht="15.75" thickBot="1" x14ac:dyDescent="0.3"/>
    <row r="13" spans="1:6" ht="15.75" thickBot="1" x14ac:dyDescent="0.3">
      <c r="A13" s="80" t="s">
        <v>39</v>
      </c>
      <c r="B13" s="81"/>
      <c r="C13" s="48"/>
    </row>
    <row r="14" spans="1:6" x14ac:dyDescent="0.25">
      <c r="A14" s="6" t="s">
        <v>47</v>
      </c>
      <c r="B14" s="34">
        <v>400</v>
      </c>
      <c r="C14" s="68"/>
    </row>
    <row r="15" spans="1:6" x14ac:dyDescent="0.25">
      <c r="A15" s="6" t="s">
        <v>50</v>
      </c>
      <c r="B15" s="32">
        <v>8</v>
      </c>
      <c r="C15" s="68"/>
    </row>
    <row r="16" spans="1:6" ht="15.75" thickBot="1" x14ac:dyDescent="0.3">
      <c r="A16" s="6" t="s">
        <v>51</v>
      </c>
      <c r="B16" s="7">
        <f>B14/B15</f>
        <v>50</v>
      </c>
    </row>
    <row r="17" spans="1:15" ht="15.75" thickBot="1" x14ac:dyDescent="0.3">
      <c r="A17" s="27" t="s">
        <v>49</v>
      </c>
      <c r="B17" s="29">
        <v>1</v>
      </c>
      <c r="C17" s="68"/>
    </row>
    <row r="18" spans="1:15" x14ac:dyDescent="0.25">
      <c r="A18" s="22"/>
    </row>
    <row r="19" spans="1:15" ht="15.75" thickBot="1" x14ac:dyDescent="0.3"/>
    <row r="20" spans="1:15" ht="15.75" thickBot="1" x14ac:dyDescent="0.3">
      <c r="A20" s="80" t="s">
        <v>52</v>
      </c>
      <c r="B20" s="86"/>
      <c r="C20" s="86"/>
      <c r="D20" s="86"/>
      <c r="E20" s="86"/>
      <c r="F20" s="86"/>
      <c r="G20" s="86"/>
      <c r="H20" s="86"/>
      <c r="I20" s="86"/>
      <c r="J20" s="86"/>
      <c r="K20" s="86"/>
      <c r="L20" s="86"/>
      <c r="M20" s="86"/>
      <c r="N20" s="5"/>
    </row>
    <row r="21" spans="1:15" ht="15.75" thickBot="1" x14ac:dyDescent="0.3">
      <c r="A21" s="41" t="s">
        <v>67</v>
      </c>
      <c r="B21" s="41" t="s">
        <v>38</v>
      </c>
      <c r="C21" s="42" t="s">
        <v>75</v>
      </c>
      <c r="D21" s="42" t="s">
        <v>44</v>
      </c>
      <c r="E21" s="43" t="s">
        <v>39</v>
      </c>
      <c r="F21" s="44" t="s">
        <v>40</v>
      </c>
      <c r="G21" s="45" t="s">
        <v>41</v>
      </c>
      <c r="H21" s="45" t="s">
        <v>33</v>
      </c>
      <c r="I21" s="45" t="s">
        <v>59</v>
      </c>
      <c r="J21" s="45" t="s">
        <v>34</v>
      </c>
      <c r="K21" s="45" t="s">
        <v>35</v>
      </c>
      <c r="L21" s="46" t="s">
        <v>58</v>
      </c>
      <c r="M21" s="46" t="s">
        <v>71</v>
      </c>
      <c r="N21" s="77" t="s">
        <v>76</v>
      </c>
      <c r="O21" s="3"/>
    </row>
    <row r="22" spans="1:15" x14ac:dyDescent="0.25">
      <c r="A22" s="51" t="s">
        <v>72</v>
      </c>
      <c r="B22" s="53">
        <v>100</v>
      </c>
      <c r="C22" s="22" t="str">
        <f>_xlfn.CONCAT(A22,"-",B22)</f>
        <v>Zip Lock-100</v>
      </c>
      <c r="D22" s="22">
        <f>VLOOKUP(C22,$C$3:$F$10,4,FALSE)</f>
        <v>2.15</v>
      </c>
      <c r="E22" s="23">
        <v>1.25</v>
      </c>
      <c r="F22" s="11">
        <f>(Ingredients!$E$46/1000*$B22)+$D22+$E22</f>
        <v>11.775215582450832</v>
      </c>
      <c r="G22" s="9">
        <f>(Ingredients!$G$46/1000*$B22)+$D22+$E22</f>
        <v>20.402326732673274</v>
      </c>
      <c r="H22" s="9">
        <f>(Ingredients!$I$46/1000*$B22)+$D22+$E22</f>
        <v>12.64264</v>
      </c>
      <c r="I22" s="9">
        <f>(Ingredients!$K$46/1000*$B22)+$D22+$E22</f>
        <v>7.5241549999999986</v>
      </c>
      <c r="J22" s="9">
        <f>(Ingredients!$M$46/1000*$B22)+$D22+$E22</f>
        <v>6.621987730061349</v>
      </c>
      <c r="K22" s="9">
        <f>(Ingredients!$O$46/1000*$B22)+$D22+$E22</f>
        <v>9.7005555555555549</v>
      </c>
      <c r="L22" s="10">
        <f>(Ingredients!$Q$46/1000*$B22)+$D22+$E22</f>
        <v>12.199900000000001</v>
      </c>
      <c r="M22" s="10">
        <f>(Ingredients!$S$46/1000*$B22)+$D22+$E22</f>
        <v>7.6494999999999997</v>
      </c>
      <c r="N22" s="10">
        <f>(Ingredients!$U$46/1000*$B22)+$D22+($E22*2)</f>
        <v>16.769165999999998</v>
      </c>
    </row>
    <row r="23" spans="1:15" x14ac:dyDescent="0.25">
      <c r="A23" s="51" t="s">
        <v>65</v>
      </c>
      <c r="B23" s="75">
        <v>1000</v>
      </c>
      <c r="C23" s="22" t="str">
        <f t="shared" ref="C23:C29" si="2">_xlfn.CONCAT(A23,"-",B23)</f>
        <v>cake box-1000</v>
      </c>
      <c r="D23" s="22">
        <f t="shared" ref="D23:D29" si="3">VLOOKUP(C23,$C$3:$F$10,4,FALSE)</f>
        <v>12</v>
      </c>
      <c r="E23" s="23">
        <f>$B$17*$B$16/(1000/B23)*3</f>
        <v>150</v>
      </c>
      <c r="F23" s="11">
        <f>(Ingredients!$E$46/1000*$B23)+$D23+$E23</f>
        <v>245.75215582450832</v>
      </c>
      <c r="G23" s="9">
        <f>(Ingredients!$G$46/1000*$B23)+$D23+$E23</f>
        <v>332.02326732673276</v>
      </c>
      <c r="H23" s="9">
        <f>(Ingredients!$I$46/1000*$B23)+$D23+$E23</f>
        <v>254.4264</v>
      </c>
      <c r="I23" s="9">
        <f>(Ingredients!$K$46/1000*$B23)+$D23+$E23</f>
        <v>203.24154999999999</v>
      </c>
      <c r="J23" s="9">
        <f>(Ingredients!$M$46/1000*$B23)+$D23+$E23</f>
        <v>194.21987730061349</v>
      </c>
      <c r="K23" s="9">
        <f>(Ingredients!$O$46/1000*$B23)+$D23+$E23</f>
        <v>225.00555555555556</v>
      </c>
      <c r="L23" s="10">
        <f>(Ingredients!$Q$46/1000*$B23)+$D23+$E23</f>
        <v>249.99900000000002</v>
      </c>
      <c r="M23" s="10">
        <f>(Ingredients!$S$46/1000*$B23)+$D23+$E23</f>
        <v>204.495</v>
      </c>
      <c r="N23" s="10">
        <f>(Ingredients!$U$46/1000*$B23)+$D23+($E23*2)</f>
        <v>433.19166000000001</v>
      </c>
    </row>
    <row r="24" spans="1:15" x14ac:dyDescent="0.25">
      <c r="A24" s="51" t="s">
        <v>66</v>
      </c>
      <c r="B24" s="54">
        <v>1000</v>
      </c>
      <c r="C24" s="22" t="str">
        <f t="shared" si="2"/>
        <v>foil packs-1000</v>
      </c>
      <c r="D24" s="22">
        <f t="shared" si="3"/>
        <v>10</v>
      </c>
      <c r="E24" s="23">
        <f>$B$17*$B$16/(1000/B24)</f>
        <v>50</v>
      </c>
      <c r="F24" s="11">
        <f>(Ingredients!$E$46/1000*$B24)+$D24+$E24</f>
        <v>143.75215582450832</v>
      </c>
      <c r="G24" s="9">
        <f>(Ingredients!$G$46/1000*$B24)+$D24+$E24</f>
        <v>230.02326732673276</v>
      </c>
      <c r="H24" s="9">
        <f>(Ingredients!$I$46/1000*$B24)+$D24+$E24</f>
        <v>152.4264</v>
      </c>
      <c r="I24" s="9">
        <f>(Ingredients!$K$46/1000*$B24)+$D24+$E24</f>
        <v>101.24154999999999</v>
      </c>
      <c r="J24" s="9">
        <f>(Ingredients!$M$46/1000*$B24)+$D24+$E24</f>
        <v>92.21987730061349</v>
      </c>
      <c r="K24" s="9">
        <f>(Ingredients!$O$46/1000*$B24)+$D24+$E24</f>
        <v>123.00555555555556</v>
      </c>
      <c r="L24" s="10">
        <f>(Ingredients!$Q$46/1000*$B24)+$D24+$E24</f>
        <v>147.99900000000002</v>
      </c>
      <c r="M24" s="10">
        <f>(Ingredients!$S$46/1000*$B24)+$D24+$E24</f>
        <v>102.495</v>
      </c>
      <c r="N24" s="10">
        <f>(Ingredients!$U$46/1000*$B24)+$D24+($E24*2)</f>
        <v>231.19166000000001</v>
      </c>
    </row>
    <row r="25" spans="1:15" x14ac:dyDescent="0.25">
      <c r="A25" s="51" t="s">
        <v>66</v>
      </c>
      <c r="B25" s="55">
        <v>500</v>
      </c>
      <c r="C25" s="22" t="str">
        <f t="shared" si="2"/>
        <v>foil packs-500</v>
      </c>
      <c r="D25" s="22">
        <f t="shared" si="3"/>
        <v>10</v>
      </c>
      <c r="E25" s="23">
        <f t="shared" ref="E25:E29" si="4">$B$17*$B$16/(1000/B25)</f>
        <v>25</v>
      </c>
      <c r="F25" s="11">
        <f>(Ingredients!$E$46/1000*$B25)+$D25+$E25</f>
        <v>76.876077912254161</v>
      </c>
      <c r="G25" s="9">
        <f>(Ingredients!$G$46/1000*$B25)+$D25+$E25</f>
        <v>120.01163366336638</v>
      </c>
      <c r="H25" s="9">
        <f>(Ingredients!$I$46/1000*$B25)+$D25+$E25</f>
        <v>81.213200000000001</v>
      </c>
      <c r="I25" s="9">
        <f>(Ingredients!$K$46/1000*$B25)+$D25+$E25</f>
        <v>55.620774999999995</v>
      </c>
      <c r="J25" s="9">
        <f>(Ingredients!$M$46/1000*$B25)+$D25+$E25</f>
        <v>51.109938650306745</v>
      </c>
      <c r="K25" s="9">
        <f>(Ingredients!$O$46/1000*$B25)+$D25+$E25</f>
        <v>66.50277777777778</v>
      </c>
      <c r="L25" s="10">
        <f>(Ingredients!$Q$46/1000*$B25)+$D25+$E25</f>
        <v>78.999500000000012</v>
      </c>
      <c r="M25" s="10">
        <f>(Ingredients!$S$46/1000*$B25)+$D25+$E25</f>
        <v>56.247500000000002</v>
      </c>
      <c r="N25" s="10">
        <f>(Ingredients!$U$46/1000*$B25)+$D25+($E25*2)</f>
        <v>120.59583000000001</v>
      </c>
    </row>
    <row r="26" spans="1:15" x14ac:dyDescent="0.25">
      <c r="A26" s="51" t="s">
        <v>66</v>
      </c>
      <c r="B26" s="55">
        <v>250</v>
      </c>
      <c r="C26" s="22" t="str">
        <f t="shared" si="2"/>
        <v>foil packs-250</v>
      </c>
      <c r="D26" s="22">
        <f t="shared" si="3"/>
        <v>10</v>
      </c>
      <c r="E26" s="23">
        <f t="shared" si="4"/>
        <v>12.5</v>
      </c>
      <c r="F26" s="11">
        <f>(Ingredients!$E$46/1000*$B26)+$D26+$E26</f>
        <v>43.43803895612708</v>
      </c>
      <c r="G26" s="9">
        <f>(Ingredients!$G$46/1000*$B26)+$D26+$E26</f>
        <v>65.005816831683191</v>
      </c>
      <c r="H26" s="9">
        <f>(Ingredients!$I$46/1000*$B26)+$D26+$E26</f>
        <v>45.6066</v>
      </c>
      <c r="I26" s="9">
        <f>(Ingredients!$K$46/1000*$B26)+$D26+$E26</f>
        <v>32.810387499999997</v>
      </c>
      <c r="J26" s="9">
        <f>(Ingredients!$M$46/1000*$B26)+$D26+$E26</f>
        <v>30.554969325153372</v>
      </c>
      <c r="K26" s="9">
        <f>(Ingredients!$O$46/1000*$B26)+$D26+$E26</f>
        <v>38.25138888888889</v>
      </c>
      <c r="L26" s="10">
        <f>(Ingredients!$Q$46/1000*$B26)+$D26+$E26</f>
        <v>44.499750000000006</v>
      </c>
      <c r="M26" s="10">
        <f>(Ingredients!$S$46/1000*$B26)+$D26+$E26</f>
        <v>33.123750000000001</v>
      </c>
      <c r="N26" s="10">
        <f>(Ingredients!$U$46/1000*$B26)+$D26+($E26*2)</f>
        <v>65.297915000000003</v>
      </c>
    </row>
    <row r="27" spans="1:15" x14ac:dyDescent="0.25">
      <c r="A27" s="51" t="s">
        <v>66</v>
      </c>
      <c r="B27" s="55">
        <v>150</v>
      </c>
      <c r="C27" s="22" t="str">
        <f t="shared" si="2"/>
        <v>foil packs-150</v>
      </c>
      <c r="D27" s="22">
        <f t="shared" si="3"/>
        <v>10</v>
      </c>
      <c r="E27" s="23">
        <f t="shared" si="4"/>
        <v>7.5</v>
      </c>
      <c r="F27" s="11">
        <f>(Ingredients!$E$46/1000*$B27)+$D27+$E27</f>
        <v>30.062823373676245</v>
      </c>
      <c r="G27" s="9">
        <f>(Ingredients!$G$46/1000*$B27)+$D27+$E27</f>
        <v>43.003490099009909</v>
      </c>
      <c r="H27" s="9">
        <f>(Ingredients!$I$46/1000*$B27)+$D27+$E27</f>
        <v>31.363959999999999</v>
      </c>
      <c r="I27" s="9">
        <f>(Ingredients!$K$46/1000*$B27)+$D27+$E27</f>
        <v>23.686232499999999</v>
      </c>
      <c r="J27" s="9">
        <f>(Ingredients!$M$46/1000*$B27)+$D27+$E27</f>
        <v>22.332981595092022</v>
      </c>
      <c r="K27" s="9">
        <f>(Ingredients!$O$46/1000*$B27)+$D27+$E27</f>
        <v>26.950833333333332</v>
      </c>
      <c r="L27" s="10">
        <f>(Ingredients!$Q$46/1000*$B27)+$D27+$E27</f>
        <v>30.699850000000001</v>
      </c>
      <c r="M27" s="10">
        <f>(Ingredients!$S$46/1000*$B27)+$D27+$E27</f>
        <v>23.87425</v>
      </c>
      <c r="N27" s="10">
        <f>(Ingredients!$U$46/1000*$B27)+$D27+($E27*2)</f>
        <v>43.178748999999996</v>
      </c>
    </row>
    <row r="28" spans="1:15" x14ac:dyDescent="0.25">
      <c r="A28" s="51" t="s">
        <v>66</v>
      </c>
      <c r="B28" s="55">
        <v>100</v>
      </c>
      <c r="C28" s="22" t="str">
        <f t="shared" si="2"/>
        <v>foil packs-100</v>
      </c>
      <c r="D28" s="22">
        <f t="shared" si="3"/>
        <v>10</v>
      </c>
      <c r="E28" s="23">
        <f t="shared" si="4"/>
        <v>5</v>
      </c>
      <c r="F28" s="11">
        <f>(Ingredients!$E$46/1000*$B28)+$D28+$E28</f>
        <v>23.375215582450831</v>
      </c>
      <c r="G28" s="9">
        <f>(Ingredients!$G$46/1000*$B28)+$D28+$E28</f>
        <v>32.002326732673275</v>
      </c>
      <c r="H28" s="9">
        <f>(Ingredients!$I$46/1000*$B28)+$D28+$E28</f>
        <v>24.242640000000002</v>
      </c>
      <c r="I28" s="9">
        <f>(Ingredients!$K$46/1000*$B28)+$D28+$E28</f>
        <v>19.124154999999998</v>
      </c>
      <c r="J28" s="9">
        <f>(Ingredients!$M$46/1000*$B28)+$D28+$E28</f>
        <v>18.22198773006135</v>
      </c>
      <c r="K28" s="9">
        <f>(Ingredients!$O$46/1000*$B28)+$D28+$E28</f>
        <v>21.300555555555555</v>
      </c>
      <c r="L28" s="10">
        <f>(Ingredients!$Q$46/1000*$B28)+$D28+$E28</f>
        <v>23.799900000000001</v>
      </c>
      <c r="M28" s="10">
        <f>(Ingredients!$S$46/1000*$B28)+$D28+$E28</f>
        <v>19.249499999999998</v>
      </c>
      <c r="N28" s="10">
        <f>(Ingredients!$U$46/1000*$B28)+$D28+($E28*2)</f>
        <v>32.119166</v>
      </c>
    </row>
    <row r="29" spans="1:15" ht="15.75" thickBot="1" x14ac:dyDescent="0.3">
      <c r="A29" s="52" t="s">
        <v>66</v>
      </c>
      <c r="B29" s="56">
        <v>60</v>
      </c>
      <c r="C29" s="74" t="str">
        <f t="shared" si="2"/>
        <v>foil packs-60</v>
      </c>
      <c r="D29" s="67">
        <f t="shared" si="3"/>
        <v>10</v>
      </c>
      <c r="E29" s="33">
        <f t="shared" si="4"/>
        <v>3</v>
      </c>
      <c r="F29" s="12">
        <f>(Ingredients!$E$46/1000*$B29)+$D29+$E29</f>
        <v>18.0251293494705</v>
      </c>
      <c r="G29" s="56">
        <f>(Ingredients!$G$46/1000*$B29)+$D29+$E29</f>
        <v>23.201396039603964</v>
      </c>
      <c r="H29" s="13">
        <f>(Ingredients!$I$46/1000*$B29)+$D29+$E29</f>
        <v>18.545583999999998</v>
      </c>
      <c r="I29" s="13">
        <f>(Ingredients!$K$46/1000*$B29)+$D29+$E29</f>
        <v>15.474492999999999</v>
      </c>
      <c r="J29" s="13">
        <f>(Ingredients!$M$46/1000*$B29)+$D29+$E29</f>
        <v>14.933192638036809</v>
      </c>
      <c r="K29" s="13">
        <f>(Ingredients!$O$46/1000*$B29)+$D29+$E29</f>
        <v>16.780333333333331</v>
      </c>
      <c r="L29" s="14">
        <f>(Ingredients!$Q$46/1000*$B29)+$D29+$E29</f>
        <v>18.27994</v>
      </c>
      <c r="M29" s="37">
        <f>(Ingredients!$S$46/1000*$B29)+$D29+$E29</f>
        <v>15.5497</v>
      </c>
      <c r="N29" s="10">
        <f>(Ingredients!$U$46/1000*$B29)+$D29+($E29*2)</f>
        <v>23.271499599999999</v>
      </c>
    </row>
    <row r="30" spans="1:15" x14ac:dyDescent="0.25">
      <c r="B30" s="22"/>
      <c r="C30" s="22"/>
      <c r="D30" s="22"/>
      <c r="E30" s="9"/>
      <c r="F30" s="9"/>
      <c r="G30" s="9"/>
      <c r="H30" s="9"/>
      <c r="I30" s="9"/>
      <c r="J30" s="9"/>
    </row>
    <row r="33" ht="32.25" customHeight="1" x14ac:dyDescent="0.25"/>
    <row r="51" spans="18:18" x14ac:dyDescent="0.25">
      <c r="R51" s="40"/>
    </row>
  </sheetData>
  <mergeCells count="3">
    <mergeCell ref="A1:E1"/>
    <mergeCell ref="A13:B13"/>
    <mergeCell ref="A20:M20"/>
  </mergeCells>
  <pageMargins left="0.7" right="0.7" top="0.75" bottom="0.75" header="0.3" footer="0.3"/>
  <pageSetup paperSize="9" orientation="portrait" r:id="rId1"/>
  <ignoredErrors>
    <ignoredError sqref="F5 F6:F1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EAE-A68C-419C-BDEE-AD96437ED4D7}">
  <dimension ref="A1:X32"/>
  <sheetViews>
    <sheetView tabSelected="1" workbookViewId="0">
      <selection activeCell="Q38" sqref="Q38"/>
    </sheetView>
  </sheetViews>
  <sheetFormatPr defaultRowHeight="15" x14ac:dyDescent="0.25"/>
  <cols>
    <col min="6" max="6" width="10.28515625" customWidth="1"/>
    <col min="7" max="9" width="9.28515625" customWidth="1"/>
    <col min="10" max="11" width="9.28515625" style="22" customWidth="1"/>
    <col min="19" max="19" width="11.42578125" customWidth="1"/>
    <col min="20" max="22" width="9.5703125" customWidth="1"/>
    <col min="23" max="24" width="9.5703125" style="22" customWidth="1"/>
  </cols>
  <sheetData>
    <row r="1" spans="1:24" ht="15.75" thickBot="1" x14ac:dyDescent="0.3">
      <c r="A1" s="87" t="s">
        <v>55</v>
      </c>
      <c r="B1" s="88"/>
      <c r="C1" s="88"/>
      <c r="D1" s="88"/>
      <c r="E1" s="88"/>
      <c r="F1" s="88"/>
      <c r="G1" s="88"/>
      <c r="H1" s="88"/>
      <c r="I1" s="88"/>
      <c r="J1" s="88"/>
      <c r="K1" s="48"/>
      <c r="L1" s="48"/>
      <c r="N1" s="80" t="s">
        <v>56</v>
      </c>
      <c r="O1" s="86"/>
      <c r="P1" s="86"/>
      <c r="Q1" s="86"/>
      <c r="R1" s="86"/>
      <c r="S1" s="86"/>
      <c r="T1" s="86"/>
      <c r="U1" s="86"/>
      <c r="V1" s="86"/>
      <c r="W1" s="81"/>
      <c r="X1"/>
    </row>
    <row r="2" spans="1:24" ht="30.75" thickBot="1" x14ac:dyDescent="0.3">
      <c r="A2" s="41" t="s">
        <v>57</v>
      </c>
      <c r="B2" s="43" t="s">
        <v>53</v>
      </c>
      <c r="C2" s="47" t="s">
        <v>40</v>
      </c>
      <c r="D2" s="41" t="s">
        <v>41</v>
      </c>
      <c r="E2" s="47" t="s">
        <v>33</v>
      </c>
      <c r="F2" s="47" t="s">
        <v>59</v>
      </c>
      <c r="G2" s="47" t="s">
        <v>34</v>
      </c>
      <c r="H2" s="46" t="s">
        <v>35</v>
      </c>
      <c r="I2" s="46" t="s">
        <v>58</v>
      </c>
      <c r="J2" s="43" t="s">
        <v>71</v>
      </c>
      <c r="K2" s="43" t="s">
        <v>71</v>
      </c>
      <c r="L2" s="49"/>
      <c r="N2" s="41" t="s">
        <v>57</v>
      </c>
      <c r="O2" s="43" t="s">
        <v>54</v>
      </c>
      <c r="P2" s="47" t="s">
        <v>40</v>
      </c>
      <c r="Q2" s="41" t="s">
        <v>41</v>
      </c>
      <c r="R2" s="47" t="s">
        <v>33</v>
      </c>
      <c r="S2" s="47" t="s">
        <v>59</v>
      </c>
      <c r="T2" s="47" t="s">
        <v>34</v>
      </c>
      <c r="U2" s="46" t="s">
        <v>35</v>
      </c>
      <c r="V2" s="46" t="s">
        <v>58</v>
      </c>
      <c r="W2" s="43" t="s">
        <v>71</v>
      </c>
      <c r="X2" s="43" t="s">
        <v>71</v>
      </c>
    </row>
    <row r="3" spans="1:24" x14ac:dyDescent="0.25">
      <c r="A3" s="24" t="s">
        <v>72</v>
      </c>
      <c r="B3" s="76">
        <v>50</v>
      </c>
      <c r="C3" s="59"/>
      <c r="D3" s="58"/>
      <c r="E3" s="59"/>
      <c r="F3" s="59"/>
      <c r="G3" s="59"/>
      <c r="H3" s="60"/>
      <c r="I3" s="10">
        <f>Cost!L22/(1-($B3/100))</f>
        <v>24.399800000000003</v>
      </c>
      <c r="J3" s="70">
        <f>Cost!M22/(1-($B3/100))</f>
        <v>15.298999999999999</v>
      </c>
      <c r="K3" s="70">
        <f>Cost!N22/(1-($B3/100))</f>
        <v>33.538331999999997</v>
      </c>
      <c r="L3" s="49"/>
      <c r="N3" s="24" t="s">
        <v>72</v>
      </c>
      <c r="O3" s="76">
        <v>100</v>
      </c>
      <c r="P3" s="59"/>
      <c r="Q3" s="58"/>
      <c r="R3" s="59"/>
      <c r="S3" s="59"/>
      <c r="T3" s="59"/>
      <c r="U3" s="60"/>
      <c r="V3" s="60"/>
      <c r="W3" s="72">
        <f>Cost!M22+(Cost!M22*$O3/100)</f>
        <v>15.298999999999999</v>
      </c>
      <c r="X3" s="72">
        <f>Cost!N22+(Cost!N22*$O3/100)</f>
        <v>33.538331999999997</v>
      </c>
    </row>
    <row r="4" spans="1:24" x14ac:dyDescent="0.25">
      <c r="A4" s="24" t="s">
        <v>65</v>
      </c>
      <c r="B4" s="76">
        <v>50</v>
      </c>
      <c r="C4" s="59"/>
      <c r="D4" s="58"/>
      <c r="E4" s="59"/>
      <c r="F4" s="59"/>
      <c r="G4" s="59"/>
      <c r="H4" s="60"/>
      <c r="I4" s="10">
        <f>Cost!L23/(1-($B4/100))</f>
        <v>499.99800000000005</v>
      </c>
      <c r="J4" s="70">
        <f>Cost!M23/(1-($B4/100))</f>
        <v>408.99</v>
      </c>
      <c r="K4" s="70">
        <f>Cost!N23/(1-($B4/100))</f>
        <v>866.38332000000003</v>
      </c>
      <c r="L4" s="49"/>
      <c r="N4" s="24" t="s">
        <v>65</v>
      </c>
      <c r="O4" s="76">
        <v>100</v>
      </c>
      <c r="P4" s="59"/>
      <c r="Q4" s="58"/>
      <c r="R4" s="59"/>
      <c r="S4" s="59"/>
      <c r="T4" s="59"/>
      <c r="U4" s="60"/>
      <c r="V4" s="35">
        <f>Cost!M23+(Cost!L23*$O4/100)</f>
        <v>454.49400000000003</v>
      </c>
      <c r="W4" s="72">
        <f>Cost!M23+(Cost!M23*$O4/100)</f>
        <v>408.99</v>
      </c>
      <c r="X4" s="72">
        <f>Cost!N23+(Cost!N23*$O4/100)</f>
        <v>866.38332000000014</v>
      </c>
    </row>
    <row r="5" spans="1:24" x14ac:dyDescent="0.25">
      <c r="A5" s="24">
        <v>1000</v>
      </c>
      <c r="B5" s="76">
        <v>50</v>
      </c>
      <c r="C5" s="35">
        <f>Cost!F24/(1-($B5/100))</f>
        <v>287.50431164901664</v>
      </c>
      <c r="D5" s="35">
        <f>Cost!G24/(1-($B5/100))</f>
        <v>460.04653465346553</v>
      </c>
      <c r="E5" s="35">
        <f>Cost!H24/(1-($B5/100))</f>
        <v>304.8528</v>
      </c>
      <c r="F5" s="35">
        <f>Cost!I24/(1-($B5/100))</f>
        <v>202.48309999999998</v>
      </c>
      <c r="G5" s="35">
        <f>Cost!J24/(1-($B5/100))</f>
        <v>184.43975460122698</v>
      </c>
      <c r="H5" s="10">
        <f>Cost!K24/(1-($B5/100))</f>
        <v>246.01111111111112</v>
      </c>
      <c r="I5" s="10">
        <f>Cost!L24/(1-($B5/100))</f>
        <v>295.99800000000005</v>
      </c>
      <c r="J5" s="70">
        <f>Cost!M24/(1-($B5/100))</f>
        <v>204.99</v>
      </c>
      <c r="K5" s="70">
        <f>Cost!N24/(1-($B5/100))</f>
        <v>462.38332000000003</v>
      </c>
      <c r="L5" s="9"/>
      <c r="N5" s="24">
        <v>1000</v>
      </c>
      <c r="O5" s="76">
        <v>100</v>
      </c>
      <c r="P5" s="35">
        <f>Cost!F24+(Cost!F24*$O5/100)</f>
        <v>287.50431164901664</v>
      </c>
      <c r="Q5" s="35">
        <f>Cost!G24+(Cost!G24*$O5/100)</f>
        <v>460.04653465346553</v>
      </c>
      <c r="R5" s="35">
        <f>Cost!H24+(Cost!H24*$O5/100)</f>
        <v>304.8528</v>
      </c>
      <c r="S5" s="35">
        <f>Cost!I24+(Cost!I24*$O5/100)</f>
        <v>202.48309999999998</v>
      </c>
      <c r="T5" s="35">
        <f>Cost!J24+(Cost!J24*$O5/100)</f>
        <v>184.43975460122698</v>
      </c>
      <c r="U5" s="35">
        <f>Cost!K24+(Cost!K24*$O5/100)</f>
        <v>246.01111111111112</v>
      </c>
      <c r="V5" s="35">
        <f>Cost!M24+(Cost!L24*$O5/100)</f>
        <v>250.49400000000003</v>
      </c>
      <c r="W5" s="72">
        <f>Cost!M24+(Cost!M24*$O5/100)</f>
        <v>204.99</v>
      </c>
      <c r="X5" s="72">
        <f>Cost!N24+(Cost!N24*$O5/100)</f>
        <v>462.38332000000003</v>
      </c>
    </row>
    <row r="6" spans="1:24" x14ac:dyDescent="0.25">
      <c r="A6" s="25">
        <v>500</v>
      </c>
      <c r="B6" s="76">
        <v>50</v>
      </c>
      <c r="C6" s="35">
        <f>Cost!F25/(1-($B6/100))</f>
        <v>153.75215582450832</v>
      </c>
      <c r="D6" s="35">
        <f>Cost!G25/(1-($B6/100))</f>
        <v>240.02326732673276</v>
      </c>
      <c r="E6" s="35">
        <f>Cost!H25/(1-($B6/100))</f>
        <v>162.4264</v>
      </c>
      <c r="F6" s="35">
        <f>Cost!I25/(1-($B6/100))</f>
        <v>111.24154999999999</v>
      </c>
      <c r="G6" s="35">
        <f>Cost!J25/(1-($B6/100))</f>
        <v>102.21987730061349</v>
      </c>
      <c r="H6" s="10">
        <f>Cost!K25/(1-($B6/100))</f>
        <v>133.00555555555556</v>
      </c>
      <c r="I6" s="10">
        <f>Cost!L25/(1-($B6/100))</f>
        <v>157.99900000000002</v>
      </c>
      <c r="J6" s="70">
        <f>Cost!M25/(1-($B6/100))</f>
        <v>112.495</v>
      </c>
      <c r="K6" s="70">
        <f>Cost!N25/(1-($B6/100))</f>
        <v>241.19166000000001</v>
      </c>
      <c r="L6" s="9"/>
      <c r="N6" s="25">
        <v>500</v>
      </c>
      <c r="O6" s="76">
        <v>100</v>
      </c>
      <c r="P6" s="35">
        <f>Cost!F25+(Cost!F25*$O6/100)</f>
        <v>153.75215582450832</v>
      </c>
      <c r="Q6" s="35">
        <f>Cost!G25+(Cost!G25*$O6/100)</f>
        <v>240.02326732673276</v>
      </c>
      <c r="R6" s="35">
        <f>Cost!H25+(Cost!H25*$O6/100)</f>
        <v>162.4264</v>
      </c>
      <c r="S6" s="35">
        <f>Cost!I25+(Cost!I25*$O6/100)</f>
        <v>111.24154999999999</v>
      </c>
      <c r="T6" s="35">
        <f>Cost!J25+(Cost!J25*$O6/100)</f>
        <v>102.21987730061349</v>
      </c>
      <c r="U6" s="35">
        <f>Cost!K25+(Cost!K25*$O6/100)</f>
        <v>133.00555555555556</v>
      </c>
      <c r="V6" s="35">
        <f>Cost!M25+(Cost!L25*$O6/100)</f>
        <v>135.24700000000001</v>
      </c>
      <c r="W6" s="72">
        <f>Cost!M25+(Cost!M25*$O6/100)</f>
        <v>112.495</v>
      </c>
      <c r="X6" s="72">
        <f>Cost!N25+(Cost!N25*$O6/100)</f>
        <v>241.19166000000001</v>
      </c>
    </row>
    <row r="7" spans="1:24" x14ac:dyDescent="0.25">
      <c r="A7" s="25">
        <v>250</v>
      </c>
      <c r="B7" s="76">
        <v>50</v>
      </c>
      <c r="C7" s="35">
        <f>Cost!F26/(1-($B7/100))</f>
        <v>86.876077912254161</v>
      </c>
      <c r="D7" s="35">
        <f>Cost!G26/(1-($B7/100))</f>
        <v>130.01163366336638</v>
      </c>
      <c r="E7" s="35">
        <f>Cost!H26/(1-($B7/100))</f>
        <v>91.213200000000001</v>
      </c>
      <c r="F7" s="35">
        <f>Cost!I26/(1-($B7/100))</f>
        <v>65.620774999999995</v>
      </c>
      <c r="G7" s="35">
        <f>Cost!J26/(1-($B7/100))</f>
        <v>61.109938650306745</v>
      </c>
      <c r="H7" s="10">
        <f>Cost!K26/(1-($B7/100))</f>
        <v>76.50277777777778</v>
      </c>
      <c r="I7" s="10">
        <f>Cost!L26/(1-($B7/100))</f>
        <v>88.999500000000012</v>
      </c>
      <c r="J7" s="70">
        <f>Cost!M26/(1-($B7/100))</f>
        <v>66.247500000000002</v>
      </c>
      <c r="K7" s="70">
        <f>Cost!N26/(1-($B7/100))</f>
        <v>130.59583000000001</v>
      </c>
      <c r="L7" s="9"/>
      <c r="N7" s="25">
        <v>250</v>
      </c>
      <c r="O7" s="76">
        <v>100</v>
      </c>
      <c r="P7" s="35">
        <f>Cost!F26+(Cost!F26*$O7/100)</f>
        <v>86.876077912254175</v>
      </c>
      <c r="Q7" s="35">
        <f>Cost!G26+(Cost!G26*$O7/100)</f>
        <v>130.01163366336638</v>
      </c>
      <c r="R7" s="35">
        <f>Cost!H26+(Cost!H26*$O7/100)</f>
        <v>91.213200000000001</v>
      </c>
      <c r="S7" s="35">
        <f>Cost!I26+(Cost!I26*$O7/100)</f>
        <v>65.620774999999995</v>
      </c>
      <c r="T7" s="35">
        <f>Cost!J26+(Cost!J26*$O7/100)</f>
        <v>61.109938650306745</v>
      </c>
      <c r="U7" s="35">
        <f>Cost!K26+(Cost!K26*$O7/100)</f>
        <v>76.50277777777778</v>
      </c>
      <c r="V7" s="35">
        <f>Cost!M26+(Cost!L26*$O7/100)</f>
        <v>77.623500000000007</v>
      </c>
      <c r="W7" s="72">
        <f>Cost!M26+(Cost!M26*$O7/100)</f>
        <v>66.247500000000002</v>
      </c>
      <c r="X7" s="72">
        <f>Cost!N26+(Cost!N26*$O7/100)</f>
        <v>130.59583000000001</v>
      </c>
    </row>
    <row r="8" spans="1:24" x14ac:dyDescent="0.25">
      <c r="A8" s="25">
        <v>150</v>
      </c>
      <c r="B8" s="76">
        <v>50</v>
      </c>
      <c r="C8" s="35">
        <f>Cost!F27/(1-($B8/100))</f>
        <v>60.125646747352491</v>
      </c>
      <c r="D8" s="35">
        <f>Cost!G27/(1-($B8/100))</f>
        <v>86.006980198019818</v>
      </c>
      <c r="E8" s="35">
        <f>Cost!H27/(1-($B8/100))</f>
        <v>62.727919999999997</v>
      </c>
      <c r="F8" s="35">
        <f>Cost!I27/(1-($B8/100))</f>
        <v>47.372464999999998</v>
      </c>
      <c r="G8" s="35">
        <f>Cost!J27/(1-($B8/100))</f>
        <v>44.665963190184044</v>
      </c>
      <c r="H8" s="10">
        <f>Cost!K27/(1-($B8/100))</f>
        <v>53.901666666666664</v>
      </c>
      <c r="I8" s="10">
        <f>Cost!L27/(1-($B8/100))</f>
        <v>61.399700000000003</v>
      </c>
      <c r="J8" s="70">
        <f>Cost!M27/(1-($B8/100))</f>
        <v>47.7485</v>
      </c>
      <c r="K8" s="70">
        <f>Cost!N27/(1-($B8/100))</f>
        <v>86.357497999999993</v>
      </c>
      <c r="L8" s="9"/>
      <c r="N8" s="25">
        <v>150</v>
      </c>
      <c r="O8" s="76">
        <v>100</v>
      </c>
      <c r="P8" s="35">
        <f>Cost!F27+(Cost!F27*$O8/100)</f>
        <v>60.125646747352491</v>
      </c>
      <c r="Q8" s="35">
        <f>Cost!G27+(Cost!G27*$O8/100)</f>
        <v>86.006980198019818</v>
      </c>
      <c r="R8" s="35">
        <f>Cost!H27+(Cost!H27*$O8/100)</f>
        <v>62.727919999999997</v>
      </c>
      <c r="S8" s="35">
        <f>Cost!I27+(Cost!I27*$O8/100)</f>
        <v>47.372465000000005</v>
      </c>
      <c r="T8" s="35">
        <f>Cost!J27+(Cost!J27*$O8/100)</f>
        <v>44.665963190184044</v>
      </c>
      <c r="U8" s="35">
        <f>Cost!K27+(Cost!K27*$O8/100)</f>
        <v>53.901666666666664</v>
      </c>
      <c r="V8" s="35">
        <f>Cost!M27+(Cost!L27*$O8/100)</f>
        <v>54.574100000000001</v>
      </c>
      <c r="W8" s="72">
        <f>Cost!M27+(Cost!M27*$O8/100)</f>
        <v>47.748500000000007</v>
      </c>
      <c r="X8" s="72">
        <f>Cost!N27+(Cost!N27*$O8/100)</f>
        <v>86.357497999999993</v>
      </c>
    </row>
    <row r="9" spans="1:24" x14ac:dyDescent="0.25">
      <c r="A9" s="25">
        <v>100</v>
      </c>
      <c r="B9" s="76">
        <v>50</v>
      </c>
      <c r="C9" s="35">
        <f>Cost!F28/(1-($B9/100))</f>
        <v>46.750431164901663</v>
      </c>
      <c r="D9" s="35">
        <f>Cost!G28/(1-($B9/100))</f>
        <v>64.00465346534655</v>
      </c>
      <c r="E9" s="35">
        <f>Cost!H28/(1-($B9/100))</f>
        <v>48.485280000000003</v>
      </c>
      <c r="F9" s="35">
        <f>Cost!I28/(1-($B9/100))</f>
        <v>38.248309999999996</v>
      </c>
      <c r="G9" s="35">
        <f>Cost!J28/(1-($B9/100))</f>
        <v>36.443975460122701</v>
      </c>
      <c r="H9" s="10">
        <f>Cost!K28/(1-($B9/100))</f>
        <v>42.601111111111109</v>
      </c>
      <c r="I9" s="10">
        <f>Cost!L28/(1-($B9/100))</f>
        <v>47.599800000000002</v>
      </c>
      <c r="J9" s="70">
        <f>Cost!M28/(1-($B9/100))</f>
        <v>38.498999999999995</v>
      </c>
      <c r="K9" s="70">
        <f>Cost!N28/(1-($B9/100))</f>
        <v>64.238332</v>
      </c>
      <c r="L9" s="9"/>
      <c r="N9" s="25">
        <v>100</v>
      </c>
      <c r="O9" s="76">
        <v>100</v>
      </c>
      <c r="P9" s="35">
        <f>Cost!F28+(Cost!F28*$O9/100)</f>
        <v>46.750431164901663</v>
      </c>
      <c r="Q9" s="35">
        <f>Cost!G28+(Cost!G28*$O9/100)</f>
        <v>64.00465346534655</v>
      </c>
      <c r="R9" s="35">
        <f>Cost!H28+(Cost!H28*$O9/100)</f>
        <v>48.485280000000003</v>
      </c>
      <c r="S9" s="35">
        <f>Cost!I28+(Cost!I28*$O9/100)</f>
        <v>38.248309999999996</v>
      </c>
      <c r="T9" s="35">
        <f>Cost!J28+(Cost!J28*$O9/100)</f>
        <v>36.443975460122701</v>
      </c>
      <c r="U9" s="35">
        <f>Cost!K28+(Cost!K28*$O9/100)</f>
        <v>42.601111111111109</v>
      </c>
      <c r="V9" s="35">
        <f>Cost!M28+(Cost!L28*$O9/100)</f>
        <v>43.049399999999999</v>
      </c>
      <c r="W9" s="72">
        <f>Cost!M28+(Cost!M28*$O9/100)</f>
        <v>38.498999999999995</v>
      </c>
      <c r="X9" s="72">
        <f>Cost!N28+(Cost!N28*$O9/100)</f>
        <v>64.238332</v>
      </c>
    </row>
    <row r="10" spans="1:24" ht="15.75" thickBot="1" x14ac:dyDescent="0.3">
      <c r="A10" s="26">
        <v>60</v>
      </c>
      <c r="B10" s="36">
        <v>50</v>
      </c>
      <c r="C10" s="37">
        <f>Cost!F29/(1-($B10/100))</f>
        <v>36.050258698941001</v>
      </c>
      <c r="D10" s="37">
        <f>Cost!G29/(1-($B10/100))</f>
        <v>46.402792079207927</v>
      </c>
      <c r="E10" s="37">
        <f>Cost!H29/(1-($B10/100))</f>
        <v>37.091167999999996</v>
      </c>
      <c r="F10" s="37">
        <f>Cost!I29/(1-($B10/100))</f>
        <v>30.948985999999998</v>
      </c>
      <c r="G10" s="37">
        <f>Cost!J29/(1-($B10/100))</f>
        <v>29.866385276073618</v>
      </c>
      <c r="H10" s="14">
        <f>Cost!K29/(1-($B10/100))</f>
        <v>33.560666666666663</v>
      </c>
      <c r="I10" s="14">
        <f>Cost!L29/(1-($B10/100))</f>
        <v>36.55988</v>
      </c>
      <c r="J10" s="71">
        <f>Cost!M29/(1-($B10/100))</f>
        <v>31.099399999999999</v>
      </c>
      <c r="K10" s="71">
        <f>Cost!N29/(1-($B10/100))</f>
        <v>46.542999199999997</v>
      </c>
      <c r="L10" s="9"/>
      <c r="N10" s="26">
        <v>60</v>
      </c>
      <c r="O10" s="36">
        <v>100</v>
      </c>
      <c r="P10" s="37">
        <f>Cost!F29+(Cost!F29*$O10/100)</f>
        <v>36.050258698941001</v>
      </c>
      <c r="Q10" s="37">
        <f>Cost!G29+(Cost!G29*$O10/100)</f>
        <v>46.402792079207927</v>
      </c>
      <c r="R10" s="37">
        <f>Cost!H29+(Cost!H29*$O10/100)</f>
        <v>37.091167999999996</v>
      </c>
      <c r="S10" s="37">
        <f>Cost!I29+(Cost!I29*$O10/100)</f>
        <v>30.948985999999998</v>
      </c>
      <c r="T10" s="37">
        <f>Cost!J29+(Cost!J29*$O10/100)</f>
        <v>29.866385276073618</v>
      </c>
      <c r="U10" s="37">
        <f>Cost!K29+(Cost!K29*$O10/100)</f>
        <v>33.560666666666663</v>
      </c>
      <c r="V10" s="37">
        <f>Cost!M29+(Cost!L29*$O10/100)</f>
        <v>33.829639999999998</v>
      </c>
      <c r="W10" s="73">
        <f>Cost!M29+(Cost!M29*$O10/100)</f>
        <v>31.099399999999999</v>
      </c>
      <c r="X10" s="73">
        <f>Cost!N29+(Cost!N29*$O10/100)</f>
        <v>46.542999199999997</v>
      </c>
    </row>
    <row r="11" spans="1:24" ht="15.75" thickBot="1" x14ac:dyDescent="0.3"/>
    <row r="12" spans="1:24" ht="15.75" thickBot="1" x14ac:dyDescent="0.3">
      <c r="A12" s="80" t="s">
        <v>55</v>
      </c>
      <c r="B12" s="86"/>
      <c r="C12" s="86"/>
      <c r="D12" s="86"/>
      <c r="E12" s="86"/>
      <c r="F12" s="86"/>
      <c r="G12" s="86"/>
      <c r="H12" s="86"/>
      <c r="I12" s="86"/>
      <c r="J12" s="81"/>
      <c r="K12" s="48"/>
      <c r="L12" s="48"/>
      <c r="N12" s="80" t="s">
        <v>56</v>
      </c>
      <c r="O12" s="86"/>
      <c r="P12" s="86"/>
      <c r="Q12" s="86"/>
      <c r="R12" s="86"/>
      <c r="S12" s="86"/>
      <c r="T12" s="86"/>
      <c r="U12" s="86"/>
      <c r="V12" s="86"/>
      <c r="W12" s="81"/>
      <c r="X12"/>
    </row>
    <row r="13" spans="1:24" ht="30.75" thickBot="1" x14ac:dyDescent="0.3">
      <c r="A13" s="41" t="s">
        <v>57</v>
      </c>
      <c r="B13" s="43" t="s">
        <v>53</v>
      </c>
      <c r="C13" s="47" t="s">
        <v>40</v>
      </c>
      <c r="D13" s="41" t="s">
        <v>41</v>
      </c>
      <c r="E13" s="47" t="s">
        <v>33</v>
      </c>
      <c r="F13" s="47" t="s">
        <v>59</v>
      </c>
      <c r="G13" s="47" t="s">
        <v>34</v>
      </c>
      <c r="H13" s="46" t="s">
        <v>35</v>
      </c>
      <c r="I13" s="46" t="s">
        <v>58</v>
      </c>
      <c r="J13" s="43" t="s">
        <v>71</v>
      </c>
      <c r="K13" s="43" t="s">
        <v>71</v>
      </c>
      <c r="L13" s="49"/>
      <c r="M13" s="22"/>
      <c r="N13" s="41" t="s">
        <v>57</v>
      </c>
      <c r="O13" s="43" t="s">
        <v>54</v>
      </c>
      <c r="P13" s="47" t="s">
        <v>40</v>
      </c>
      <c r="Q13" s="41" t="s">
        <v>41</v>
      </c>
      <c r="R13" s="47" t="s">
        <v>33</v>
      </c>
      <c r="S13" s="47" t="s">
        <v>59</v>
      </c>
      <c r="T13" s="47" t="s">
        <v>34</v>
      </c>
      <c r="U13" s="46" t="s">
        <v>35</v>
      </c>
      <c r="V13" s="46" t="s">
        <v>58</v>
      </c>
      <c r="W13" s="43" t="s">
        <v>71</v>
      </c>
      <c r="X13" s="43" t="s">
        <v>71</v>
      </c>
    </row>
    <row r="14" spans="1:24" x14ac:dyDescent="0.25">
      <c r="A14" s="24" t="s">
        <v>72</v>
      </c>
      <c r="B14" s="76">
        <v>42.85</v>
      </c>
      <c r="C14" s="59"/>
      <c r="D14" s="58"/>
      <c r="E14" s="59"/>
      <c r="F14" s="59"/>
      <c r="G14" s="59"/>
      <c r="H14" s="60"/>
      <c r="I14" s="60"/>
      <c r="J14" s="72">
        <f>Cost!M22/(1-($B14/100))</f>
        <v>13.384951881014873</v>
      </c>
      <c r="K14" s="72">
        <f>Cost!N22/(1-($B14/100))</f>
        <v>29.342372703412071</v>
      </c>
      <c r="L14" s="49"/>
      <c r="M14" s="22"/>
      <c r="N14" s="24" t="s">
        <v>72</v>
      </c>
      <c r="O14" s="76">
        <v>75</v>
      </c>
      <c r="P14" s="59"/>
      <c r="Q14" s="58"/>
      <c r="R14" s="59"/>
      <c r="S14" s="59"/>
      <c r="T14" s="59"/>
      <c r="U14" s="60"/>
      <c r="V14" s="60"/>
      <c r="W14" s="72">
        <f>Cost!M22+(Cost!M22*$O14/100)</f>
        <v>13.386624999999999</v>
      </c>
      <c r="X14" s="72">
        <f>Cost!N22+(Cost!N22*$O14/100)</f>
        <v>29.346040499999997</v>
      </c>
    </row>
    <row r="15" spans="1:24" x14ac:dyDescent="0.25">
      <c r="A15" s="24" t="s">
        <v>65</v>
      </c>
      <c r="B15" s="76">
        <v>42.85</v>
      </c>
      <c r="C15" s="59"/>
      <c r="D15" s="58"/>
      <c r="E15" s="59"/>
      <c r="F15" s="59"/>
      <c r="G15" s="59"/>
      <c r="H15" s="60"/>
      <c r="I15" s="35">
        <f>Cost!L23/(1-($B15/100))</f>
        <v>437.44356955380579</v>
      </c>
      <c r="J15" s="72">
        <f>Cost!M23/(1-($B15/100))</f>
        <v>357.82152230971127</v>
      </c>
      <c r="K15" s="72">
        <f>Cost!N23/(1-($B15/100))</f>
        <v>757.99065616797907</v>
      </c>
      <c r="L15" s="49"/>
      <c r="N15" s="24" t="s">
        <v>65</v>
      </c>
      <c r="O15" s="76">
        <v>75</v>
      </c>
      <c r="P15" s="59"/>
      <c r="Q15" s="58"/>
      <c r="R15" s="59"/>
      <c r="S15" s="59"/>
      <c r="T15" s="59"/>
      <c r="U15" s="60"/>
      <c r="V15" s="35">
        <f>Cost!M23+(Cost!L23*$O15/100)</f>
        <v>391.99425000000002</v>
      </c>
      <c r="W15" s="72">
        <f>Cost!M23+(Cost!M23*$O15/100)</f>
        <v>357.86625000000004</v>
      </c>
      <c r="X15" s="72">
        <f>Cost!N23+(Cost!N23*$O15/100)</f>
        <v>758.08540500000004</v>
      </c>
    </row>
    <row r="16" spans="1:24" x14ac:dyDescent="0.25">
      <c r="A16" s="24">
        <v>1000</v>
      </c>
      <c r="B16" s="76">
        <v>42.85</v>
      </c>
      <c r="C16" s="35">
        <f>Cost!F24/(1-($B16/100))</f>
        <v>251.53483083903467</v>
      </c>
      <c r="D16" s="35">
        <f>Cost!G24/(1-($B16/100))</f>
        <v>402.49040652096721</v>
      </c>
      <c r="E16" s="35">
        <f>Cost!H24/(1-($B16/100))</f>
        <v>266.71286089238845</v>
      </c>
      <c r="F16" s="35">
        <f>Cost!I24/(1-($B16/100))</f>
        <v>177.15056867891511</v>
      </c>
      <c r="G16" s="35">
        <f>Cost!J24/(1-($B16/100))</f>
        <v>161.3646146992362</v>
      </c>
      <c r="H16" s="35">
        <f>Cost!K24/(1-($B16/100))</f>
        <v>215.23281811995724</v>
      </c>
      <c r="I16" s="35">
        <f>Cost!L24/(1-($B16/100))</f>
        <v>258.96587926509193</v>
      </c>
      <c r="J16" s="72">
        <f>Cost!M24/(1-($B16/100))</f>
        <v>179.34383202099738</v>
      </c>
      <c r="K16" s="72">
        <f>Cost!N24/(1-($B16/100))</f>
        <v>404.53483814523184</v>
      </c>
      <c r="L16" s="9"/>
      <c r="N16" s="24">
        <v>1000</v>
      </c>
      <c r="O16" s="76">
        <v>75</v>
      </c>
      <c r="P16" s="35">
        <f>Cost!F24+(Cost!F24*$O16/100)</f>
        <v>251.56627269288958</v>
      </c>
      <c r="Q16" s="35">
        <f>Cost!G24+(Cost!G24*$O16/100)</f>
        <v>402.54071782178232</v>
      </c>
      <c r="R16" s="35">
        <f>Cost!H24+(Cost!H24*$O16/100)</f>
        <v>266.74619999999999</v>
      </c>
      <c r="S16" s="35">
        <f>Cost!I24+(Cost!I24*$O16/100)</f>
        <v>177.17271249999999</v>
      </c>
      <c r="T16" s="35">
        <f>Cost!J24+(Cost!J24*$O16/100)</f>
        <v>161.38478527607361</v>
      </c>
      <c r="U16" s="35">
        <f>Cost!K24+(Cost!K24*$O16/100)</f>
        <v>215.25972222222225</v>
      </c>
      <c r="V16" s="35">
        <f>Cost!M24+(Cost!L24*$O16/100)</f>
        <v>213.49425000000002</v>
      </c>
      <c r="W16" s="72">
        <f>Cost!M24+(Cost!M24*$O16/100)</f>
        <v>179.36625000000001</v>
      </c>
      <c r="X16" s="72">
        <f>Cost!N24+(Cost!N24*$O16/100)</f>
        <v>404.58540500000004</v>
      </c>
    </row>
    <row r="17" spans="1:24" x14ac:dyDescent="0.25">
      <c r="A17" s="25">
        <v>500</v>
      </c>
      <c r="B17" s="76">
        <v>42.85</v>
      </c>
      <c r="C17" s="35">
        <f>Cost!F25/(1-($B17/100))</f>
        <v>134.516321806219</v>
      </c>
      <c r="D17" s="35">
        <f>Cost!G25/(1-($B17/100))</f>
        <v>209.99410964718527</v>
      </c>
      <c r="E17" s="35">
        <f>Cost!H25/(1-($B17/100))</f>
        <v>142.10533683289589</v>
      </c>
      <c r="F17" s="35">
        <f>Cost!I25/(1-($B17/100))</f>
        <v>97.324190726159216</v>
      </c>
      <c r="G17" s="35">
        <f>Cost!J25/(1-($B17/100))</f>
        <v>89.431213736319762</v>
      </c>
      <c r="H17" s="35">
        <f>Cost!K25/(1-($B17/100))</f>
        <v>116.36531544668028</v>
      </c>
      <c r="I17" s="35">
        <f>Cost!L25/(1-($B17/100))</f>
        <v>138.23184601924763</v>
      </c>
      <c r="J17" s="72">
        <f>Cost!M25/(1-($B17/100))</f>
        <v>98.420822397200354</v>
      </c>
      <c r="K17" s="72">
        <f>Cost!N25/(1-($B17/100))</f>
        <v>211.01632545931759</v>
      </c>
      <c r="L17" s="9"/>
      <c r="N17" s="25">
        <v>500</v>
      </c>
      <c r="O17" s="76">
        <v>75</v>
      </c>
      <c r="P17" s="35">
        <f>Cost!F25+(Cost!F25*$O17/100)</f>
        <v>134.53313634644479</v>
      </c>
      <c r="Q17" s="35">
        <f>Cost!G25+(Cost!G25*$O17/100)</f>
        <v>210.02035891089116</v>
      </c>
      <c r="R17" s="35">
        <f>Cost!H25+(Cost!H25*$O17/100)</f>
        <v>142.12309999999999</v>
      </c>
      <c r="S17" s="35">
        <f>Cost!I25+(Cost!I25*$O17/100)</f>
        <v>97.336356249999994</v>
      </c>
      <c r="T17" s="35">
        <f>Cost!J25+(Cost!J25*$O17/100)</f>
        <v>89.442392638036807</v>
      </c>
      <c r="U17" s="35">
        <f>Cost!K25+(Cost!K25*$O17/100)</f>
        <v>116.37986111111113</v>
      </c>
      <c r="V17" s="35">
        <f>Cost!M25+(Cost!L25*$O17/100)</f>
        <v>115.49712500000001</v>
      </c>
      <c r="W17" s="72">
        <f>Cost!M25+(Cost!M25*$O17/100)</f>
        <v>98.433125000000004</v>
      </c>
      <c r="X17" s="72">
        <f>Cost!N25+(Cost!N25*$O17/100)</f>
        <v>211.04270250000002</v>
      </c>
    </row>
    <row r="18" spans="1:24" x14ac:dyDescent="0.25">
      <c r="A18" s="25">
        <v>250</v>
      </c>
      <c r="B18" s="76">
        <v>42.85</v>
      </c>
      <c r="C18" s="35">
        <f>Cost!F26/(1-($B18/100))</f>
        <v>76.007067289811161</v>
      </c>
      <c r="D18" s="35">
        <f>Cost!G26/(1-($B18/100))</f>
        <v>113.7459612102943</v>
      </c>
      <c r="E18" s="35">
        <f>Cost!H26/(1-($B18/100))</f>
        <v>79.801574803149606</v>
      </c>
      <c r="F18" s="35">
        <f>Cost!I26/(1-($B18/100))</f>
        <v>57.411001749781271</v>
      </c>
      <c r="G18" s="35">
        <f>Cost!J26/(1-($B18/100))</f>
        <v>53.464513254861544</v>
      </c>
      <c r="H18" s="35">
        <f>Cost!K26/(1-($B18/100))</f>
        <v>66.931564110041805</v>
      </c>
      <c r="I18" s="35">
        <f>Cost!L26/(1-($B18/100))</f>
        <v>77.864829396325462</v>
      </c>
      <c r="J18" s="72">
        <f>Cost!M26/(1-($B18/100))</f>
        <v>57.959317585301839</v>
      </c>
      <c r="K18" s="72">
        <f>Cost!N26/(1-($B18/100))</f>
        <v>114.25706911636046</v>
      </c>
      <c r="L18" s="9"/>
      <c r="N18" s="25">
        <v>250</v>
      </c>
      <c r="O18" s="76">
        <v>75</v>
      </c>
      <c r="P18" s="35">
        <f>Cost!F26+(Cost!F26*$O18/100)</f>
        <v>76.016568173222396</v>
      </c>
      <c r="Q18" s="35">
        <f>Cost!G26+(Cost!G26*$O18/100)</f>
        <v>113.76017945544558</v>
      </c>
      <c r="R18" s="35">
        <f>Cost!H26+(Cost!H26*$O18/100)</f>
        <v>79.811549999999997</v>
      </c>
      <c r="S18" s="35">
        <f>Cost!I26+(Cost!I26*$O18/100)</f>
        <v>57.418178124999997</v>
      </c>
      <c r="T18" s="35">
        <f>Cost!J26+(Cost!J26*$O18/100)</f>
        <v>53.471196319018404</v>
      </c>
      <c r="U18" s="35">
        <f>Cost!K26+(Cost!K26*$O18/100)</f>
        <v>66.939930555555563</v>
      </c>
      <c r="V18" s="35">
        <f>Cost!M26+(Cost!L26*$O18/100)</f>
        <v>66.498562500000006</v>
      </c>
      <c r="W18" s="72">
        <f>Cost!M26+(Cost!M26*$O18/100)</f>
        <v>57.966562500000002</v>
      </c>
      <c r="X18" s="72">
        <f>Cost!N26+(Cost!N26*$O18/100)</f>
        <v>114.27135125000001</v>
      </c>
    </row>
    <row r="19" spans="1:24" x14ac:dyDescent="0.25">
      <c r="A19" s="25">
        <v>150</v>
      </c>
      <c r="B19" s="76">
        <v>42.85</v>
      </c>
      <c r="C19" s="35">
        <f>Cost!F27/(1-($B19/100))</f>
        <v>52.60336548324802</v>
      </c>
      <c r="D19" s="35">
        <f>Cost!G27/(1-($B19/100))</f>
        <v>75.246701835537891</v>
      </c>
      <c r="E19" s="35">
        <f>Cost!H27/(1-($B19/100))</f>
        <v>54.880069991251091</v>
      </c>
      <c r="F19" s="35">
        <f>Cost!I27/(1-($B19/100))</f>
        <v>41.445726159230091</v>
      </c>
      <c r="G19" s="35">
        <f>Cost!J27/(1-($B19/100))</f>
        <v>39.077833062278252</v>
      </c>
      <c r="H19" s="35">
        <f>Cost!K27/(1-($B19/100))</f>
        <v>47.158063575386407</v>
      </c>
      <c r="I19" s="35">
        <f>Cost!L27/(1-($B19/100))</f>
        <v>53.71802274715661</v>
      </c>
      <c r="J19" s="72">
        <f>Cost!M27/(1-($B19/100))</f>
        <v>41.774715660542434</v>
      </c>
      <c r="K19" s="72">
        <f>Cost!N27/(1-($B19/100))</f>
        <v>75.553366579177592</v>
      </c>
      <c r="L19" s="9"/>
      <c r="N19" s="25">
        <v>150</v>
      </c>
      <c r="O19" s="76">
        <v>75</v>
      </c>
      <c r="P19" s="35">
        <f>Cost!F27+(Cost!F27*$O19/100)</f>
        <v>52.609940903933428</v>
      </c>
      <c r="Q19" s="35">
        <f>Cost!G27+(Cost!G27*$O19/100)</f>
        <v>75.256107673267337</v>
      </c>
      <c r="R19" s="35">
        <f>Cost!H27+(Cost!H27*$O19/100)</f>
        <v>54.88693</v>
      </c>
      <c r="S19" s="35">
        <f>Cost!I27+(Cost!I27*$O19/100)</f>
        <v>41.450906875000001</v>
      </c>
      <c r="T19" s="35">
        <f>Cost!J27+(Cost!J27*$O19/100)</f>
        <v>39.082717791411042</v>
      </c>
      <c r="U19" s="35">
        <f>Cost!K27+(Cost!K27*$O19/100)</f>
        <v>47.163958333333333</v>
      </c>
      <c r="V19" s="35">
        <f>Cost!M27+(Cost!L27*$O19/100)</f>
        <v>46.899137499999995</v>
      </c>
      <c r="W19" s="72">
        <f>Cost!M27+(Cost!M27*$O19/100)</f>
        <v>41.779937500000003</v>
      </c>
      <c r="X19" s="72">
        <f>Cost!N27+(Cost!N27*$O19/100)</f>
        <v>75.562810749999983</v>
      </c>
    </row>
    <row r="20" spans="1:24" x14ac:dyDescent="0.25">
      <c r="A20" s="25">
        <v>100</v>
      </c>
      <c r="B20" s="76">
        <v>42.85</v>
      </c>
      <c r="C20" s="35">
        <f>Cost!F28/(1-($B20/100))</f>
        <v>40.901514579966459</v>
      </c>
      <c r="D20" s="35">
        <f>Cost!G28/(1-($B20/100))</f>
        <v>55.99707214815971</v>
      </c>
      <c r="E20" s="35">
        <f>Cost!H28/(1-($B20/100))</f>
        <v>42.41931758530184</v>
      </c>
      <c r="F20" s="35">
        <f>Cost!I28/(1-($B20/100))</f>
        <v>33.463088363954505</v>
      </c>
      <c r="G20" s="35">
        <f>Cost!J28/(1-($B20/100))</f>
        <v>31.884492965986613</v>
      </c>
      <c r="H20" s="35">
        <f>Cost!K28/(1-($B20/100))</f>
        <v>37.271313308058716</v>
      </c>
      <c r="I20" s="35">
        <f>Cost!L28/(1-($B20/100))</f>
        <v>41.644619422572177</v>
      </c>
      <c r="J20" s="72">
        <f>Cost!M28/(1-($B20/100))</f>
        <v>33.682414698162724</v>
      </c>
      <c r="K20" s="72">
        <f>Cost!N28/(1-($B20/100))</f>
        <v>56.201515310586174</v>
      </c>
      <c r="L20" s="9"/>
      <c r="N20" s="25">
        <v>100</v>
      </c>
      <c r="O20" s="76">
        <v>75</v>
      </c>
      <c r="P20" s="35">
        <f>Cost!F28+(Cost!F28*$O20/100)</f>
        <v>40.906627269288954</v>
      </c>
      <c r="Q20" s="35">
        <f>Cost!G28+(Cost!G28*$O20/100)</f>
        <v>56.004071782178229</v>
      </c>
      <c r="R20" s="35">
        <f>Cost!H28+(Cost!H28*$O20/100)</f>
        <v>42.424620000000004</v>
      </c>
      <c r="S20" s="35">
        <f>Cost!I28+(Cost!I28*$O20/100)</f>
        <v>33.467271249999996</v>
      </c>
      <c r="T20" s="35">
        <f>Cost!J28+(Cost!J28*$O20/100)</f>
        <v>31.888478527607361</v>
      </c>
      <c r="U20" s="35">
        <f>Cost!K28+(Cost!K28*$O20/100)</f>
        <v>37.275972222222222</v>
      </c>
      <c r="V20" s="35">
        <f>Cost!M28+(Cost!L28*$O20/100)</f>
        <v>37.099424999999997</v>
      </c>
      <c r="W20" s="72">
        <f>Cost!M28+(Cost!M28*$O20/100)</f>
        <v>33.686624999999992</v>
      </c>
      <c r="X20" s="72">
        <f>Cost!N28+(Cost!N28*$O20/100)</f>
        <v>56.208540499999998</v>
      </c>
    </row>
    <row r="21" spans="1:24" ht="15.75" thickBot="1" x14ac:dyDescent="0.3">
      <c r="A21" s="26">
        <v>60</v>
      </c>
      <c r="B21" s="36">
        <v>42.85</v>
      </c>
      <c r="C21" s="37">
        <f>Cost!F29/(1-($B21/100))</f>
        <v>31.540033857341207</v>
      </c>
      <c r="D21" s="37">
        <f>Cost!G29/(1-($B21/100))</f>
        <v>40.597368398257153</v>
      </c>
      <c r="E21" s="37">
        <f>Cost!H29/(1-($B21/100))</f>
        <v>32.450715660542429</v>
      </c>
      <c r="F21" s="37">
        <f>Cost!I29/(1-($B21/100))</f>
        <v>27.07697812773403</v>
      </c>
      <c r="G21" s="37">
        <f>Cost!J29/(1-($B21/100))</f>
        <v>26.129820888953297</v>
      </c>
      <c r="H21" s="37">
        <f>Cost!K29/(1-($B21/100))</f>
        <v>29.361913094196556</v>
      </c>
      <c r="I21" s="37">
        <f>Cost!L29/(1-($B21/100))</f>
        <v>31.985896762904638</v>
      </c>
      <c r="J21" s="73">
        <f>Cost!M29/(1-($B21/100))</f>
        <v>27.208573928258968</v>
      </c>
      <c r="K21" s="73">
        <f>Cost!N29/(1-($B21/100))</f>
        <v>40.720034295713035</v>
      </c>
      <c r="L21" s="9"/>
      <c r="N21" s="26">
        <v>60</v>
      </c>
      <c r="O21" s="36">
        <v>75</v>
      </c>
      <c r="P21" s="37">
        <f>Cost!F29+(Cost!F29*$O21/100)</f>
        <v>31.543976361573378</v>
      </c>
      <c r="Q21" s="37">
        <f>Cost!G29+(Cost!G29*$O21/100)</f>
        <v>40.602443069306936</v>
      </c>
      <c r="R21" s="37">
        <f>Cost!H29+(Cost!H29*$O21/100)</f>
        <v>32.454771999999998</v>
      </c>
      <c r="S21" s="37">
        <f>Cost!I29+(Cost!I29*$O21/100)</f>
        <v>27.080362749999999</v>
      </c>
      <c r="T21" s="37">
        <f>Cost!J29+(Cost!J29*$O21/100)</f>
        <v>26.133087116564415</v>
      </c>
      <c r="U21" s="37">
        <f>Cost!K29+(Cost!K29*$O21/100)</f>
        <v>29.36558333333333</v>
      </c>
      <c r="V21" s="37">
        <f>Cost!M29+(Cost!L29*$O21/100)</f>
        <v>29.259655000000002</v>
      </c>
      <c r="W21" s="73">
        <f>Cost!M29+(Cost!M29*$O21/100)</f>
        <v>27.211974999999999</v>
      </c>
      <c r="X21" s="73">
        <f>Cost!N29+(Cost!N29*$O21/100)</f>
        <v>40.725124299999997</v>
      </c>
    </row>
    <row r="22" spans="1:24" ht="15.75" thickBot="1" x14ac:dyDescent="0.3"/>
    <row r="23" spans="1:24" ht="15.75" thickBot="1" x14ac:dyDescent="0.3">
      <c r="A23" s="80" t="s">
        <v>55</v>
      </c>
      <c r="B23" s="86"/>
      <c r="C23" s="86"/>
      <c r="D23" s="86"/>
      <c r="E23" s="86"/>
      <c r="F23" s="86"/>
      <c r="G23" s="86"/>
      <c r="H23" s="86"/>
      <c r="I23" s="86"/>
      <c r="J23" s="81"/>
      <c r="K23" s="48"/>
      <c r="L23" s="48"/>
      <c r="N23" s="80" t="s">
        <v>56</v>
      </c>
      <c r="O23" s="86"/>
      <c r="P23" s="86"/>
      <c r="Q23" s="86"/>
      <c r="R23" s="86"/>
      <c r="S23" s="86"/>
      <c r="T23" s="86"/>
      <c r="U23" s="86"/>
      <c r="V23" s="86"/>
      <c r="W23" s="81"/>
      <c r="X23"/>
    </row>
    <row r="24" spans="1:24" ht="30.75" thickBot="1" x14ac:dyDescent="0.3">
      <c r="A24" s="41" t="s">
        <v>57</v>
      </c>
      <c r="B24" s="43" t="s">
        <v>53</v>
      </c>
      <c r="C24" s="47" t="s">
        <v>40</v>
      </c>
      <c r="D24" s="41" t="s">
        <v>41</v>
      </c>
      <c r="E24" s="47" t="s">
        <v>33</v>
      </c>
      <c r="F24" s="47" t="s">
        <v>59</v>
      </c>
      <c r="G24" s="47" t="s">
        <v>34</v>
      </c>
      <c r="H24" s="46" t="s">
        <v>35</v>
      </c>
      <c r="I24" s="46" t="s">
        <v>58</v>
      </c>
      <c r="J24" s="43" t="s">
        <v>71</v>
      </c>
      <c r="K24" s="43" t="s">
        <v>71</v>
      </c>
      <c r="L24" s="49"/>
      <c r="N24" s="41" t="s">
        <v>57</v>
      </c>
      <c r="O24" s="43" t="s">
        <v>54</v>
      </c>
      <c r="P24" s="47" t="s">
        <v>40</v>
      </c>
      <c r="Q24" s="41" t="s">
        <v>41</v>
      </c>
      <c r="R24" s="47" t="s">
        <v>33</v>
      </c>
      <c r="S24" s="47" t="s">
        <v>59</v>
      </c>
      <c r="T24" s="47" t="s">
        <v>34</v>
      </c>
      <c r="U24" s="46" t="s">
        <v>35</v>
      </c>
      <c r="V24" s="46" t="s">
        <v>58</v>
      </c>
      <c r="W24" s="43" t="s">
        <v>71</v>
      </c>
      <c r="X24" s="43" t="s">
        <v>71</v>
      </c>
    </row>
    <row r="25" spans="1:24" x14ac:dyDescent="0.25">
      <c r="A25" s="24" t="s">
        <v>72</v>
      </c>
      <c r="B25" s="76">
        <v>33.33</v>
      </c>
      <c r="C25" s="59"/>
      <c r="D25" s="58"/>
      <c r="E25" s="59"/>
      <c r="F25" s="59"/>
      <c r="G25" s="59"/>
      <c r="H25" s="60"/>
      <c r="I25" s="60"/>
      <c r="J25" s="72">
        <f>Cost!M22/(1-($B25/100))</f>
        <v>11.473676316184189</v>
      </c>
      <c r="K25" s="72">
        <f>Cost!N22/(1-($B25/100))</f>
        <v>25.152491375431225</v>
      </c>
      <c r="L25" s="49"/>
      <c r="N25" s="24" t="s">
        <v>72</v>
      </c>
      <c r="O25" s="76">
        <v>50</v>
      </c>
      <c r="P25" s="59"/>
      <c r="Q25" s="58"/>
      <c r="R25" s="59"/>
      <c r="S25" s="59"/>
      <c r="T25" s="59"/>
      <c r="U25" s="60"/>
      <c r="V25" s="60"/>
      <c r="W25" s="72">
        <f>Cost!M22+(Cost!M22*$O25/100)</f>
        <v>11.47425</v>
      </c>
      <c r="X25" s="72">
        <f>Cost!N22+(Cost!N22*$O25/100)</f>
        <v>25.153748999999998</v>
      </c>
    </row>
    <row r="26" spans="1:24" x14ac:dyDescent="0.25">
      <c r="A26" s="24" t="s">
        <v>65</v>
      </c>
      <c r="B26" s="76">
        <v>33.33</v>
      </c>
      <c r="C26" s="59"/>
      <c r="D26" s="58"/>
      <c r="E26" s="59"/>
      <c r="F26" s="59"/>
      <c r="G26" s="59"/>
      <c r="H26" s="60"/>
      <c r="I26" s="35">
        <f>Cost!L23/(1-($B26/100))</f>
        <v>374.97975101244936</v>
      </c>
      <c r="J26" s="72">
        <f>Cost!M23/(1-($B26/100))</f>
        <v>306.72716364181787</v>
      </c>
      <c r="K26" s="72">
        <f>Cost!N23/(1-($B26/100))</f>
        <v>649.75500224988741</v>
      </c>
      <c r="L26" s="49"/>
      <c r="N26" s="24" t="s">
        <v>65</v>
      </c>
      <c r="O26" s="76">
        <v>50</v>
      </c>
      <c r="P26" s="59"/>
      <c r="Q26" s="58"/>
      <c r="R26" s="59"/>
      <c r="S26" s="59"/>
      <c r="T26" s="59"/>
      <c r="U26" s="60"/>
      <c r="V26" s="35">
        <f>Cost!L23+(Cost!M23*$O26/100)</f>
        <v>352.24650000000003</v>
      </c>
      <c r="W26" s="72">
        <f>Cost!M23+(Cost!M23*$O26/100)</f>
        <v>306.74250000000001</v>
      </c>
      <c r="X26" s="72">
        <f>Cost!N23+(Cost!N23*$O26/100)</f>
        <v>649.78749000000005</v>
      </c>
    </row>
    <row r="27" spans="1:24" x14ac:dyDescent="0.25">
      <c r="A27" s="24">
        <v>1000</v>
      </c>
      <c r="B27" s="76">
        <v>33.33</v>
      </c>
      <c r="C27" s="35">
        <f>Cost!F24/(1-($B27/100))</f>
        <v>215.61745286411926</v>
      </c>
      <c r="D27" s="35">
        <f>Cost!G24/(1-($B27/100))</f>
        <v>345.01765010759374</v>
      </c>
      <c r="E27" s="35">
        <f>Cost!H24/(1-($B27/100))</f>
        <v>228.62816859157039</v>
      </c>
      <c r="F27" s="35">
        <f>Cost!I24/(1-($B27/100))</f>
        <v>151.85473226338681</v>
      </c>
      <c r="G27" s="35">
        <f>Cost!J24/(1-($B27/100))</f>
        <v>138.32289980592992</v>
      </c>
      <c r="H27" s="35">
        <f>Cost!K24/(1-($B27/100))</f>
        <v>184.49910837791444</v>
      </c>
      <c r="I27" s="35">
        <f>Cost!L24/(1-($B27/100))</f>
        <v>221.9874006299685</v>
      </c>
      <c r="J27" s="72">
        <f>Cost!M24/(1-($B27/100))</f>
        <v>153.73481325933702</v>
      </c>
      <c r="K27" s="72">
        <f>Cost!N24/(1-($B27/100))</f>
        <v>346.77015149242538</v>
      </c>
      <c r="L27" s="9"/>
      <c r="N27" s="24">
        <v>1000</v>
      </c>
      <c r="O27" s="76">
        <v>50</v>
      </c>
      <c r="P27" s="35">
        <f>Cost!F24+(Cost!F24*$O27/100)</f>
        <v>215.62823373676247</v>
      </c>
      <c r="Q27" s="35">
        <f>Cost!G24+(Cost!G24*$O27/100)</f>
        <v>345.03490099009912</v>
      </c>
      <c r="R27" s="35">
        <f>Cost!H24+(Cost!H24*$O27/100)</f>
        <v>228.6396</v>
      </c>
      <c r="S27" s="35">
        <f>Cost!I24+(Cost!I24*$O27/100)</f>
        <v>151.862325</v>
      </c>
      <c r="T27" s="35">
        <f>Cost!J24+(Cost!J24*$O27/100)</f>
        <v>138.32981595092025</v>
      </c>
      <c r="U27" s="35">
        <f>Cost!K24+(Cost!K24*$O27/100)</f>
        <v>184.50833333333333</v>
      </c>
      <c r="V27" s="35">
        <f>Cost!L24+(Cost!M24*$O27/100)</f>
        <v>199.24650000000003</v>
      </c>
      <c r="W27" s="72">
        <f>Cost!M24+(Cost!M24*$O27/100)</f>
        <v>153.74250000000001</v>
      </c>
      <c r="X27" s="72">
        <f>Cost!N24+(Cost!N24*$O27/100)</f>
        <v>346.78749000000005</v>
      </c>
    </row>
    <row r="28" spans="1:24" x14ac:dyDescent="0.25">
      <c r="A28" s="25">
        <v>500</v>
      </c>
      <c r="B28" s="76">
        <v>33.33</v>
      </c>
      <c r="C28" s="35">
        <f>Cost!F25/(1-($B28/100))</f>
        <v>115.30835145080869</v>
      </c>
      <c r="D28" s="35">
        <f>Cost!G25/(1-($B28/100))</f>
        <v>180.00845007254594</v>
      </c>
      <c r="E28" s="35">
        <f>Cost!H25/(1-($B28/100))</f>
        <v>121.81370931453426</v>
      </c>
      <c r="F28" s="35">
        <f>Cost!I25/(1-($B28/100))</f>
        <v>83.426991150442461</v>
      </c>
      <c r="G28" s="35">
        <f>Cost!J25/(1-($B28/100))</f>
        <v>76.661074921714018</v>
      </c>
      <c r="H28" s="35">
        <f>Cost!K25/(1-($B28/100))</f>
        <v>99.749179207706277</v>
      </c>
      <c r="I28" s="35">
        <f>Cost!L25/(1-($B28/100))</f>
        <v>118.49332533373332</v>
      </c>
      <c r="J28" s="72">
        <f>Cost!M25/(1-($B28/100))</f>
        <v>84.36703164841758</v>
      </c>
      <c r="K28" s="72">
        <f>Cost!N25/(1-($B28/100))</f>
        <v>180.88470076496174</v>
      </c>
      <c r="L28" s="9"/>
      <c r="N28" s="25">
        <v>500</v>
      </c>
      <c r="O28" s="76">
        <v>50</v>
      </c>
      <c r="P28" s="35">
        <f>Cost!F25+(Cost!F25*$O28/100)</f>
        <v>115.31411686838123</v>
      </c>
      <c r="Q28" s="35">
        <f>Cost!G25+(Cost!G25*$O28/100)</f>
        <v>180.01745049504956</v>
      </c>
      <c r="R28" s="35">
        <f>Cost!H25+(Cost!H25*$O28/100)</f>
        <v>121.8198</v>
      </c>
      <c r="S28" s="35">
        <f>Cost!I25+(Cost!I25*$O28/100)</f>
        <v>83.431162499999999</v>
      </c>
      <c r="T28" s="35">
        <f>Cost!J25+(Cost!J25*$O28/100)</f>
        <v>76.664907975460125</v>
      </c>
      <c r="U28" s="35">
        <f>Cost!K25+(Cost!K25*$O28/100)</f>
        <v>99.754166666666663</v>
      </c>
      <c r="V28" s="35">
        <f>Cost!L25+(Cost!M25*$O28/100)</f>
        <v>107.12325000000001</v>
      </c>
      <c r="W28" s="72">
        <f>Cost!M25+(Cost!M25*$O28/100)</f>
        <v>84.371250000000003</v>
      </c>
      <c r="X28" s="72">
        <f>Cost!N25+(Cost!N25*$O28/100)</f>
        <v>180.89374500000002</v>
      </c>
    </row>
    <row r="29" spans="1:24" x14ac:dyDescent="0.25">
      <c r="A29" s="25">
        <v>250</v>
      </c>
      <c r="B29" s="76">
        <v>33.33</v>
      </c>
      <c r="C29" s="35">
        <f>Cost!F26/(1-($B29/100))</f>
        <v>65.153800744153401</v>
      </c>
      <c r="D29" s="35">
        <f>Cost!G26/(1-($B29/100))</f>
        <v>97.503850055022028</v>
      </c>
      <c r="E29" s="35">
        <f>Cost!H26/(1-($B29/100))</f>
        <v>68.40647967601619</v>
      </c>
      <c r="F29" s="35">
        <f>Cost!I26/(1-($B29/100))</f>
        <v>49.213120593970295</v>
      </c>
      <c r="G29" s="35">
        <f>Cost!J26/(1-($B29/100))</f>
        <v>45.830162479606074</v>
      </c>
      <c r="H29" s="35">
        <f>Cost!K26/(1-($B29/100))</f>
        <v>57.374214622602196</v>
      </c>
      <c r="I29" s="35">
        <f>Cost!L26/(1-($B29/100))</f>
        <v>66.746287685615727</v>
      </c>
      <c r="J29" s="72">
        <f>Cost!M26/(1-($B29/100))</f>
        <v>49.683140842957847</v>
      </c>
      <c r="K29" s="72">
        <f>Cost!N26/(1-($B29/100))</f>
        <v>97.941975401229939</v>
      </c>
      <c r="L29" s="9"/>
      <c r="N29" s="25">
        <v>250</v>
      </c>
      <c r="O29" s="76">
        <v>50</v>
      </c>
      <c r="P29" s="35">
        <f>Cost!F26+(Cost!F26*$O29/100)</f>
        <v>65.157058434190617</v>
      </c>
      <c r="Q29" s="35">
        <f>Cost!G26+(Cost!G26*$O29/100)</f>
        <v>97.508725247524779</v>
      </c>
      <c r="R29" s="35">
        <f>Cost!H26+(Cost!H26*$O29/100)</f>
        <v>68.409899999999993</v>
      </c>
      <c r="S29" s="35">
        <f>Cost!I26+(Cost!I26*$O29/100)</f>
        <v>49.21558125</v>
      </c>
      <c r="T29" s="35">
        <f>Cost!J26+(Cost!J26*$O29/100)</f>
        <v>45.832453987730062</v>
      </c>
      <c r="U29" s="35">
        <f>Cost!K26+(Cost!K26*$O29/100)</f>
        <v>57.377083333333331</v>
      </c>
      <c r="V29" s="35">
        <f>Cost!L26+(Cost!M26*$O29/100)</f>
        <v>61.061625000000006</v>
      </c>
      <c r="W29" s="72">
        <f>Cost!M26+(Cost!M26*$O29/100)</f>
        <v>49.685625000000002</v>
      </c>
      <c r="X29" s="72">
        <f>Cost!N26+(Cost!N26*$O29/100)</f>
        <v>97.946872500000012</v>
      </c>
    </row>
    <row r="30" spans="1:24" x14ac:dyDescent="0.25">
      <c r="A30" s="25">
        <v>150</v>
      </c>
      <c r="B30" s="76">
        <v>33.33</v>
      </c>
      <c r="C30" s="35">
        <f>Cost!F27/(1-($B30/100))</f>
        <v>45.091980461491289</v>
      </c>
      <c r="D30" s="35">
        <f>Cost!G27/(1-($B30/100))</f>
        <v>64.502010048012451</v>
      </c>
      <c r="E30" s="35">
        <f>Cost!H27/(1-($B30/100))</f>
        <v>47.043587820608963</v>
      </c>
      <c r="F30" s="35">
        <f>Cost!I27/(1-($B30/100))</f>
        <v>35.527572371381424</v>
      </c>
      <c r="G30" s="35">
        <f>Cost!J27/(1-($B30/100))</f>
        <v>33.497797502762893</v>
      </c>
      <c r="H30" s="35">
        <f>Cost!K27/(1-($B30/100))</f>
        <v>40.424228788560562</v>
      </c>
      <c r="I30" s="35">
        <f>Cost!L27/(1-($B30/100))</f>
        <v>46.04747262636868</v>
      </c>
      <c r="J30" s="72">
        <f>Cost!M27/(1-($B30/100))</f>
        <v>35.80958452077396</v>
      </c>
      <c r="K30" s="72">
        <f>Cost!N27/(1-($B30/100))</f>
        <v>64.764885255737198</v>
      </c>
      <c r="L30" s="9"/>
      <c r="N30" s="25">
        <v>150</v>
      </c>
      <c r="O30" s="76">
        <v>50</v>
      </c>
      <c r="P30" s="35">
        <f>Cost!F27+(Cost!F27*$O30/100)</f>
        <v>45.094235060514364</v>
      </c>
      <c r="Q30" s="35">
        <f>Cost!G27+(Cost!G27*$O30/100)</f>
        <v>64.505235148514856</v>
      </c>
      <c r="R30" s="35">
        <f>Cost!H27+(Cost!H27*$O30/100)</f>
        <v>47.045940000000002</v>
      </c>
      <c r="S30" s="35">
        <f>Cost!I27+(Cost!I27*$O30/100)</f>
        <v>35.529348749999997</v>
      </c>
      <c r="T30" s="35">
        <f>Cost!J27+(Cost!J27*$O30/100)</f>
        <v>33.499472392638033</v>
      </c>
      <c r="U30" s="35">
        <f>Cost!K27+(Cost!K27*$O30/100)</f>
        <v>40.426249999999996</v>
      </c>
      <c r="V30" s="35">
        <f>Cost!L27+(Cost!M27*$O30/100)</f>
        <v>42.636975000000007</v>
      </c>
      <c r="W30" s="72">
        <f>Cost!M27+(Cost!M27*$O30/100)</f>
        <v>35.811374999999998</v>
      </c>
      <c r="X30" s="72">
        <f>Cost!N27+(Cost!N27*$O30/100)</f>
        <v>64.768123500000002</v>
      </c>
    </row>
    <row r="31" spans="1:24" x14ac:dyDescent="0.25">
      <c r="A31" s="25">
        <v>100</v>
      </c>
      <c r="B31" s="76">
        <v>33.33</v>
      </c>
      <c r="C31" s="35">
        <f>Cost!F28/(1-($B31/100))</f>
        <v>35.061070320160233</v>
      </c>
      <c r="D31" s="35">
        <f>Cost!G28/(1-($B31/100))</f>
        <v>48.001090044507684</v>
      </c>
      <c r="E31" s="35">
        <f>Cost!H28/(1-($B31/100))</f>
        <v>36.362141892905356</v>
      </c>
      <c r="F31" s="35">
        <f>Cost!I28/(1-($B31/100))</f>
        <v>28.684798260086989</v>
      </c>
      <c r="G31" s="35">
        <f>Cost!J28/(1-($B31/100))</f>
        <v>27.331615014341306</v>
      </c>
      <c r="H31" s="35">
        <f>Cost!K28/(1-($B31/100))</f>
        <v>31.949235871539752</v>
      </c>
      <c r="I31" s="35">
        <f>Cost!L28/(1-($B31/100))</f>
        <v>35.698065096745161</v>
      </c>
      <c r="J31" s="72">
        <f>Cost!M28/(1-($B31/100))</f>
        <v>28.872806359682009</v>
      </c>
      <c r="K31" s="72">
        <f>Cost!N28/(1-($B31/100))</f>
        <v>48.176340182990842</v>
      </c>
      <c r="L31" s="9"/>
      <c r="N31" s="25">
        <v>100</v>
      </c>
      <c r="O31" s="76">
        <v>50</v>
      </c>
      <c r="P31" s="35">
        <f>Cost!F28+(Cost!F28*$O31/100)</f>
        <v>35.062823373676245</v>
      </c>
      <c r="Q31" s="35">
        <f>Cost!G28+(Cost!G28*$O31/100)</f>
        <v>48.003490099009909</v>
      </c>
      <c r="R31" s="35">
        <f>Cost!H28+(Cost!H28*$O31/100)</f>
        <v>36.363960000000006</v>
      </c>
      <c r="S31" s="35">
        <f>Cost!I28+(Cost!I28*$O31/100)</f>
        <v>28.686232499999996</v>
      </c>
      <c r="T31" s="35">
        <f>Cost!J28+(Cost!J28*$O31/100)</f>
        <v>27.332981595092026</v>
      </c>
      <c r="U31" s="35">
        <f>Cost!K28+(Cost!K28*$O31/100)</f>
        <v>31.950833333333335</v>
      </c>
      <c r="V31" s="35">
        <f>Cost!L28+(Cost!M28*$O31/100)</f>
        <v>33.42465</v>
      </c>
      <c r="W31" s="72">
        <f>Cost!M28+(Cost!M28*$O31/100)</f>
        <v>28.874249999999996</v>
      </c>
      <c r="X31" s="72">
        <f>Cost!N28+(Cost!N28*$O31/100)</f>
        <v>48.178748999999996</v>
      </c>
    </row>
    <row r="32" spans="1:24" ht="15.75" thickBot="1" x14ac:dyDescent="0.3">
      <c r="A32" s="26">
        <v>60</v>
      </c>
      <c r="B32" s="36">
        <v>33.33</v>
      </c>
      <c r="C32" s="37">
        <f>Cost!F29/(1-($B32/100))</f>
        <v>27.036342207095394</v>
      </c>
      <c r="D32" s="37">
        <f>Cost!G29/(1-($B32/100))</f>
        <v>34.800354041703855</v>
      </c>
      <c r="E32" s="37">
        <f>Cost!H29/(1-($B32/100))</f>
        <v>27.816985150742457</v>
      </c>
      <c r="F32" s="37">
        <f>Cost!I29/(1-($B32/100))</f>
        <v>23.210578971051444</v>
      </c>
      <c r="G32" s="37">
        <f>Cost!J29/(1-($B32/100))</f>
        <v>22.398669023604032</v>
      </c>
      <c r="H32" s="37">
        <f>Cost!K29/(1-($B32/100))</f>
        <v>25.169241537923099</v>
      </c>
      <c r="I32" s="37">
        <f>Cost!L29/(1-($B32/100))</f>
        <v>27.418539073046343</v>
      </c>
      <c r="J32" s="37">
        <f>Cost!M29/(1-($B32/100))</f>
        <v>23.323383830808456</v>
      </c>
      <c r="K32" s="37">
        <f>Cost!N29/(1-($B32/100))</f>
        <v>34.905504124793751</v>
      </c>
      <c r="L32" s="9"/>
      <c r="N32" s="26">
        <v>60</v>
      </c>
      <c r="O32" s="36">
        <v>50</v>
      </c>
      <c r="P32" s="37">
        <f>Cost!F29+(Cost!F29*$O32/100)</f>
        <v>27.037694024205749</v>
      </c>
      <c r="Q32" s="37">
        <f>Cost!G29+(Cost!G29*$O32/100)</f>
        <v>34.802094059405945</v>
      </c>
      <c r="R32" s="37">
        <f>Cost!H29+(Cost!H29*$O32/100)</f>
        <v>27.818375999999997</v>
      </c>
      <c r="S32" s="37">
        <f>Cost!I29+(Cost!I29*$O32/100)</f>
        <v>23.2117395</v>
      </c>
      <c r="T32" s="37">
        <f>Cost!J29+(Cost!J29*$O32/100)</f>
        <v>22.399788957055215</v>
      </c>
      <c r="U32" s="37">
        <f>Cost!K29+(Cost!K29*$O32/100)</f>
        <v>25.170499999999997</v>
      </c>
      <c r="V32" s="37">
        <f>Cost!L29+(Cost!M29*$O32/100)</f>
        <v>26.054790000000001</v>
      </c>
      <c r="W32" s="73">
        <f>Cost!M29+(Cost!M29*$O32/100)</f>
        <v>23.324549999999999</v>
      </c>
      <c r="X32" s="73">
        <f>Cost!N29+(Cost!N29*$O32/100)</f>
        <v>34.907249399999998</v>
      </c>
    </row>
  </sheetData>
  <mergeCells count="6">
    <mergeCell ref="N23:W23"/>
    <mergeCell ref="N12:W12"/>
    <mergeCell ref="N1:W1"/>
    <mergeCell ref="A1:J1"/>
    <mergeCell ref="A12:J12"/>
    <mergeCell ref="A23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Ingredients</vt:lpstr>
      <vt:lpstr>Cost</vt:lpstr>
      <vt:lpstr>Selling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 Desai</dc:creator>
  <cp:lastModifiedBy>Nash Desai</cp:lastModifiedBy>
  <dcterms:created xsi:type="dcterms:W3CDTF">2024-09-03T12:32:21Z</dcterms:created>
  <dcterms:modified xsi:type="dcterms:W3CDTF">2025-01-23T11:52:49Z</dcterms:modified>
</cp:coreProperties>
</file>