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shikaauguste/Documents/Case Study Financial Analyst/"/>
    </mc:Choice>
  </mc:AlternateContent>
  <xr:revisionPtr revIDLastSave="0" documentId="8_{557223A5-2FDA-8D43-9304-5EB381F30B1B}" xr6:coauthVersionLast="47" xr6:coauthVersionMax="47" xr10:uidLastSave="{00000000-0000-0000-0000-000000000000}"/>
  <bookViews>
    <workbookView xWindow="-200" yWindow="820" windowWidth="28540" windowHeight="16160" activeTab="1" xr2:uid="{00000000-000D-0000-FFFF-FFFF00000000}"/>
  </bookViews>
  <sheets>
    <sheet name="PG - P&amp;L" sheetId="1" r:id="rId1"/>
    <sheet name="PG - B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D17" i="1"/>
  <c r="E17" i="1"/>
  <c r="E21" i="1"/>
  <c r="F21" i="1"/>
  <c r="D21" i="1"/>
  <c r="E20" i="1"/>
  <c r="F20" i="1"/>
  <c r="D20" i="1"/>
  <c r="K5" i="1"/>
  <c r="E18" i="1"/>
  <c r="F18" i="1"/>
  <c r="D18" i="1"/>
  <c r="E19" i="1"/>
  <c r="F19" i="1"/>
  <c r="D19" i="1"/>
  <c r="D23" i="4"/>
  <c r="D21" i="4"/>
  <c r="D20" i="4"/>
  <c r="D19" i="4"/>
  <c r="D18" i="4"/>
  <c r="F17" i="1"/>
  <c r="E23" i="4"/>
  <c r="F23" i="4"/>
  <c r="E22" i="4"/>
  <c r="F22" i="4"/>
  <c r="E20" i="4"/>
  <c r="F20" i="4"/>
  <c r="E21" i="4"/>
  <c r="F21" i="4"/>
  <c r="E19" i="4"/>
  <c r="F19" i="4"/>
  <c r="F18" i="4"/>
  <c r="E18" i="4"/>
  <c r="J8" i="4"/>
  <c r="J12" i="4" s="1"/>
  <c r="J15" i="4" s="1"/>
  <c r="D10" i="4"/>
  <c r="D10" i="1"/>
  <c r="D9" i="1"/>
  <c r="D22" i="4" l="1"/>
  <c r="D15" i="4"/>
  <c r="D12" i="1"/>
  <c r="D14" i="1" s="1"/>
  <c r="J16" i="4" l="1"/>
  <c r="F10" i="4" l="1"/>
  <c r="F15" i="4" s="1"/>
  <c r="E10" i="4"/>
  <c r="E15" i="4" s="1"/>
  <c r="L8" i="4"/>
  <c r="L12" i="4" s="1"/>
  <c r="K8" i="4"/>
  <c r="K12" i="4" s="1"/>
  <c r="F10" i="1"/>
  <c r="E10" i="1"/>
  <c r="F9" i="1"/>
  <c r="E9" i="1"/>
  <c r="K15" i="4" l="1"/>
  <c r="K16" i="4" s="1"/>
  <c r="L15" i="4"/>
  <c r="L16" i="4" s="1"/>
  <c r="E12" i="1"/>
  <c r="E14" i="1" s="1"/>
  <c r="F12" i="1"/>
  <c r="F14" i="1" s="1"/>
</calcChain>
</file>

<file path=xl/sharedStrings.xml><?xml version="1.0" encoding="utf-8"?>
<sst xmlns="http://schemas.openxmlformats.org/spreadsheetml/2006/main" count="63" uniqueCount="58">
  <si>
    <t>$ in millions</t>
  </si>
  <si>
    <t>SG&amp;A</t>
  </si>
  <si>
    <t>Goodwill</t>
  </si>
  <si>
    <t>Interest expense, net</t>
  </si>
  <si>
    <t>Inventories</t>
  </si>
  <si>
    <t>Total Current Assets</t>
  </si>
  <si>
    <t>Trademarks and other</t>
  </si>
  <si>
    <t>Total Assets</t>
  </si>
  <si>
    <t>Accounts payable</t>
  </si>
  <si>
    <t>Total Current Liabilities</t>
  </si>
  <si>
    <t>Total Liabilities</t>
  </si>
  <si>
    <t>Shareholders' equity</t>
  </si>
  <si>
    <t>Total Liabilities and Equity</t>
  </si>
  <si>
    <t>P&amp;G Balance Sheet</t>
  </si>
  <si>
    <t>P&amp;G Income Statement</t>
  </si>
  <si>
    <t>FY20</t>
  </si>
  <si>
    <t>FY19</t>
  </si>
  <si>
    <t>Goodwill impairment charges</t>
  </si>
  <si>
    <t>Other non-operating income</t>
  </si>
  <si>
    <t>Earnings before tax</t>
  </si>
  <si>
    <t>Income Taxes</t>
  </si>
  <si>
    <t>Net Earnings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</si>
  <si>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FY20</t>
    </r>
  </si>
  <si>
    <t>Cash and cash equivalents</t>
  </si>
  <si>
    <t>Available-for-sale securities</t>
  </si>
  <si>
    <t>Accrued and other current liabilities</t>
  </si>
  <si>
    <t>Debt due within one year</t>
  </si>
  <si>
    <t>Prepaid expenses and other</t>
  </si>
  <si>
    <t>Long-term debt</t>
  </si>
  <si>
    <t>Other non-current liabilities</t>
  </si>
  <si>
    <t>P&amp;G - Balance Sheet</t>
  </si>
  <si>
    <t>P&amp;G - Statement of Earnings</t>
  </si>
  <si>
    <t>Other non-current assets</t>
  </si>
  <si>
    <t>Property, plant &amp; equipment</t>
  </si>
  <si>
    <t>Deferred income taxes</t>
  </si>
  <si>
    <t>FY21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</si>
  <si>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FY21</t>
    </r>
  </si>
  <si>
    <t>Accounts receivable</t>
  </si>
  <si>
    <t>Net sales</t>
  </si>
  <si>
    <t>Cost of goods sold (COGS)</t>
  </si>
  <si>
    <t>Operating Income (EBIT)</t>
  </si>
  <si>
    <t>Current Ratio</t>
  </si>
  <si>
    <t>DSO</t>
  </si>
  <si>
    <t>DIO</t>
  </si>
  <si>
    <t>DPO</t>
  </si>
  <si>
    <t>Net Trading Cycle</t>
  </si>
  <si>
    <t>Debt Ratio</t>
  </si>
  <si>
    <t>30Jun21</t>
  </si>
  <si>
    <t>30Jun20</t>
  </si>
  <si>
    <t>30Jun19</t>
  </si>
  <si>
    <t>Interest Coverage</t>
  </si>
  <si>
    <t>ROA</t>
  </si>
  <si>
    <t>ROE</t>
  </si>
  <si>
    <t>EBIT %</t>
  </si>
  <si>
    <t>Net Income %</t>
  </si>
  <si>
    <t>Growth Percentages</t>
  </si>
  <si>
    <t>%FY21</t>
  </si>
  <si>
    <t>%FY20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</si>
</sst>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b/>
      <sz val="9"/>
      <color rgb="FF002060"/>
      <name val="Calibri"/>
      <family val="2"/>
    </font>
    <font>
      <i/>
      <sz val="9"/>
      <color theme="1"/>
      <name val="Arial"/>
      <family val="2"/>
    </font>
    <font>
      <sz val="10"/>
      <color rgb="FF000000"/>
      <name val="Times New Roman"/>
      <family val="1"/>
    </font>
    <font>
      <b/>
      <sz val="10"/>
      <color rgb="FF002060"/>
      <name val="Arial"/>
      <family val="2"/>
    </font>
    <font>
      <b/>
      <sz val="10"/>
      <color theme="1"/>
      <name val="Arial"/>
      <family val="2"/>
    </font>
    <font>
      <b/>
      <sz val="11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4" fontId="6" fillId="2" borderId="0" xfId="1" applyNumberFormat="1" applyFont="1" applyFill="1"/>
    <xf numFmtId="164" fontId="5" fillId="2" borderId="0" xfId="1" applyNumberFormat="1" applyFont="1" applyFill="1"/>
    <xf numFmtId="164" fontId="6" fillId="2" borderId="2" xfId="1" applyNumberFormat="1" applyFont="1" applyFill="1" applyBorder="1"/>
    <xf numFmtId="164" fontId="7" fillId="2" borderId="3" xfId="1" applyNumberFormat="1" applyFont="1" applyFill="1" applyBorder="1"/>
    <xf numFmtId="165" fontId="5" fillId="2" borderId="0" xfId="2" applyNumberFormat="1" applyFont="1" applyFill="1"/>
    <xf numFmtId="0" fontId="7" fillId="2" borderId="1" xfId="0" applyFont="1" applyFill="1" applyBorder="1" applyAlignment="1">
      <alignment horizontal="center" wrapText="1"/>
    </xf>
    <xf numFmtId="164" fontId="5" fillId="2" borderId="0" xfId="0" applyNumberFormat="1" applyFont="1" applyFill="1"/>
    <xf numFmtId="0" fontId="5" fillId="4" borderId="0" xfId="0" applyFont="1" applyFill="1"/>
    <xf numFmtId="0" fontId="10" fillId="4" borderId="0" xfId="0" applyFont="1" applyFill="1"/>
    <xf numFmtId="43" fontId="5" fillId="4" borderId="0" xfId="1" applyFont="1" applyFill="1"/>
    <xf numFmtId="164" fontId="5" fillId="4" borderId="0" xfId="0" applyNumberFormat="1" applyFont="1" applyFill="1"/>
    <xf numFmtId="43" fontId="5" fillId="4" borderId="0" xfId="0" applyNumberFormat="1" applyFont="1" applyFill="1"/>
    <xf numFmtId="164" fontId="5" fillId="4" borderId="0" xfId="1" applyNumberFormat="1" applyFont="1" applyFill="1"/>
    <xf numFmtId="0" fontId="8" fillId="3" borderId="0" xfId="0" applyFont="1" applyFill="1" applyAlignment="1">
      <alignment horizontal="center"/>
    </xf>
    <xf numFmtId="9" fontId="5" fillId="4" borderId="0" xfId="2" applyFont="1" applyFill="1"/>
    <xf numFmtId="0" fontId="12" fillId="2" borderId="1" xfId="0" applyFont="1" applyFill="1" applyBorder="1" applyAlignment="1">
      <alignment horizontal="right"/>
    </xf>
    <xf numFmtId="165" fontId="13" fillId="2" borderId="0" xfId="2" applyNumberFormat="1" applyFont="1" applyFill="1"/>
    <xf numFmtId="165" fontId="5" fillId="4" borderId="0" xfId="2" applyNumberFormat="1" applyFont="1" applyFill="1"/>
    <xf numFmtId="0" fontId="14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8985A869-F073-4E48-A1AB-4F24EAC6CCD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J6" sqref="J6"/>
    </sheetView>
  </sheetViews>
  <sheetFormatPr baseColWidth="10" defaultColWidth="9.1640625" defaultRowHeight="14" x14ac:dyDescent="0.15"/>
  <cols>
    <col min="1" max="1" width="2" style="1" customWidth="1"/>
    <col min="2" max="2" width="21.1640625" style="4" customWidth="1"/>
    <col min="3" max="4" width="9.1640625" style="4"/>
    <col min="5" max="5" width="10" style="4" bestFit="1" customWidth="1"/>
    <col min="6" max="6" width="9.1640625" style="4" bestFit="1" customWidth="1"/>
    <col min="7" max="7" width="9.1640625" style="4"/>
    <col min="8" max="8" width="0" style="4" hidden="1" customWidth="1"/>
    <col min="9" max="9" width="7.1640625" style="4" hidden="1" customWidth="1"/>
    <col min="10" max="10" width="9.5" style="4" customWidth="1"/>
    <col min="11" max="16384" width="9.1640625" style="4"/>
  </cols>
  <sheetData>
    <row r="1" spans="1:11" s="1" customFormat="1" ht="16" x14ac:dyDescent="0.2">
      <c r="B1" s="2" t="s">
        <v>31</v>
      </c>
    </row>
    <row r="2" spans="1:11" s="3" customFormat="1" x14ac:dyDescent="0.15">
      <c r="A2" s="1"/>
    </row>
    <row r="3" spans="1:11" ht="15" customHeight="1" thickBot="1" x14ac:dyDescent="0.2">
      <c r="B3" s="25" t="s">
        <v>14</v>
      </c>
      <c r="C3" s="25"/>
      <c r="D3" s="25"/>
      <c r="E3" s="25"/>
      <c r="F3" s="25"/>
      <c r="J3" s="30" t="s">
        <v>55</v>
      </c>
      <c r="K3" s="30"/>
    </row>
    <row r="4" spans="1:11" ht="24" customHeight="1" thickBot="1" x14ac:dyDescent="0.2">
      <c r="B4" s="6" t="s">
        <v>0</v>
      </c>
      <c r="C4" s="6"/>
      <c r="D4" s="7" t="s">
        <v>35</v>
      </c>
      <c r="E4" s="7" t="s">
        <v>15</v>
      </c>
      <c r="F4" s="7" t="s">
        <v>16</v>
      </c>
      <c r="H4" s="17" t="s">
        <v>36</v>
      </c>
      <c r="I4" s="17" t="s">
        <v>22</v>
      </c>
      <c r="J4" s="27" t="s">
        <v>56</v>
      </c>
      <c r="K4" s="27" t="s">
        <v>57</v>
      </c>
    </row>
    <row r="5" spans="1:11" x14ac:dyDescent="0.15">
      <c r="B5" s="5" t="s">
        <v>38</v>
      </c>
      <c r="C5" s="5"/>
      <c r="D5" s="12">
        <v>76118</v>
      </c>
      <c r="E5" s="12">
        <v>70950</v>
      </c>
      <c r="F5" s="12">
        <v>67684</v>
      </c>
      <c r="H5" s="16"/>
      <c r="I5" s="16"/>
      <c r="J5" s="28">
        <f>D5/E5-1</f>
        <v>7.284002818886548E-2</v>
      </c>
      <c r="K5" s="28">
        <f>E5/F5-1</f>
        <v>4.8253649311506441E-2</v>
      </c>
    </row>
    <row r="6" spans="1:11" x14ac:dyDescent="0.15">
      <c r="B6" s="4" t="s">
        <v>39</v>
      </c>
      <c r="D6" s="13">
        <v>-37108</v>
      </c>
      <c r="E6" s="13">
        <v>-35250</v>
      </c>
      <c r="F6" s="13">
        <v>-34768</v>
      </c>
    </row>
    <row r="7" spans="1:11" x14ac:dyDescent="0.15">
      <c r="B7" s="4" t="s">
        <v>1</v>
      </c>
      <c r="D7" s="13">
        <v>-21024</v>
      </c>
      <c r="E7" s="13">
        <v>-19994</v>
      </c>
      <c r="F7" s="13">
        <v>-19084</v>
      </c>
    </row>
    <row r="8" spans="1:11" x14ac:dyDescent="0.15">
      <c r="B8" s="4" t="s">
        <v>17</v>
      </c>
      <c r="D8" s="13">
        <v>0</v>
      </c>
      <c r="E8" s="13">
        <v>0</v>
      </c>
      <c r="F8" s="13">
        <v>-8345</v>
      </c>
    </row>
    <row r="9" spans="1:11" x14ac:dyDescent="0.15">
      <c r="B9" s="8" t="s">
        <v>40</v>
      </c>
      <c r="C9" s="8"/>
      <c r="D9" s="14">
        <f>SUM(D5:D8)</f>
        <v>17986</v>
      </c>
      <c r="E9" s="14">
        <f>SUM(E5:E8)</f>
        <v>15706</v>
      </c>
      <c r="F9" s="14">
        <f>SUM(F5:F8)</f>
        <v>5487</v>
      </c>
    </row>
    <row r="10" spans="1:11" x14ac:dyDescent="0.15">
      <c r="B10" s="4" t="s">
        <v>3</v>
      </c>
      <c r="D10" s="13">
        <f>-502+45</f>
        <v>-457</v>
      </c>
      <c r="E10" s="13">
        <f>-465+155</f>
        <v>-310</v>
      </c>
      <c r="F10" s="13">
        <f>-509+220</f>
        <v>-289</v>
      </c>
    </row>
    <row r="11" spans="1:11" x14ac:dyDescent="0.15">
      <c r="B11" s="4" t="s">
        <v>18</v>
      </c>
      <c r="D11" s="13">
        <v>86</v>
      </c>
      <c r="E11" s="13">
        <v>438</v>
      </c>
      <c r="F11" s="13">
        <v>871</v>
      </c>
    </row>
    <row r="12" spans="1:11" x14ac:dyDescent="0.15">
      <c r="B12" s="8" t="s">
        <v>19</v>
      </c>
      <c r="C12" s="8"/>
      <c r="D12" s="14">
        <f>SUM(D9:D11)</f>
        <v>17615</v>
      </c>
      <c r="E12" s="14">
        <f>SUM(E9:E11)</f>
        <v>15834</v>
      </c>
      <c r="F12" s="14">
        <f>SUM(F9:F11)</f>
        <v>6069</v>
      </c>
    </row>
    <row r="13" spans="1:11" x14ac:dyDescent="0.15">
      <c r="B13" s="4" t="s">
        <v>20</v>
      </c>
      <c r="D13" s="13">
        <v>-3263</v>
      </c>
      <c r="E13" s="13">
        <v>-2731</v>
      </c>
      <c r="F13" s="13">
        <v>-2103</v>
      </c>
    </row>
    <row r="14" spans="1:11" ht="15" thickBot="1" x14ac:dyDescent="0.2">
      <c r="B14" s="9" t="s">
        <v>21</v>
      </c>
      <c r="C14" s="9"/>
      <c r="D14" s="15">
        <f>SUM(D12:D13)</f>
        <v>14352</v>
      </c>
      <c r="E14" s="15">
        <f>SUM(E12:E13)</f>
        <v>13103</v>
      </c>
      <c r="F14" s="15">
        <f>SUM(F12:F13)</f>
        <v>3966</v>
      </c>
    </row>
    <row r="16" spans="1:11" x14ac:dyDescent="0.15">
      <c r="B16" s="19"/>
      <c r="C16" s="19"/>
      <c r="D16" s="19"/>
      <c r="E16" s="19"/>
      <c r="F16" s="19"/>
    </row>
    <row r="17" spans="2:6" x14ac:dyDescent="0.15">
      <c r="B17" s="20" t="s">
        <v>50</v>
      </c>
      <c r="C17" s="19"/>
      <c r="D17" s="23">
        <f>-D9/D10</f>
        <v>39.356673960612689</v>
      </c>
      <c r="E17" s="23">
        <f>-E9/E10</f>
        <v>50.664516129032258</v>
      </c>
      <c r="F17" s="23">
        <f t="shared" ref="E17:F17" si="0">-F9/F10</f>
        <v>18.986159169550174</v>
      </c>
    </row>
    <row r="18" spans="2:6" x14ac:dyDescent="0.15">
      <c r="B18" s="20" t="s">
        <v>51</v>
      </c>
      <c r="C18" s="19"/>
      <c r="D18" s="26">
        <f>D14/'PG - BS'!D15</f>
        <v>0.12029470190349267</v>
      </c>
      <c r="E18" s="26">
        <f>E14/'PG - BS'!E15</f>
        <v>0.10855840927920464</v>
      </c>
      <c r="F18" s="26">
        <f>F14/'PG - BS'!F15</f>
        <v>3.4458490811937963E-2</v>
      </c>
    </row>
    <row r="19" spans="2:6" x14ac:dyDescent="0.15">
      <c r="B19" s="20" t="s">
        <v>52</v>
      </c>
      <c r="C19" s="19"/>
      <c r="D19" s="26">
        <f>D14/'PG - BS'!J14</f>
        <v>0.30762635572512537</v>
      </c>
      <c r="E19" s="26">
        <f>E14/'PG - BS'!K14</f>
        <v>0.27951277784888434</v>
      </c>
      <c r="F19" s="26">
        <f>F14/'PG - BS'!L14</f>
        <v>8.3356102482187514E-2</v>
      </c>
    </row>
    <row r="20" spans="2:6" x14ac:dyDescent="0.15">
      <c r="B20" s="20" t="s">
        <v>53</v>
      </c>
      <c r="C20" s="19"/>
      <c r="D20" s="29">
        <f>D9/D5</f>
        <v>0.23629102183452008</v>
      </c>
      <c r="E20" s="29">
        <f t="shared" ref="E20:F20" si="1">E9/E5</f>
        <v>0.22136715997181114</v>
      </c>
      <c r="F20" s="29">
        <f t="shared" si="1"/>
        <v>8.1067903788192189E-2</v>
      </c>
    </row>
    <row r="21" spans="2:6" x14ac:dyDescent="0.15">
      <c r="B21" s="20" t="s">
        <v>54</v>
      </c>
      <c r="C21" s="19"/>
      <c r="D21" s="29">
        <f>D14/D5</f>
        <v>0.18854935757639454</v>
      </c>
      <c r="E21" s="29">
        <f t="shared" ref="E21:F21" si="2">E14/E5</f>
        <v>0.18467935165609584</v>
      </c>
      <c r="F21" s="29">
        <f t="shared" si="2"/>
        <v>5.8595827669759473E-2</v>
      </c>
    </row>
    <row r="22" spans="2:6" x14ac:dyDescent="0.15">
      <c r="B22" s="19"/>
      <c r="C22" s="19"/>
      <c r="D22" s="19"/>
      <c r="E22" s="19"/>
      <c r="F22" s="19"/>
    </row>
  </sheetData>
  <mergeCells count="2">
    <mergeCell ref="B3:F3"/>
    <mergeCell ref="J3:K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workbookViewId="0">
      <selection activeCell="B10" sqref="B10:F10"/>
    </sheetView>
  </sheetViews>
  <sheetFormatPr baseColWidth="10" defaultColWidth="9.1640625" defaultRowHeight="14" x14ac:dyDescent="0.15"/>
  <cols>
    <col min="1" max="1" width="2" style="1" customWidth="1"/>
    <col min="2" max="2" width="25.83203125" style="4" customWidth="1"/>
    <col min="3" max="3" width="7.5" style="4" customWidth="1"/>
    <col min="4" max="4" width="10.33203125" style="4" bestFit="1" customWidth="1"/>
    <col min="5" max="7" width="9.1640625" style="4"/>
    <col min="8" max="8" width="25.83203125" style="4" customWidth="1"/>
    <col min="9" max="9" width="6.1640625" style="4" customWidth="1"/>
    <col min="10" max="16384" width="9.1640625" style="4"/>
  </cols>
  <sheetData>
    <row r="1" spans="2:12" s="1" customFormat="1" ht="16" x14ac:dyDescent="0.2">
      <c r="B1" s="2" t="s">
        <v>30</v>
      </c>
      <c r="C1" s="2"/>
    </row>
    <row r="2" spans="2:12" s="1" customFormat="1" x14ac:dyDescent="0.15"/>
    <row r="3" spans="2:12" s="1" customFormat="1" x14ac:dyDescent="0.15">
      <c r="B3" s="25" t="s">
        <v>13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 ht="15" thickBot="1" x14ac:dyDescent="0.2">
      <c r="B4" s="6" t="s">
        <v>0</v>
      </c>
      <c r="C4" s="6"/>
      <c r="D4" s="11" t="s">
        <v>47</v>
      </c>
      <c r="E4" s="11" t="s">
        <v>48</v>
      </c>
      <c r="F4" s="11" t="s">
        <v>49</v>
      </c>
      <c r="G4" s="10"/>
      <c r="H4" s="6" t="s">
        <v>0</v>
      </c>
      <c r="I4" s="6"/>
      <c r="J4" s="11" t="s">
        <v>47</v>
      </c>
      <c r="K4" s="11" t="s">
        <v>48</v>
      </c>
      <c r="L4" s="11" t="s">
        <v>49</v>
      </c>
    </row>
    <row r="5" spans="2:12" x14ac:dyDescent="0.15">
      <c r="B5" s="4" t="s">
        <v>23</v>
      </c>
      <c r="D5" s="13">
        <v>10288</v>
      </c>
      <c r="E5" s="13">
        <v>16181</v>
      </c>
      <c r="F5" s="13">
        <v>4239</v>
      </c>
      <c r="G5" s="10"/>
      <c r="H5" s="4" t="s">
        <v>8</v>
      </c>
      <c r="J5" s="13">
        <v>13720</v>
      </c>
      <c r="K5" s="13">
        <v>12071</v>
      </c>
      <c r="L5" s="13">
        <v>11260</v>
      </c>
    </row>
    <row r="6" spans="2:12" x14ac:dyDescent="0.15">
      <c r="B6" s="4" t="s">
        <v>24</v>
      </c>
      <c r="D6" s="13">
        <v>0</v>
      </c>
      <c r="E6" s="13">
        <v>0</v>
      </c>
      <c r="F6" s="13">
        <v>6048</v>
      </c>
      <c r="G6" s="10"/>
      <c r="H6" s="4" t="s">
        <v>25</v>
      </c>
      <c r="J6" s="13">
        <v>10523</v>
      </c>
      <c r="K6" s="13">
        <v>9722</v>
      </c>
      <c r="L6" s="13">
        <v>9054</v>
      </c>
    </row>
    <row r="7" spans="2:12" x14ac:dyDescent="0.15">
      <c r="B7" s="4" t="s">
        <v>4</v>
      </c>
      <c r="D7" s="13">
        <v>5983</v>
      </c>
      <c r="E7" s="13">
        <v>5498</v>
      </c>
      <c r="F7" s="13">
        <v>5017</v>
      </c>
      <c r="H7" s="4" t="s">
        <v>26</v>
      </c>
      <c r="J7" s="13">
        <v>8889</v>
      </c>
      <c r="K7" s="13">
        <v>11183</v>
      </c>
      <c r="L7" s="13">
        <v>9697</v>
      </c>
    </row>
    <row r="8" spans="2:12" x14ac:dyDescent="0.15">
      <c r="B8" s="4" t="s">
        <v>37</v>
      </c>
      <c r="D8" s="13">
        <v>4725</v>
      </c>
      <c r="E8" s="13">
        <v>4178</v>
      </c>
      <c r="F8" s="13">
        <v>4951</v>
      </c>
      <c r="H8" s="8" t="s">
        <v>9</v>
      </c>
      <c r="I8" s="8"/>
      <c r="J8" s="14">
        <f>SUM(J5:J7)</f>
        <v>33132</v>
      </c>
      <c r="K8" s="14">
        <f>SUM(K5:K7)</f>
        <v>32976</v>
      </c>
      <c r="L8" s="14">
        <f>SUM(L5:L7)</f>
        <v>30011</v>
      </c>
    </row>
    <row r="9" spans="2:12" x14ac:dyDescent="0.15">
      <c r="B9" s="4" t="s">
        <v>27</v>
      </c>
      <c r="D9" s="13">
        <v>2095</v>
      </c>
      <c r="E9" s="13">
        <v>2130</v>
      </c>
      <c r="F9" s="13">
        <v>2218</v>
      </c>
      <c r="H9" s="4" t="s">
        <v>28</v>
      </c>
      <c r="J9" s="13">
        <v>23099</v>
      </c>
      <c r="K9" s="13">
        <v>23537</v>
      </c>
      <c r="L9" s="13">
        <v>20395</v>
      </c>
    </row>
    <row r="10" spans="2:12" x14ac:dyDescent="0.15">
      <c r="B10" s="8" t="s">
        <v>5</v>
      </c>
      <c r="C10" s="8"/>
      <c r="D10" s="14">
        <f>SUM(D5:D9)</f>
        <v>23091</v>
      </c>
      <c r="E10" s="14">
        <f>SUM(E5:E9)</f>
        <v>27987</v>
      </c>
      <c r="F10" s="14">
        <f>SUM(F5:F9)</f>
        <v>22473</v>
      </c>
      <c r="H10" s="4" t="s">
        <v>34</v>
      </c>
      <c r="J10" s="13">
        <v>6153</v>
      </c>
      <c r="K10" s="13">
        <v>6199</v>
      </c>
      <c r="L10" s="13">
        <v>6899</v>
      </c>
    </row>
    <row r="11" spans="2:12" x14ac:dyDescent="0.15">
      <c r="B11" s="4" t="s">
        <v>33</v>
      </c>
      <c r="D11" s="13">
        <v>21686</v>
      </c>
      <c r="E11" s="13">
        <v>20692</v>
      </c>
      <c r="F11" s="13">
        <v>21271</v>
      </c>
      <c r="H11" s="4" t="s">
        <v>29</v>
      </c>
      <c r="J11" s="13">
        <v>10269</v>
      </c>
      <c r="K11" s="13">
        <v>11110</v>
      </c>
      <c r="L11" s="13">
        <v>10211</v>
      </c>
    </row>
    <row r="12" spans="2:12" x14ac:dyDescent="0.15">
      <c r="B12" s="4" t="s">
        <v>2</v>
      </c>
      <c r="D12" s="13">
        <v>40924</v>
      </c>
      <c r="E12" s="13">
        <v>39901</v>
      </c>
      <c r="F12" s="13">
        <v>40273</v>
      </c>
      <c r="H12" s="8" t="s">
        <v>10</v>
      </c>
      <c r="I12" s="8"/>
      <c r="J12" s="14">
        <f>SUM(J8:J11)</f>
        <v>72653</v>
      </c>
      <c r="K12" s="14">
        <f>SUM(K8:K11)</f>
        <v>73822</v>
      </c>
      <c r="L12" s="14">
        <f>SUM(L8:L11)</f>
        <v>67516</v>
      </c>
    </row>
    <row r="13" spans="2:12" x14ac:dyDescent="0.15">
      <c r="B13" s="4" t="s">
        <v>6</v>
      </c>
      <c r="D13" s="13">
        <v>23642</v>
      </c>
      <c r="E13" s="13">
        <v>23792</v>
      </c>
      <c r="F13" s="13">
        <v>24215</v>
      </c>
      <c r="J13" s="13"/>
    </row>
    <row r="14" spans="2:12" x14ac:dyDescent="0.15">
      <c r="B14" s="4" t="s">
        <v>32</v>
      </c>
      <c r="D14" s="13">
        <v>9964</v>
      </c>
      <c r="E14" s="13">
        <v>8328</v>
      </c>
      <c r="F14" s="13">
        <v>6863</v>
      </c>
      <c r="H14" s="5" t="s">
        <v>11</v>
      </c>
      <c r="I14" s="5"/>
      <c r="J14" s="12">
        <v>46654</v>
      </c>
      <c r="K14" s="12">
        <v>46878</v>
      </c>
      <c r="L14" s="12">
        <v>47579</v>
      </c>
    </row>
    <row r="15" spans="2:12" ht="15" thickBot="1" x14ac:dyDescent="0.2">
      <c r="B15" s="9" t="s">
        <v>7</v>
      </c>
      <c r="C15" s="9"/>
      <c r="D15" s="15">
        <f>SUM(D10:D14)</f>
        <v>119307</v>
      </c>
      <c r="E15" s="15">
        <f>SUM(E10:E14)</f>
        <v>120700</v>
      </c>
      <c r="F15" s="15">
        <f>SUM(F10:F14)</f>
        <v>115095</v>
      </c>
      <c r="H15" s="9" t="s">
        <v>12</v>
      </c>
      <c r="I15" s="9"/>
      <c r="J15" s="15">
        <f>J14+J12</f>
        <v>119307</v>
      </c>
      <c r="K15" s="15">
        <f>K14+K12</f>
        <v>120700</v>
      </c>
      <c r="L15" s="15">
        <f>L14+L12</f>
        <v>115095</v>
      </c>
    </row>
    <row r="16" spans="2:12" x14ac:dyDescent="0.15">
      <c r="J16" s="18">
        <f>D15-J15</f>
        <v>0</v>
      </c>
      <c r="K16" s="18">
        <f t="shared" ref="K16:L16" si="0">E15-K15</f>
        <v>0</v>
      </c>
      <c r="L16" s="18">
        <f t="shared" si="0"/>
        <v>0</v>
      </c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 t="s">
        <v>41</v>
      </c>
      <c r="C18" s="19"/>
      <c r="D18" s="21">
        <f>D10/J8</f>
        <v>0.69693951466859838</v>
      </c>
      <c r="E18" s="21">
        <f>E10/K8</f>
        <v>0.84870815138282385</v>
      </c>
      <c r="F18" s="21">
        <f>F10/L8</f>
        <v>0.74882543067541907</v>
      </c>
    </row>
    <row r="19" spans="2:6" x14ac:dyDescent="0.15">
      <c r="B19" s="19" t="s">
        <v>42</v>
      </c>
      <c r="C19" s="19"/>
      <c r="D19" s="24">
        <f>D8/'PG - P&amp;L'!D5*365</f>
        <v>22.657255839617434</v>
      </c>
      <c r="E19" s="24">
        <f>E8/'PG - P&amp;L'!E5*365</f>
        <v>21.493587033121916</v>
      </c>
      <c r="F19" s="24">
        <f>F8/'PG - P&amp;L'!F5*365</f>
        <v>26.699293776963536</v>
      </c>
    </row>
    <row r="20" spans="2:6" x14ac:dyDescent="0.15">
      <c r="B20" s="19" t="s">
        <v>43</v>
      </c>
      <c r="C20" s="19"/>
      <c r="D20" s="24">
        <f>-D7/'PG - P&amp;L'!D6*365</f>
        <v>58.849708957637162</v>
      </c>
      <c r="E20" s="24">
        <f>-E7/'PG - P&amp;L'!E6*365</f>
        <v>56.929645390070924</v>
      </c>
      <c r="F20" s="24">
        <f>-F7/'PG - P&amp;L'!F6*365</f>
        <v>52.669264841233321</v>
      </c>
    </row>
    <row r="21" spans="2:6" x14ac:dyDescent="0.15">
      <c r="B21" s="19" t="s">
        <v>44</v>
      </c>
      <c r="C21" s="19"/>
      <c r="D21" s="24">
        <f>-J5/'PG - P&amp;L'!D6*365</f>
        <v>134.95203190686647</v>
      </c>
      <c r="E21" s="24">
        <f>-K5/'PG - P&amp;L'!E6*365</f>
        <v>124.9904964539007</v>
      </c>
      <c r="F21" s="24">
        <f>-L5/'PG - P&amp;L'!F6*365</f>
        <v>118.20927289461574</v>
      </c>
    </row>
    <row r="22" spans="2:6" x14ac:dyDescent="0.15">
      <c r="B22" s="19" t="s">
        <v>45</v>
      </c>
      <c r="C22" s="19"/>
      <c r="D22" s="22">
        <f>D19+D20-D21</f>
        <v>-53.44506710961187</v>
      </c>
      <c r="E22" s="22">
        <f t="shared" ref="E22:F22" si="1">E19+E20-E21</f>
        <v>-46.567264030707861</v>
      </c>
      <c r="F22" s="22">
        <f t="shared" si="1"/>
        <v>-38.840714276418879</v>
      </c>
    </row>
    <row r="23" spans="2:6" x14ac:dyDescent="0.15">
      <c r="B23" s="19" t="s">
        <v>46</v>
      </c>
      <c r="C23" s="19"/>
      <c r="D23" s="21">
        <f>J12/D15</f>
        <v>0.6089584014349535</v>
      </c>
      <c r="E23" s="21">
        <f t="shared" ref="E23:F23" si="2">K12/E15</f>
        <v>0.61161557580778791</v>
      </c>
      <c r="F23" s="21">
        <f t="shared" si="2"/>
        <v>0.58661106042834177</v>
      </c>
    </row>
    <row r="24" spans="2:6" x14ac:dyDescent="0.15">
      <c r="B24" s="19"/>
      <c r="C24" s="19"/>
      <c r="D24" s="19"/>
      <c r="E24" s="19"/>
      <c r="F24" s="19"/>
    </row>
  </sheetData>
  <mergeCells count="1">
    <mergeCell ref="B3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Nashika Auguste</cp:lastModifiedBy>
  <dcterms:created xsi:type="dcterms:W3CDTF">2015-09-23T12:52:49Z</dcterms:created>
  <dcterms:modified xsi:type="dcterms:W3CDTF">2023-10-13T01:02:37Z</dcterms:modified>
</cp:coreProperties>
</file>