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hikaauguste/Documents/Case Study Financial Analyst/"/>
    </mc:Choice>
  </mc:AlternateContent>
  <xr:revisionPtr revIDLastSave="0" documentId="8_{91FC2225-53A1-8949-A97A-76D971804D73}" xr6:coauthVersionLast="47" xr6:coauthVersionMax="47" xr10:uidLastSave="{00000000-0000-0000-0000-000000000000}"/>
  <bookViews>
    <workbookView xWindow="0" yWindow="940" windowWidth="28800" windowHeight="15840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54" l="1"/>
  <c r="E46" i="154"/>
  <c r="F46" i="154"/>
  <c r="G46" i="154"/>
  <c r="C46" i="154"/>
  <c r="D45" i="154"/>
  <c r="E45" i="154"/>
  <c r="F45" i="154"/>
  <c r="G45" i="154"/>
  <c r="C45" i="154"/>
  <c r="D43" i="154" l="1"/>
  <c r="E43" i="154"/>
  <c r="F43" i="154"/>
  <c r="G43" i="154"/>
  <c r="C43" i="154"/>
  <c r="D42" i="154"/>
  <c r="E42" i="154"/>
  <c r="F42" i="154"/>
  <c r="G42" i="154"/>
  <c r="C42" i="154"/>
  <c r="D41" i="154"/>
  <c r="E41" i="154"/>
  <c r="F41" i="154"/>
  <c r="G41" i="154"/>
  <c r="C41" i="154"/>
  <c r="D40" i="154"/>
  <c r="E40" i="154"/>
  <c r="F40" i="154"/>
  <c r="G40" i="154"/>
  <c r="C40" i="154"/>
  <c r="D39" i="154"/>
  <c r="E39" i="154"/>
  <c r="F39" i="154"/>
  <c r="G39" i="154"/>
  <c r="C39" i="154"/>
  <c r="D38" i="154"/>
  <c r="E38" i="154"/>
  <c r="F38" i="154"/>
  <c r="G38" i="154"/>
  <c r="C38" i="154"/>
  <c r="C32" i="155"/>
  <c r="C29" i="155"/>
  <c r="D31" i="154"/>
  <c r="D34" i="154" s="1"/>
  <c r="C31" i="154"/>
  <c r="C34" i="154" s="1"/>
  <c r="G27" i="154"/>
  <c r="G31" i="154" s="1"/>
  <c r="G34" i="154" s="1"/>
  <c r="F27" i="154"/>
  <c r="F31" i="154" s="1"/>
  <c r="F34" i="154" s="1"/>
  <c r="E27" i="154"/>
  <c r="E31" i="154" s="1"/>
  <c r="E34" i="154" s="1"/>
  <c r="E15" i="154"/>
  <c r="G9" i="154"/>
  <c r="G18" i="154" s="1"/>
  <c r="F9" i="154"/>
  <c r="F18" i="154" s="1"/>
  <c r="E9" i="154"/>
  <c r="E18" i="154" s="1"/>
  <c r="D9" i="154"/>
  <c r="D18" i="154" s="1"/>
  <c r="C9" i="154"/>
  <c r="C18" i="154" s="1"/>
  <c r="D11" i="155"/>
  <c r="D15" i="155" s="1"/>
  <c r="D19" i="155" s="1"/>
  <c r="D21" i="155" s="1"/>
  <c r="D23" i="155" s="1"/>
  <c r="G7" i="155"/>
  <c r="G11" i="155" s="1"/>
  <c r="G15" i="155" s="1"/>
  <c r="G19" i="155" s="1"/>
  <c r="G21" i="155" s="1"/>
  <c r="G23" i="155" s="1"/>
  <c r="F7" i="155"/>
  <c r="F11" i="155" s="1"/>
  <c r="F15" i="155" s="1"/>
  <c r="F19" i="155" s="1"/>
  <c r="F21" i="155" s="1"/>
  <c r="F23" i="155" s="1"/>
  <c r="E7" i="155"/>
  <c r="E11" i="155" s="1"/>
  <c r="E15" i="155" s="1"/>
  <c r="E19" i="155" s="1"/>
  <c r="E21" i="155" s="1"/>
  <c r="E23" i="155" s="1"/>
  <c r="D7" i="155"/>
  <c r="C7" i="155"/>
  <c r="C11" i="155" s="1"/>
  <c r="C15" i="155" s="1"/>
  <c r="C19" i="155" s="1"/>
  <c r="C21" i="155" s="1"/>
  <c r="C23" i="155" s="1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F28" i="155"/>
  <c r="E28" i="155"/>
  <c r="D28" i="155"/>
  <c r="F27" i="155"/>
  <c r="E27" i="155"/>
  <c r="D27" i="155"/>
  <c r="F26" i="155"/>
  <c r="E26" i="155"/>
  <c r="D26" i="155"/>
  <c r="G33" i="155" l="1"/>
  <c r="G32" i="155"/>
  <c r="G36" i="155" l="1"/>
  <c r="G35" i="155"/>
  <c r="G34" i="155"/>
  <c r="F33" i="155" l="1"/>
  <c r="F32" i="155"/>
  <c r="F36" i="155" l="1"/>
  <c r="F35" i="155"/>
  <c r="F34" i="155"/>
  <c r="D32" i="155" l="1"/>
  <c r="C33" i="155"/>
  <c r="E33" i="155"/>
  <c r="E32" i="155"/>
  <c r="E34" i="155" l="1"/>
  <c r="E36" i="155"/>
  <c r="E35" i="155"/>
  <c r="C36" i="155"/>
  <c r="C35" i="155"/>
  <c r="C34" i="155"/>
  <c r="D33" i="155"/>
  <c r="D34" i="155" l="1"/>
  <c r="D36" i="155"/>
  <c r="D35" i="155"/>
</calcChain>
</file>

<file path=xl/sharedStrings.xml><?xml version="1.0" encoding="utf-8"?>
<sst xmlns="http://schemas.openxmlformats.org/spreadsheetml/2006/main" count="106" uniqueCount="102">
  <si>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</si>
  <si>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</si>
  <si>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</si>
  <si>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</si>
  <si>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</si>
  <si>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</si>
  <si>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</si>
  <si>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</si>
  <si>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</si>
  <si>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</si>
  <si>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</si>
  <si>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</si>
  <si>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</si>
  <si>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</si>
  <si>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</si>
  <si>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</si>
  <si>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</si>
  <si>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</si>
  <si>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</si>
  <si>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</si>
  <si>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</si>
  <si>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</si>
  <si>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</si>
  <si>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</si>
  <si>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</si>
  <si>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</si>
  <si>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</si>
  <si>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</si>
  <si>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</si>
  <si>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</si>
  <si>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</si>
  <si>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</si>
  <si>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</si>
  <si>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</si>
  <si>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</si>
  <si>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</si>
  <si>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</si>
  <si>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</si>
  <si>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</si>
  <si>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</si>
  <si>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</si>
  <si>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</si>
  <si>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</si>
  <si>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</si>
  <si>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</si>
  <si>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</si>
  <si>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</si>
  <si>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</si>
  <si>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</si>
  <si>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</si>
  <si>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</si>
  <si>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</si>
  <si>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</si>
  <si>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</si>
  <si>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</si>
  <si>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</si>
  <si>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</si>
  <si>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</si>
  <si>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</si>
  <si>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</si>
  <si>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</si>
  <si>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</si>
  <si>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</si>
  <si>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</si>
  <si>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</si>
  <si>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</si>
  <si>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</si>
  <si>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</si>
  <si>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</si>
  <si>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</si>
  <si>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</si>
  <si>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</si>
  <si>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</si>
  <si>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</si>
  <si>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>Restructuring and other</t>
  </si>
  <si>
    <t>KPIs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</si>
  <si>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</si>
  <si>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</si>
  <si>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</si>
  <si>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</si>
  <si>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</si>
  <si>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</si>
  <si>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</si>
  <si>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</si>
  <si>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</si>
  <si>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</si>
  <si>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</si>
  <si>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</si>
  <si>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</si>
  <si>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</si>
  <si>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</si>
  <si>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</si>
  <si>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</si>
  <si>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</si>
  <si>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</si>
  <si>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</si>
  <si>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</si>
  <si>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2018
Act</t>
  </si>
  <si>
    <t>2019
Act</t>
  </si>
  <si>
    <t>31 Dec 
2018</t>
  </si>
  <si>
    <t>31 Dec 
2019</t>
  </si>
  <si>
    <t>Operating lease right-of-use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</si>
</sst>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43" fontId="1" fillId="0" borderId="0">
      <alignment vertical="top"/>
    </xf>
    <xf numFmtId="9" fontId="1" fillId="0" borderId="0">
      <alignment vertical="top"/>
    </xf>
  </cellStyleXfs>
  <cellXfs count="36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4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4" fontId="4" fillId="2" borderId="0" xfId="0" applyNumberFormat="1" applyFont="1" applyFill="1">
      <alignment vertical="top"/>
    </xf>
    <xf numFmtId="0" fontId="3" fillId="2" borderId="0" xfId="0" applyFont="1" applyFill="1">
      <alignment vertical="top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5" fontId="4" fillId="2" borderId="0" xfId="0" applyNumberFormat="1" applyFont="1" applyFill="1" applyAlignment="1">
      <alignment horizontal="right" vertical="top"/>
    </xf>
    <xf numFmtId="165" fontId="3" fillId="2" borderId="1" xfId="0" applyNumberFormat="1" applyFont="1" applyFill="1" applyBorder="1" applyAlignment="1">
      <alignment horizontal="right" vertical="top"/>
    </xf>
    <xf numFmtId="165" fontId="3" fillId="2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5" fontId="4" fillId="2" borderId="0" xfId="1" applyNumberFormat="1" applyFont="1" applyFill="1" applyAlignment="1">
      <alignment horizontal="right" vertical="top"/>
    </xf>
    <xf numFmtId="165" fontId="3" fillId="2" borderId="1" xfId="1" applyNumberFormat="1" applyFont="1" applyFill="1" applyBorder="1" applyAlignment="1">
      <alignment horizontal="right" vertical="top"/>
    </xf>
    <xf numFmtId="165" fontId="3" fillId="2" borderId="2" xfId="1" applyNumberFormat="1" applyFont="1" applyFill="1" applyBorder="1" applyAlignment="1">
      <alignment horizontal="right" vertical="top"/>
    </xf>
    <xf numFmtId="165" fontId="3" fillId="2" borderId="0" xfId="1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9" spans="2:3" ht="49" x14ac:dyDescent="0.15">
      <c r="B9" s="10" t="s">
        <v>81</v>
      </c>
      <c r="C9" s="33"/>
    </row>
    <row r="10" spans="2:3" ht="49" x14ac:dyDescent="0.15">
      <c r="B10" s="10" t="s">
        <v>82</v>
      </c>
      <c r="C10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baseColWidth="10" defaultColWidth="9.1640625" defaultRowHeight="12" x14ac:dyDescent="0.15"/>
  <cols>
    <col min="1" max="1" width="2" style="7" customWidth="1"/>
    <col min="2" max="2" width="27.33203125" style="7" bestFit="1" customWidth="1"/>
    <col min="3" max="6" width="11.33203125" style="7" bestFit="1" customWidth="1"/>
    <col min="7" max="7" width="11.5" style="7" bestFit="1" customWidth="1"/>
    <col min="8" max="11" width="10.33203125" style="7" bestFit="1" customWidth="1"/>
    <col min="12" max="16" width="10.5" style="7" bestFit="1" customWidth="1"/>
    <col min="17" max="16384" width="9.1640625" style="7"/>
  </cols>
  <sheetData>
    <row r="1" spans="1:6" ht="16" x14ac:dyDescent="0.15">
      <c r="A1" s="1"/>
      <c r="B1" s="2" t="s">
        <v>65</v>
      </c>
    </row>
    <row r="3" spans="1:6" ht="13" x14ac:dyDescent="0.15">
      <c r="B3" s="7" t="s">
        <v>66</v>
      </c>
      <c r="C3" s="11">
        <v>2</v>
      </c>
      <c r="E3" s="4"/>
      <c r="F3" s="4"/>
    </row>
    <row r="4" spans="1:6" ht="13" x14ac:dyDescent="0.15">
      <c r="B4" s="7" t="s">
        <v>92</v>
      </c>
      <c r="C4" s="34" t="s">
        <v>81</v>
      </c>
      <c r="E4" s="4"/>
      <c r="F4" s="4"/>
    </row>
    <row r="5" spans="1:6" x14ac:dyDescent="0.15">
      <c r="B5" s="7" t="s">
        <v>76</v>
      </c>
      <c r="C5" s="31" t="s">
        <v>77</v>
      </c>
    </row>
    <row r="6" spans="1:6" x14ac:dyDescent="0.15">
      <c r="B6" s="7" t="s">
        <v>78</v>
      </c>
      <c r="C6" s="31" t="s">
        <v>79</v>
      </c>
    </row>
    <row r="7" spans="1:6" x14ac:dyDescent="0.15">
      <c r="B7" s="7" t="s">
        <v>93</v>
      </c>
      <c r="C7" s="32">
        <v>3.0700000000000002E-2</v>
      </c>
    </row>
    <row r="8" spans="1:6" x14ac:dyDescent="0.15">
      <c r="B8" s="7" t="s">
        <v>80</v>
      </c>
      <c r="C8" s="14">
        <v>0.05</v>
      </c>
    </row>
    <row r="9" spans="1:6" x14ac:dyDescent="0.15">
      <c r="B9" s="7" t="s">
        <v>94</v>
      </c>
      <c r="C9" s="7">
        <v>0.78</v>
      </c>
    </row>
    <row r="10" spans="1:6" x14ac:dyDescent="0.15">
      <c r="B10" s="7" t="s">
        <v>95</v>
      </c>
      <c r="C10" s="7">
        <v>307.8</v>
      </c>
    </row>
    <row r="11" spans="1:6" x14ac:dyDescent="0.15">
      <c r="B11" s="12" t="s">
        <v>96</v>
      </c>
      <c r="C11" s="13">
        <v>7.4999999999999997E-2</v>
      </c>
    </row>
    <row r="12" spans="1:6" x14ac:dyDescent="0.15">
      <c r="B12" s="7" t="s">
        <v>68</v>
      </c>
      <c r="C12" s="14">
        <v>0.3</v>
      </c>
    </row>
    <row r="13" spans="1:6" x14ac:dyDescent="0.15">
      <c r="B13" s="7" t="s">
        <v>69</v>
      </c>
      <c r="C13" s="1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C32" sqref="C32"/>
    </sheetView>
  </sheetViews>
  <sheetFormatPr baseColWidth="10" defaultColWidth="9.1640625" defaultRowHeight="13" x14ac:dyDescent="0.1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" style="1" customWidth="1"/>
    <col min="7" max="7" width="11.5" style="1" bestFit="1" customWidth="1"/>
    <col min="8" max="16384" width="9.1640625" style="1"/>
  </cols>
  <sheetData>
    <row r="1" spans="2:7" ht="16" x14ac:dyDescent="0.15">
      <c r="B1" s="2" t="s">
        <v>71</v>
      </c>
    </row>
    <row r="2" spans="2:7" ht="8" customHeight="1" x14ac:dyDescent="0.15"/>
    <row r="3" spans="2:7" ht="26" x14ac:dyDescent="0.15">
      <c r="B3" s="5" t="s">
        <v>37</v>
      </c>
      <c r="C3" s="6" t="s">
        <v>45</v>
      </c>
      <c r="D3" s="6" t="s">
        <v>46</v>
      </c>
      <c r="E3" s="6" t="s">
        <v>70</v>
      </c>
      <c r="F3" s="6" t="s">
        <v>97</v>
      </c>
      <c r="G3" s="6" t="s">
        <v>98</v>
      </c>
    </row>
    <row r="4" spans="2:7" x14ac:dyDescent="0.15">
      <c r="B4" s="7" t="s">
        <v>67</v>
      </c>
      <c r="C4" s="23">
        <v>3740973</v>
      </c>
      <c r="D4" s="23">
        <v>6350766</v>
      </c>
      <c r="E4" s="23">
        <v>9641300</v>
      </c>
      <c r="F4" s="23">
        <v>18514983</v>
      </c>
      <c r="G4" s="23">
        <v>20821000</v>
      </c>
    </row>
    <row r="5" spans="2:7" x14ac:dyDescent="0.15">
      <c r="B5" s="7" t="s">
        <v>3</v>
      </c>
      <c r="C5" s="23">
        <v>14477</v>
      </c>
      <c r="D5" s="23">
        <v>181394</v>
      </c>
      <c r="E5" s="23">
        <v>1116266</v>
      </c>
      <c r="F5" s="23">
        <v>1555244</v>
      </c>
      <c r="G5" s="23">
        <v>1531000</v>
      </c>
    </row>
    <row r="6" spans="2:7" x14ac:dyDescent="0.15">
      <c r="B6" s="7" t="s">
        <v>2</v>
      </c>
      <c r="C6" s="23">
        <v>290575</v>
      </c>
      <c r="D6" s="23">
        <v>467972</v>
      </c>
      <c r="E6" s="23">
        <v>1001185</v>
      </c>
      <c r="F6" s="23">
        <v>1391041</v>
      </c>
      <c r="G6" s="23">
        <v>2226000</v>
      </c>
    </row>
    <row r="7" spans="2:7" x14ac:dyDescent="0.15">
      <c r="B7" s="8" t="s">
        <v>0</v>
      </c>
      <c r="C7" s="24">
        <f>SUM(C4:C6)</f>
        <v>4046025</v>
      </c>
      <c r="D7" s="24">
        <f>SUM(D4:D6)</f>
        <v>7000132</v>
      </c>
      <c r="E7" s="24">
        <f>SUM(E4:E6)</f>
        <v>11758751</v>
      </c>
      <c r="F7" s="24">
        <f>SUM(F4:F6)</f>
        <v>21461268</v>
      </c>
      <c r="G7" s="24">
        <f>SUM(G4:G6)</f>
        <v>24578000</v>
      </c>
    </row>
    <row r="8" spans="2:7" x14ac:dyDescent="0.15">
      <c r="B8" s="7" t="s">
        <v>42</v>
      </c>
      <c r="C8" s="23">
        <v>-2823302</v>
      </c>
      <c r="D8" s="23">
        <v>-4750081</v>
      </c>
      <c r="E8" s="23">
        <v>-7432704</v>
      </c>
      <c r="F8" s="23">
        <v>-14173997</v>
      </c>
      <c r="G8" s="23">
        <v>-16398000</v>
      </c>
    </row>
    <row r="9" spans="2:7" x14ac:dyDescent="0.15">
      <c r="B9" s="7" t="s">
        <v>40</v>
      </c>
      <c r="C9" s="23">
        <v>-12287</v>
      </c>
      <c r="D9" s="23">
        <v>-178332</v>
      </c>
      <c r="E9" s="23">
        <v>-874538</v>
      </c>
      <c r="F9" s="23">
        <v>-1364896</v>
      </c>
      <c r="G9" s="23">
        <v>-1341000</v>
      </c>
    </row>
    <row r="10" spans="2:7" x14ac:dyDescent="0.15">
      <c r="B10" s="7" t="s">
        <v>41</v>
      </c>
      <c r="C10" s="23">
        <v>-286933</v>
      </c>
      <c r="D10" s="23">
        <v>-472462</v>
      </c>
      <c r="E10" s="23">
        <v>-1229022</v>
      </c>
      <c r="F10" s="23">
        <v>-1880354</v>
      </c>
      <c r="G10" s="23">
        <v>-2770000</v>
      </c>
    </row>
    <row r="11" spans="2:7" x14ac:dyDescent="0.15">
      <c r="B11" s="8" t="s">
        <v>1</v>
      </c>
      <c r="C11" s="24">
        <f>SUM(C7:C10)</f>
        <v>923503</v>
      </c>
      <c r="D11" s="24">
        <f>SUM(D7:D10)</f>
        <v>1599257</v>
      </c>
      <c r="E11" s="24">
        <f>SUM(E7:E10)</f>
        <v>2222487</v>
      </c>
      <c r="F11" s="24">
        <f>SUM(F7:F10)</f>
        <v>4042021</v>
      </c>
      <c r="G11" s="24">
        <f>SUM(G7:G10)</f>
        <v>4069000</v>
      </c>
    </row>
    <row r="12" spans="2:7" x14ac:dyDescent="0.15">
      <c r="B12" s="7" t="s">
        <v>4</v>
      </c>
      <c r="C12" s="23">
        <v>-717900</v>
      </c>
      <c r="D12" s="23">
        <v>-834408</v>
      </c>
      <c r="E12" s="23">
        <v>-1378073</v>
      </c>
      <c r="F12" s="23">
        <v>-1460370</v>
      </c>
      <c r="G12" s="23">
        <v>-1343000</v>
      </c>
    </row>
    <row r="13" spans="2:7" x14ac:dyDescent="0.15">
      <c r="B13" s="7" t="s">
        <v>33</v>
      </c>
      <c r="C13" s="23">
        <v>-922232</v>
      </c>
      <c r="D13" s="23">
        <v>-1432189</v>
      </c>
      <c r="E13" s="23">
        <v>-2476500</v>
      </c>
      <c r="F13" s="23">
        <v>-2834491</v>
      </c>
      <c r="G13" s="23">
        <v>-2646000</v>
      </c>
    </row>
    <row r="14" spans="2:7" x14ac:dyDescent="0.15">
      <c r="B14" s="7" t="s">
        <v>74</v>
      </c>
      <c r="C14" s="23"/>
      <c r="D14" s="23"/>
      <c r="E14" s="23"/>
      <c r="F14" s="23">
        <v>-135233</v>
      </c>
      <c r="G14" s="23">
        <v>-149000</v>
      </c>
    </row>
    <row r="15" spans="2:7" x14ac:dyDescent="0.15">
      <c r="B15" s="8" t="s">
        <v>43</v>
      </c>
      <c r="C15" s="24">
        <f>SUM(C11:C14)</f>
        <v>-716629</v>
      </c>
      <c r="D15" s="24">
        <f>SUM(D11:D14)</f>
        <v>-667340</v>
      </c>
      <c r="E15" s="24">
        <f>SUM(E11:E14)</f>
        <v>-1632086</v>
      </c>
      <c r="F15" s="24">
        <f>SUM(F11:F14)</f>
        <v>-388073</v>
      </c>
      <c r="G15" s="24">
        <f>SUM(G11:G14)</f>
        <v>-69000</v>
      </c>
    </row>
    <row r="16" spans="2:7" x14ac:dyDescent="0.15">
      <c r="B16" s="7" t="s">
        <v>34</v>
      </c>
      <c r="C16" s="23">
        <v>1508</v>
      </c>
      <c r="D16" s="23">
        <v>8530</v>
      </c>
      <c r="E16" s="23">
        <v>19686</v>
      </c>
      <c r="F16" s="23">
        <v>24533</v>
      </c>
      <c r="G16" s="23">
        <v>44000</v>
      </c>
    </row>
    <row r="17" spans="2:7" x14ac:dyDescent="0.15">
      <c r="B17" s="7" t="s">
        <v>5</v>
      </c>
      <c r="C17" s="23">
        <v>-118851</v>
      </c>
      <c r="D17" s="23">
        <v>-198810</v>
      </c>
      <c r="E17" s="23">
        <v>-471259</v>
      </c>
      <c r="F17" s="23">
        <v>-663071</v>
      </c>
      <c r="G17" s="23">
        <v>-685000</v>
      </c>
    </row>
    <row r="18" spans="2:7" x14ac:dyDescent="0.15">
      <c r="B18" s="7" t="s">
        <v>35</v>
      </c>
      <c r="C18" s="23">
        <v>-41652</v>
      </c>
      <c r="D18" s="23">
        <v>111272</v>
      </c>
      <c r="E18" s="23">
        <v>-125373</v>
      </c>
      <c r="F18" s="23">
        <v>21866</v>
      </c>
      <c r="G18" s="23">
        <v>45000</v>
      </c>
    </row>
    <row r="19" spans="2:7" x14ac:dyDescent="0.15">
      <c r="B19" s="8" t="s">
        <v>44</v>
      </c>
      <c r="C19" s="24">
        <f>SUM(C15:C18)</f>
        <v>-875624</v>
      </c>
      <c r="D19" s="24">
        <f>SUM(D15:D18)</f>
        <v>-746348</v>
      </c>
      <c r="E19" s="24">
        <f>SUM(E15:E18)</f>
        <v>-2209032</v>
      </c>
      <c r="F19" s="24">
        <f>SUM(F15:F18)</f>
        <v>-1004745</v>
      </c>
      <c r="G19" s="24">
        <f>SUM(G15:G18)</f>
        <v>-665000</v>
      </c>
    </row>
    <row r="20" spans="2:7" x14ac:dyDescent="0.15">
      <c r="B20" s="7" t="s">
        <v>6</v>
      </c>
      <c r="C20" s="23">
        <v>-13039</v>
      </c>
      <c r="D20" s="23">
        <v>-26698</v>
      </c>
      <c r="E20" s="23">
        <v>-31546</v>
      </c>
      <c r="F20" s="23">
        <v>-57837</v>
      </c>
      <c r="G20" s="23">
        <v>-110000</v>
      </c>
    </row>
    <row r="21" spans="2:7" x14ac:dyDescent="0.15">
      <c r="B21" s="8" t="s">
        <v>56</v>
      </c>
      <c r="C21" s="24">
        <f>SUM(C19:C20)</f>
        <v>-888663</v>
      </c>
      <c r="D21" s="24">
        <f>SUM(D19:D20)</f>
        <v>-773046</v>
      </c>
      <c r="E21" s="24">
        <f>SUM(E19:E20)</f>
        <v>-2240578</v>
      </c>
      <c r="F21" s="24">
        <f>SUM(F19:F20)</f>
        <v>-1062582</v>
      </c>
      <c r="G21" s="24">
        <f>SUM(G19:G20)</f>
        <v>-775000</v>
      </c>
    </row>
    <row r="22" spans="2:7" s="3" customFormat="1" x14ac:dyDescent="0.15">
      <c r="B22" s="7" t="s">
        <v>57</v>
      </c>
      <c r="C22" s="23">
        <v>0</v>
      </c>
      <c r="D22" s="23">
        <v>98132</v>
      </c>
      <c r="E22" s="23">
        <v>279178</v>
      </c>
      <c r="F22" s="23">
        <v>86491</v>
      </c>
      <c r="G22" s="23">
        <v>-87000</v>
      </c>
    </row>
    <row r="23" spans="2:7" s="3" customFormat="1" ht="14" thickBot="1" x14ac:dyDescent="0.2">
      <c r="B23" s="9" t="s">
        <v>36</v>
      </c>
      <c r="C23" s="25">
        <f>SUM(C21:C22)</f>
        <v>-888663</v>
      </c>
      <c r="D23" s="25">
        <f>SUM(D21:D22)</f>
        <v>-674914</v>
      </c>
      <c r="E23" s="25">
        <f>SUM(E21:E22)</f>
        <v>-1961400</v>
      </c>
      <c r="F23" s="25">
        <f>SUM(F21:F22)</f>
        <v>-976091</v>
      </c>
      <c r="G23" s="25">
        <f>SUM(G21:G22)</f>
        <v>-862000</v>
      </c>
    </row>
    <row r="25" spans="2:7" x14ac:dyDescent="0.15">
      <c r="B25" s="22" t="s">
        <v>75</v>
      </c>
      <c r="C25" s="21"/>
      <c r="D25" s="21"/>
      <c r="E25" s="21"/>
      <c r="F25" s="21"/>
      <c r="G25" s="21"/>
    </row>
    <row r="26" spans="2:7" x14ac:dyDescent="0.15">
      <c r="B26" s="21" t="s">
        <v>83</v>
      </c>
      <c r="C26" s="26"/>
      <c r="D26" s="26">
        <f>D4/C4-1</f>
        <v>0.69762412078355007</v>
      </c>
      <c r="E26" s="26">
        <f>E4/D4-1</f>
        <v>0.51813182850698647</v>
      </c>
      <c r="F26" s="26">
        <f>F4/E4-1</f>
        <v>0.92038241730886905</v>
      </c>
      <c r="G26" s="26"/>
    </row>
    <row r="27" spans="2:7" x14ac:dyDescent="0.15">
      <c r="B27" s="21" t="s">
        <v>84</v>
      </c>
      <c r="C27" s="26"/>
      <c r="D27" s="26">
        <f t="shared" ref="D27:F27" si="0">D5/C5-1</f>
        <v>11.529805899012226</v>
      </c>
      <c r="E27" s="26">
        <f t="shared" si="0"/>
        <v>5.1538198617374338</v>
      </c>
      <c r="F27" s="26">
        <f t="shared" si="0"/>
        <v>0.39325572936916475</v>
      </c>
      <c r="G27" s="26"/>
    </row>
    <row r="28" spans="2:7" x14ac:dyDescent="0.15">
      <c r="B28" s="21" t="s">
        <v>85</v>
      </c>
      <c r="C28" s="26"/>
      <c r="D28" s="26">
        <f t="shared" ref="D28:F28" si="1">D6/C6-1</f>
        <v>0.61050331239783184</v>
      </c>
      <c r="E28" s="26">
        <f t="shared" si="1"/>
        <v>1.1394121870539262</v>
      </c>
      <c r="F28" s="26">
        <f t="shared" si="1"/>
        <v>0.38939456743758649</v>
      </c>
      <c r="G28" s="26"/>
    </row>
    <row r="29" spans="2:7" x14ac:dyDescent="0.15">
      <c r="B29" s="21" t="s">
        <v>58</v>
      </c>
      <c r="C29" s="26">
        <f>(C4+C8)/C4</f>
        <v>0.24530275946926108</v>
      </c>
      <c r="D29" s="26">
        <f t="shared" ref="D29:G29" si="2">(D4+D8)/D4</f>
        <v>0.2520459736667986</v>
      </c>
      <c r="E29" s="26">
        <f t="shared" si="2"/>
        <v>0.2290765768101812</v>
      </c>
      <c r="F29" s="26">
        <f t="shared" si="2"/>
        <v>0.23445800625363794</v>
      </c>
      <c r="G29" s="26">
        <f t="shared" si="2"/>
        <v>0.21242975841698286</v>
      </c>
    </row>
    <row r="30" spans="2:7" x14ac:dyDescent="0.15">
      <c r="B30" s="21" t="s">
        <v>59</v>
      </c>
      <c r="C30" s="26">
        <f t="shared" ref="C30:G30" si="3">(C5+C9)/C5</f>
        <v>0.15127443531118326</v>
      </c>
      <c r="D30" s="26">
        <f t="shared" si="3"/>
        <v>1.688038193104513E-2</v>
      </c>
      <c r="E30" s="26">
        <f t="shared" si="3"/>
        <v>0.21655053544585251</v>
      </c>
      <c r="F30" s="26">
        <f t="shared" si="3"/>
        <v>0.12239108461437562</v>
      </c>
      <c r="G30" s="26">
        <f t="shared" si="3"/>
        <v>0.12410189418680601</v>
      </c>
    </row>
    <row r="31" spans="2:7" x14ac:dyDescent="0.15">
      <c r="B31" s="21" t="s">
        <v>60</v>
      </c>
      <c r="C31" s="26">
        <f t="shared" ref="C31:G31" si="4">(C6+C10)/C6</f>
        <v>1.2533769250623763E-2</v>
      </c>
      <c r="D31" s="26">
        <f t="shared" si="4"/>
        <v>-9.5945911293838088E-3</v>
      </c>
      <c r="E31" s="26">
        <f t="shared" si="4"/>
        <v>-0.22756733271073779</v>
      </c>
      <c r="F31" s="26">
        <f t="shared" si="4"/>
        <v>-0.35176030037935618</v>
      </c>
      <c r="G31" s="26">
        <f t="shared" si="4"/>
        <v>-0.24438454627133874</v>
      </c>
    </row>
    <row r="32" spans="2:7" x14ac:dyDescent="0.15">
      <c r="B32" s="21" t="s">
        <v>61</v>
      </c>
      <c r="C32" s="26">
        <f>C11/C7</f>
        <v>0.22824945471172323</v>
      </c>
      <c r="D32" s="26">
        <f t="shared" ref="D32:G32" si="5">D11/D7</f>
        <v>0.22846097759299397</v>
      </c>
      <c r="E32" s="26">
        <f t="shared" si="5"/>
        <v>0.18900706376042831</v>
      </c>
      <c r="F32" s="26">
        <f t="shared" si="5"/>
        <v>0.18834026954977684</v>
      </c>
      <c r="G32" s="26">
        <f t="shared" si="5"/>
        <v>0.1655545609895028</v>
      </c>
    </row>
    <row r="33" spans="2:7" x14ac:dyDescent="0.15">
      <c r="B33" s="21" t="s">
        <v>55</v>
      </c>
      <c r="C33" s="26">
        <f>C15/C7</f>
        <v>-0.17711927138364197</v>
      </c>
      <c r="D33" s="26">
        <f t="shared" ref="D33:G33" si="6">D15/D7</f>
        <v>-9.533248801594027E-2</v>
      </c>
      <c r="E33" s="26">
        <f t="shared" si="6"/>
        <v>-0.13879756446921956</v>
      </c>
      <c r="F33" s="26">
        <f t="shared" si="6"/>
        <v>-1.8082482358451512E-2</v>
      </c>
      <c r="G33" s="26">
        <f t="shared" si="6"/>
        <v>-2.8073887216209618E-3</v>
      </c>
    </row>
    <row r="34" spans="2:7" x14ac:dyDescent="0.15">
      <c r="B34" s="21" t="s">
        <v>62</v>
      </c>
      <c r="C34" s="26">
        <f>C23/C7</f>
        <v>-0.21963853411681836</v>
      </c>
      <c r="D34" s="26">
        <f t="shared" ref="D34:G34" si="7">D23/D7</f>
        <v>-9.6414467612896446E-2</v>
      </c>
      <c r="E34" s="26">
        <f t="shared" si="7"/>
        <v>-0.16680343005817538</v>
      </c>
      <c r="F34" s="26">
        <f t="shared" si="7"/>
        <v>-4.5481515817238756E-2</v>
      </c>
      <c r="G34" s="26">
        <f t="shared" si="7"/>
        <v>-3.5072015623728539E-2</v>
      </c>
    </row>
    <row r="35" spans="2:7" x14ac:dyDescent="0.15">
      <c r="B35" s="21" t="s">
        <v>53</v>
      </c>
      <c r="C35" s="26">
        <f>C23/'Balance Sheet Input'!C18</f>
        <v>-0.11014746145205113</v>
      </c>
      <c r="D35" s="26">
        <f>D23/'Balance Sheet Input'!D18</f>
        <v>-2.9779021214012873E-2</v>
      </c>
      <c r="E35" s="26">
        <f>E23/'Balance Sheet Input'!E18</f>
        <v>-6.8447898704647764E-2</v>
      </c>
      <c r="F35" s="26">
        <f>F23/'Balance Sheet Input'!F18</f>
        <v>-3.2821239710777682E-2</v>
      </c>
      <c r="G35" s="26">
        <f>G23/'Balance Sheet Input'!G18</f>
        <v>-2.5124602873881487E-2</v>
      </c>
    </row>
    <row r="36" spans="2:7" x14ac:dyDescent="0.15">
      <c r="B36" s="21" t="s">
        <v>54</v>
      </c>
      <c r="C36" s="26">
        <f>C23/'Balance Sheet Input'!C32</f>
        <v>-0.82002373341798129</v>
      </c>
      <c r="D36" s="26">
        <f>D23/'Balance Sheet Input'!D32</f>
        <v>-0.1420001342335255</v>
      </c>
      <c r="E36" s="26">
        <f>E23/'Balance Sheet Input'!E32</f>
        <v>-0.46289544000555077</v>
      </c>
      <c r="F36" s="26">
        <f>F23/'Balance Sheet Input'!F32</f>
        <v>-0.19826179613722095</v>
      </c>
      <c r="G36" s="26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6"/>
  <sheetViews>
    <sheetView tabSelected="1" topLeftCell="A6" workbookViewId="0">
      <selection activeCell="H45" sqref="H45"/>
    </sheetView>
  </sheetViews>
  <sheetFormatPr baseColWidth="10" defaultColWidth="9.1640625" defaultRowHeight="12" x14ac:dyDescent="0.15"/>
  <cols>
    <col min="1" max="1" width="2" style="7" customWidth="1"/>
    <col min="2" max="2" width="44.83203125" style="7" bestFit="1" customWidth="1"/>
    <col min="3" max="4" width="12.83203125" style="7" bestFit="1" customWidth="1"/>
    <col min="5" max="5" width="14" style="7" bestFit="1" customWidth="1"/>
    <col min="6" max="7" width="11.5" style="7" customWidth="1"/>
    <col min="8" max="8" width="9.1640625" style="7"/>
    <col min="9" max="10" width="10.33203125" style="7" bestFit="1" customWidth="1"/>
    <col min="11" max="16384" width="9.1640625" style="7"/>
  </cols>
  <sheetData>
    <row r="1" spans="2:7" ht="16" x14ac:dyDescent="0.15">
      <c r="B1" s="2" t="s">
        <v>73</v>
      </c>
    </row>
    <row r="3" spans="2:7" ht="26" x14ac:dyDescent="0.15">
      <c r="B3" s="5" t="s">
        <v>37</v>
      </c>
      <c r="C3" s="15" t="s">
        <v>47</v>
      </c>
      <c r="D3" s="15" t="s">
        <v>48</v>
      </c>
      <c r="E3" s="15" t="s">
        <v>72</v>
      </c>
      <c r="F3" s="15" t="s">
        <v>99</v>
      </c>
      <c r="G3" s="15" t="s">
        <v>100</v>
      </c>
    </row>
    <row r="4" spans="2:7" x14ac:dyDescent="0.15">
      <c r="B4" s="7" t="s">
        <v>7</v>
      </c>
      <c r="C4" s="27">
        <v>1196908</v>
      </c>
      <c r="D4" s="27">
        <v>3393216</v>
      </c>
      <c r="E4" s="27">
        <v>3367914</v>
      </c>
      <c r="F4" s="27">
        <v>3685618</v>
      </c>
      <c r="G4" s="27">
        <v>6268000</v>
      </c>
    </row>
    <row r="5" spans="2:7" x14ac:dyDescent="0.15">
      <c r="B5" s="7" t="s">
        <v>39</v>
      </c>
      <c r="C5" s="27">
        <v>22628</v>
      </c>
      <c r="D5" s="27">
        <v>105519</v>
      </c>
      <c r="E5" s="27">
        <v>155323</v>
      </c>
      <c r="F5" s="27">
        <v>192551</v>
      </c>
      <c r="G5" s="27">
        <v>246000</v>
      </c>
    </row>
    <row r="6" spans="2:7" x14ac:dyDescent="0.15">
      <c r="B6" s="7" t="s">
        <v>8</v>
      </c>
      <c r="C6" s="27">
        <v>168965</v>
      </c>
      <c r="D6" s="27">
        <v>499142</v>
      </c>
      <c r="E6" s="27">
        <v>515381</v>
      </c>
      <c r="F6" s="27">
        <v>949022</v>
      </c>
      <c r="G6" s="27">
        <v>1324000</v>
      </c>
    </row>
    <row r="7" spans="2:7" x14ac:dyDescent="0.15">
      <c r="B7" s="7" t="s">
        <v>9</v>
      </c>
      <c r="C7" s="27">
        <v>1277838</v>
      </c>
      <c r="D7" s="27">
        <v>2067454</v>
      </c>
      <c r="E7" s="27">
        <v>2263537</v>
      </c>
      <c r="F7" s="27">
        <v>3113446</v>
      </c>
      <c r="G7" s="27">
        <v>3552000</v>
      </c>
    </row>
    <row r="8" spans="2:7" x14ac:dyDescent="0.15">
      <c r="B8" s="7" t="s">
        <v>10</v>
      </c>
      <c r="C8" s="27">
        <v>115667</v>
      </c>
      <c r="D8" s="27">
        <v>194465</v>
      </c>
      <c r="E8" s="27">
        <v>268365</v>
      </c>
      <c r="F8" s="27">
        <v>365671</v>
      </c>
      <c r="G8" s="27">
        <v>713000</v>
      </c>
    </row>
    <row r="9" spans="2:7" x14ac:dyDescent="0.15">
      <c r="B9" s="8" t="s">
        <v>11</v>
      </c>
      <c r="C9" s="28">
        <f>SUM(C4:C8)</f>
        <v>2782006</v>
      </c>
      <c r="D9" s="28">
        <f>SUM(D4:D8)</f>
        <v>6259796</v>
      </c>
      <c r="E9" s="28">
        <f>SUM(E4:E8)</f>
        <v>6570520</v>
      </c>
      <c r="F9" s="28">
        <f>SUM(F4:F8)</f>
        <v>8306308</v>
      </c>
      <c r="G9" s="28">
        <f>SUM(G4:G8)</f>
        <v>12103000</v>
      </c>
    </row>
    <row r="10" spans="2:7" x14ac:dyDescent="0.15">
      <c r="B10" s="7" t="s">
        <v>12</v>
      </c>
      <c r="C10" s="27">
        <v>1791403</v>
      </c>
      <c r="D10" s="27">
        <v>3134080</v>
      </c>
      <c r="E10" s="27">
        <v>4116604</v>
      </c>
      <c r="F10" s="27">
        <v>2089758</v>
      </c>
      <c r="G10" s="27">
        <v>2447000</v>
      </c>
    </row>
    <row r="11" spans="2:7" x14ac:dyDescent="0.15">
      <c r="B11" s="7" t="s">
        <v>13</v>
      </c>
      <c r="C11" s="27">
        <v>0</v>
      </c>
      <c r="D11" s="27">
        <v>5919880</v>
      </c>
      <c r="E11" s="27">
        <v>6347490</v>
      </c>
      <c r="F11" s="27">
        <v>6271396</v>
      </c>
      <c r="G11" s="27">
        <v>6138000</v>
      </c>
    </row>
    <row r="12" spans="2:7" x14ac:dyDescent="0.15">
      <c r="B12" s="7" t="s">
        <v>14</v>
      </c>
      <c r="C12" s="27">
        <v>3403334</v>
      </c>
      <c r="D12" s="27">
        <v>5982957</v>
      </c>
      <c r="E12" s="27">
        <v>10027522</v>
      </c>
      <c r="F12" s="27">
        <v>11330077</v>
      </c>
      <c r="G12" s="27">
        <v>10396000</v>
      </c>
    </row>
    <row r="13" spans="2:7" x14ac:dyDescent="0.15">
      <c r="B13" s="7" t="s">
        <v>101</v>
      </c>
      <c r="C13" s="27">
        <v>0</v>
      </c>
      <c r="D13" s="27">
        <v>0</v>
      </c>
      <c r="E13" s="27">
        <v>0</v>
      </c>
      <c r="F13" s="27">
        <v>0</v>
      </c>
      <c r="G13" s="27">
        <v>1218000</v>
      </c>
    </row>
    <row r="14" spans="2:7" x14ac:dyDescent="0.15">
      <c r="B14" s="7" t="s">
        <v>15</v>
      </c>
      <c r="C14" s="27">
        <v>12816</v>
      </c>
      <c r="D14" s="27">
        <v>376145</v>
      </c>
      <c r="E14" s="27">
        <v>361502</v>
      </c>
      <c r="F14" s="27">
        <v>282492</v>
      </c>
      <c r="G14" s="27">
        <v>339000</v>
      </c>
    </row>
    <row r="15" spans="2:7" x14ac:dyDescent="0.15">
      <c r="B15" s="7" t="s">
        <v>16</v>
      </c>
      <c r="C15" s="27">
        <v>0</v>
      </c>
      <c r="D15" s="27">
        <v>506302</v>
      </c>
      <c r="E15" s="27">
        <f>456652+60237</f>
        <v>516889</v>
      </c>
      <c r="F15" s="27">
        <v>489707</v>
      </c>
      <c r="G15" s="27">
        <v>591000</v>
      </c>
    </row>
    <row r="16" spans="2:7" x14ac:dyDescent="0.15">
      <c r="B16" s="7" t="s">
        <v>17</v>
      </c>
      <c r="C16" s="27">
        <v>31522</v>
      </c>
      <c r="D16" s="27">
        <v>268165</v>
      </c>
      <c r="E16" s="27">
        <v>441722</v>
      </c>
      <c r="F16" s="27">
        <v>398219</v>
      </c>
      <c r="G16" s="27">
        <v>269000</v>
      </c>
    </row>
    <row r="17" spans="2:7" x14ac:dyDescent="0.15">
      <c r="B17" s="7" t="s">
        <v>18</v>
      </c>
      <c r="C17" s="27">
        <v>46858</v>
      </c>
      <c r="D17" s="27">
        <v>216751</v>
      </c>
      <c r="E17" s="27">
        <v>273123</v>
      </c>
      <c r="F17" s="27">
        <v>571657</v>
      </c>
      <c r="G17" s="27">
        <v>808000</v>
      </c>
    </row>
    <row r="18" spans="2:7" ht="13" thickBot="1" x14ac:dyDescent="0.2">
      <c r="B18" s="9" t="s">
        <v>19</v>
      </c>
      <c r="C18" s="29">
        <f>SUM(C9:C17)</f>
        <v>8067939</v>
      </c>
      <c r="D18" s="29">
        <f>SUM(D9:D17)</f>
        <v>22664076</v>
      </c>
      <c r="E18" s="29">
        <f>SUM(E9:E17)</f>
        <v>28655372</v>
      </c>
      <c r="F18" s="29">
        <f>SUM(F9:F17)</f>
        <v>29739614</v>
      </c>
      <c r="G18" s="29">
        <f>SUM(G9:G17)</f>
        <v>34309000</v>
      </c>
    </row>
    <row r="19" spans="2:7" x14ac:dyDescent="0.15">
      <c r="B19" s="7" t="s">
        <v>20</v>
      </c>
      <c r="C19" s="27">
        <v>916148</v>
      </c>
      <c r="D19" s="27">
        <v>1860341</v>
      </c>
      <c r="E19" s="27">
        <v>2390250</v>
      </c>
      <c r="F19" s="27">
        <v>3404451</v>
      </c>
      <c r="G19" s="27">
        <v>3771000</v>
      </c>
    </row>
    <row r="20" spans="2:7" x14ac:dyDescent="0.15">
      <c r="B20" s="7" t="s">
        <v>38</v>
      </c>
      <c r="C20" s="27">
        <v>422798</v>
      </c>
      <c r="D20" s="27">
        <v>1210028</v>
      </c>
      <c r="E20" s="27">
        <v>1731366</v>
      </c>
      <c r="F20" s="27">
        <v>2094253</v>
      </c>
      <c r="G20" s="27">
        <v>2905000</v>
      </c>
    </row>
    <row r="21" spans="2:7" x14ac:dyDescent="0.15">
      <c r="B21" s="7" t="s">
        <v>21</v>
      </c>
      <c r="C21" s="27">
        <v>423961</v>
      </c>
      <c r="D21" s="27">
        <v>763126</v>
      </c>
      <c r="E21" s="27">
        <v>1015253</v>
      </c>
      <c r="F21" s="27">
        <v>630292</v>
      </c>
      <c r="G21" s="27">
        <v>1163000</v>
      </c>
    </row>
    <row r="22" spans="2:7" x14ac:dyDescent="0.15">
      <c r="B22" s="7" t="s">
        <v>22</v>
      </c>
      <c r="C22" s="27">
        <v>136831</v>
      </c>
      <c r="D22" s="27">
        <v>179504</v>
      </c>
      <c r="E22" s="27">
        <v>787333</v>
      </c>
      <c r="F22" s="27">
        <v>502840</v>
      </c>
      <c r="G22" s="27">
        <v>317000</v>
      </c>
    </row>
    <row r="23" spans="2:7" x14ac:dyDescent="0.15">
      <c r="B23" s="7" t="s">
        <v>23</v>
      </c>
      <c r="C23" s="27">
        <v>283370</v>
      </c>
      <c r="D23" s="27">
        <v>663859</v>
      </c>
      <c r="E23" s="27">
        <v>853919</v>
      </c>
      <c r="F23" s="27">
        <v>792601</v>
      </c>
      <c r="G23" s="27">
        <v>726000</v>
      </c>
    </row>
    <row r="24" spans="2:7" x14ac:dyDescent="0.15">
      <c r="B24" s="7" t="s">
        <v>24</v>
      </c>
      <c r="C24" s="27">
        <v>627927</v>
      </c>
      <c r="D24" s="27">
        <v>984211</v>
      </c>
      <c r="E24" s="27">
        <v>796549</v>
      </c>
      <c r="F24" s="27">
        <v>2567699</v>
      </c>
      <c r="G24" s="27">
        <v>1785000</v>
      </c>
    </row>
    <row r="25" spans="2:7" x14ac:dyDescent="0.15">
      <c r="B25" s="7" t="s">
        <v>25</v>
      </c>
      <c r="C25" s="27"/>
      <c r="D25" s="27"/>
      <c r="E25" s="23"/>
      <c r="F25" s="27"/>
      <c r="G25" s="23"/>
    </row>
    <row r="26" spans="2:7" x14ac:dyDescent="0.15">
      <c r="B26" s="7" t="s">
        <v>26</v>
      </c>
      <c r="C26" s="27">
        <v>0</v>
      </c>
      <c r="D26" s="27">
        <v>165936</v>
      </c>
      <c r="E26" s="27">
        <v>100000</v>
      </c>
      <c r="F26" s="27">
        <v>0</v>
      </c>
      <c r="G26" s="27">
        <v>0</v>
      </c>
    </row>
    <row r="27" spans="2:7" x14ac:dyDescent="0.15">
      <c r="B27" s="8" t="s">
        <v>27</v>
      </c>
      <c r="C27" s="28">
        <v>2811035</v>
      </c>
      <c r="D27" s="28">
        <v>5827005</v>
      </c>
      <c r="E27" s="28">
        <f>SUM(E19:E26)</f>
        <v>7674670</v>
      </c>
      <c r="F27" s="28">
        <f>SUM(F19:F26)</f>
        <v>9992136</v>
      </c>
      <c r="G27" s="28">
        <f>SUM(G19:G26)</f>
        <v>10667000</v>
      </c>
    </row>
    <row r="28" spans="2:7" x14ac:dyDescent="0.15">
      <c r="B28" s="7" t="s">
        <v>28</v>
      </c>
      <c r="C28" s="27"/>
      <c r="D28" s="27"/>
      <c r="E28" s="27"/>
      <c r="F28" s="27"/>
      <c r="G28" s="27"/>
    </row>
    <row r="29" spans="2:7" x14ac:dyDescent="0.15">
      <c r="B29" s="7" t="s">
        <v>16</v>
      </c>
      <c r="C29" s="27">
        <v>2021093</v>
      </c>
      <c r="D29" s="27">
        <v>5860049</v>
      </c>
      <c r="E29" s="27">
        <v>9415700</v>
      </c>
      <c r="F29" s="27">
        <v>9403672</v>
      </c>
      <c r="G29" s="27">
        <v>11634000</v>
      </c>
    </row>
    <row r="30" spans="2:7" x14ac:dyDescent="0.15">
      <c r="B30" s="7" t="s">
        <v>63</v>
      </c>
      <c r="C30" s="23">
        <v>2152107</v>
      </c>
      <c r="D30" s="23">
        <v>5438936</v>
      </c>
      <c r="E30" s="23">
        <v>6330414</v>
      </c>
      <c r="F30" s="23">
        <v>4586166</v>
      </c>
      <c r="G30" s="23">
        <v>4541000</v>
      </c>
    </row>
    <row r="31" spans="2:7" x14ac:dyDescent="0.15">
      <c r="B31" s="17" t="s">
        <v>29</v>
      </c>
      <c r="C31" s="30">
        <f>SUM(C27:C30)</f>
        <v>6984235</v>
      </c>
      <c r="D31" s="30">
        <f>SUM(D27:D30)</f>
        <v>17125990</v>
      </c>
      <c r="E31" s="30">
        <f>SUM(E27:E30)</f>
        <v>23420784</v>
      </c>
      <c r="F31" s="30">
        <f>SUM(F27:F30)</f>
        <v>23981974</v>
      </c>
      <c r="G31" s="30">
        <f>SUM(G27:G30)</f>
        <v>26842000</v>
      </c>
    </row>
    <row r="32" spans="2:7" x14ac:dyDescent="0.15">
      <c r="B32" s="17" t="s">
        <v>30</v>
      </c>
      <c r="C32" s="30">
        <v>1083704</v>
      </c>
      <c r="D32" s="30">
        <v>4752911</v>
      </c>
      <c r="E32" s="30">
        <v>4237242</v>
      </c>
      <c r="F32" s="30">
        <v>4923243</v>
      </c>
      <c r="G32" s="30">
        <v>6618000</v>
      </c>
    </row>
    <row r="33" spans="2:7" x14ac:dyDescent="0.15">
      <c r="B33" s="7" t="s">
        <v>31</v>
      </c>
      <c r="C33" s="27">
        <v>0</v>
      </c>
      <c r="D33" s="27">
        <v>785175</v>
      </c>
      <c r="E33" s="27">
        <v>997346</v>
      </c>
      <c r="F33" s="27">
        <v>834397</v>
      </c>
      <c r="G33" s="27">
        <v>849000</v>
      </c>
    </row>
    <row r="34" spans="2:7" ht="13" thickBot="1" x14ac:dyDescent="0.2">
      <c r="B34" s="9" t="s">
        <v>32</v>
      </c>
      <c r="C34" s="29">
        <f>C31+C32+C33</f>
        <v>8067939</v>
      </c>
      <c r="D34" s="29">
        <f>D31+D32+D33</f>
        <v>22664076</v>
      </c>
      <c r="E34" s="29">
        <f>E31+E32+E33</f>
        <v>28655372</v>
      </c>
      <c r="F34" s="29">
        <f>F31+F32+F33</f>
        <v>29739614</v>
      </c>
      <c r="G34" s="29">
        <f>G31+G32+G33</f>
        <v>34309000</v>
      </c>
    </row>
    <row r="35" spans="2:7" x14ac:dyDescent="0.15">
      <c r="F35" s="16"/>
    </row>
    <row r="36" spans="2:7" x14ac:dyDescent="0.15">
      <c r="B36" s="20" t="s">
        <v>75</v>
      </c>
      <c r="C36" s="19"/>
      <c r="D36" s="19"/>
      <c r="E36" s="19"/>
      <c r="F36" s="19"/>
      <c r="G36" s="19"/>
    </row>
    <row r="37" spans="2:7" x14ac:dyDescent="0.15">
      <c r="B37" s="20" t="s">
        <v>86</v>
      </c>
      <c r="C37" s="19"/>
      <c r="D37" s="19"/>
      <c r="E37" s="19"/>
      <c r="F37" s="19"/>
      <c r="G37" s="19"/>
    </row>
    <row r="38" spans="2:7" x14ac:dyDescent="0.15">
      <c r="B38" s="18" t="s">
        <v>88</v>
      </c>
      <c r="C38" s="19">
        <f>(C4+C5)/C27</f>
        <v>0.43383878180100921</v>
      </c>
      <c r="D38" s="19">
        <f t="shared" ref="D38:G38" si="0">(D4+D5)/D27</f>
        <v>0.60043452854425217</v>
      </c>
      <c r="E38" s="19">
        <f t="shared" si="0"/>
        <v>0.45907341944344188</v>
      </c>
      <c r="F38" s="19">
        <f t="shared" si="0"/>
        <v>0.38812211923456608</v>
      </c>
      <c r="G38" s="19">
        <f t="shared" si="0"/>
        <v>0.6106684166119809</v>
      </c>
    </row>
    <row r="39" spans="2:7" x14ac:dyDescent="0.15">
      <c r="B39" s="18" t="s">
        <v>89</v>
      </c>
      <c r="C39" s="19">
        <f>C9/C27</f>
        <v>0.98967319866170289</v>
      </c>
      <c r="D39" s="19">
        <f t="shared" ref="D39:G39" si="1">D9/D27</f>
        <v>1.0742733187975642</v>
      </c>
      <c r="E39" s="19">
        <f t="shared" si="1"/>
        <v>0.8561306219029613</v>
      </c>
      <c r="F39" s="19">
        <f t="shared" si="1"/>
        <v>0.83128452214821735</v>
      </c>
      <c r="G39" s="19">
        <f t="shared" si="1"/>
        <v>1.1346207931002157</v>
      </c>
    </row>
    <row r="40" spans="2:7" x14ac:dyDescent="0.15">
      <c r="B40" s="18" t="s">
        <v>49</v>
      </c>
      <c r="C40" s="19">
        <f>(C6/'P&amp;L Input'!C7)*360</f>
        <v>15.033866572747325</v>
      </c>
      <c r="D40" s="19">
        <f>(D6/'P&amp;L Input'!D7)*360</f>
        <v>25.66967594325364</v>
      </c>
      <c r="E40" s="19">
        <f>(E6/'P&amp;L Input'!E7)*360</f>
        <v>15.77864519794662</v>
      </c>
      <c r="F40" s="19">
        <f>(F6/'P&amp;L Input'!F7)*360</f>
        <v>15.919279326831946</v>
      </c>
      <c r="G40" s="19">
        <f>(G6/'P&amp;L Input'!G7)*360</f>
        <v>19.392953047440802</v>
      </c>
    </row>
    <row r="41" spans="2:7" x14ac:dyDescent="0.15">
      <c r="B41" s="18" t="s">
        <v>50</v>
      </c>
      <c r="C41" s="19">
        <f>-(C7/SUM('P&amp;L Input'!C$8:C$10))*360</f>
        <v>147.32375944829212</v>
      </c>
      <c r="D41" s="19">
        <f>-(D7/SUM('P&amp;L Input'!D$8:D$10))*360</f>
        <v>137.80793667692734</v>
      </c>
      <c r="E41" s="19">
        <f>-(E7/SUM('P&amp;L Input'!E$8:E$10))*360</f>
        <v>85.449953986173199</v>
      </c>
      <c r="F41" s="19">
        <f>-(F7/SUM('P&amp;L Input'!F$8:F$10))*360</f>
        <v>64.344949009563962</v>
      </c>
      <c r="G41" s="19">
        <f>-(G7/SUM('P&amp;L Input'!G$8:G$10))*360</f>
        <v>62.34921254083573</v>
      </c>
    </row>
    <row r="42" spans="2:7" x14ac:dyDescent="0.15">
      <c r="B42" s="18" t="s">
        <v>51</v>
      </c>
      <c r="C42" s="19">
        <f>-(C19/SUM('P&amp;L Input'!C$8:C$10))*360</f>
        <v>105.62400521117225</v>
      </c>
      <c r="D42" s="19">
        <f>-(D19/SUM('P&amp;L Input'!D$8:D$10))*360</f>
        <v>124.00264031291226</v>
      </c>
      <c r="E42" s="19">
        <f>-(E19/SUM('P&amp;L Input'!E$8:E$10))*360</f>
        <v>90.233449912879919</v>
      </c>
      <c r="F42" s="19">
        <f>-(F19/SUM('P&amp;L Input'!F$8:F$10))*360</f>
        <v>70.359089574882319</v>
      </c>
      <c r="G42" s="19">
        <f>-(G19/SUM('P&amp;L Input'!G$8:G$10))*360</f>
        <v>66.193378516748751</v>
      </c>
    </row>
    <row r="43" spans="2:7" x14ac:dyDescent="0.15">
      <c r="B43" s="18" t="s">
        <v>52</v>
      </c>
      <c r="C43" s="19">
        <f>C40+C41-C42</f>
        <v>56.73362080986719</v>
      </c>
      <c r="D43" s="19">
        <f t="shared" ref="D43:G43" si="2">D40+D41-D42</f>
        <v>39.474972307268729</v>
      </c>
      <c r="E43" s="19">
        <f t="shared" si="2"/>
        <v>10.995149271239896</v>
      </c>
      <c r="F43" s="19">
        <f t="shared" si="2"/>
        <v>9.9051387615135837</v>
      </c>
      <c r="G43" s="19">
        <f t="shared" si="2"/>
        <v>15.548787071527784</v>
      </c>
    </row>
    <row r="44" spans="2:7" x14ac:dyDescent="0.15">
      <c r="B44" s="20" t="s">
        <v>90</v>
      </c>
      <c r="C44" s="19"/>
      <c r="D44" s="19"/>
      <c r="E44" s="19"/>
      <c r="F44" s="19"/>
      <c r="G44" s="19"/>
    </row>
    <row r="45" spans="2:7" x14ac:dyDescent="0.15">
      <c r="B45" s="18" t="s">
        <v>87</v>
      </c>
      <c r="C45" s="19">
        <f>C31/C18</f>
        <v>0.86567771521326575</v>
      </c>
      <c r="D45" s="19">
        <f t="shared" ref="D45:G45" si="3">D31/D18</f>
        <v>0.75564474810268023</v>
      </c>
      <c r="E45" s="19">
        <f t="shared" si="3"/>
        <v>0.81732611951434442</v>
      </c>
      <c r="F45" s="19">
        <f t="shared" si="3"/>
        <v>0.80639829420785358</v>
      </c>
      <c r="G45" s="19">
        <f t="shared" si="3"/>
        <v>0.78236031362033287</v>
      </c>
    </row>
    <row r="46" spans="2:7" x14ac:dyDescent="0.15">
      <c r="B46" s="18" t="s">
        <v>91</v>
      </c>
      <c r="C46" s="35">
        <f>-'P&amp;L Input'!C15/'P&amp;L Input'!C17</f>
        <v>-6.0296421569864789</v>
      </c>
      <c r="D46" s="35">
        <f>-'P&amp;L Input'!D15/'P&amp;L Input'!D17</f>
        <v>-3.3566721995875457</v>
      </c>
      <c r="E46" s="35">
        <f>-'P&amp;L Input'!E15/'P&amp;L Input'!E17</f>
        <v>-3.4632463252691195</v>
      </c>
      <c r="F46" s="35">
        <f>-'P&amp;L Input'!F15/'P&amp;L Input'!F17</f>
        <v>-0.58526613288773</v>
      </c>
      <c r="G46" s="35">
        <f>-'P&amp;L Input'!G15/'P&amp;L Input'!G17</f>
        <v>-0.10072992700729927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Nashika Auguste</cp:lastModifiedBy>
  <dcterms:created xsi:type="dcterms:W3CDTF">2017-12-26T16:16:22Z</dcterms:created>
  <dcterms:modified xsi:type="dcterms:W3CDTF">2023-10-13T04:15:45Z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3a31ee29-fc88-4500-be24-0e5443024527</vt:lpwstr>
  </property>
</Properties>
</file>