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PORTFOLIO PROJECTS\"/>
    </mc:Choice>
  </mc:AlternateContent>
  <xr:revisionPtr revIDLastSave="0" documentId="13_ncr:1_{0CA285F9-7507-49A8-93FA-3980E57FC662}" xr6:coauthVersionLast="47" xr6:coauthVersionMax="47" xr10:uidLastSave="{00000000-0000-0000-0000-000000000000}"/>
  <bookViews>
    <workbookView xWindow="-108" yWindow="-108" windowWidth="23256" windowHeight="13176" xr2:uid="{26D4546B-D2A1-4444-8EAF-A6228F96F0C1}"/>
  </bookViews>
  <sheets>
    <sheet name="Data" sheetId="1" r:id="rId1"/>
    <sheet name="Work_Sheet" sheetId="2" r:id="rId2"/>
    <sheet name="Simple_Stats_Sheet" sheetId="3" r:id="rId3"/>
    <sheet name="EDA" sheetId="4" r:id="rId4"/>
    <sheet name="Contry_Sales" sheetId="5" r:id="rId5"/>
    <sheet name="Anomaly_Detection" sheetId="6" r:id="rId6"/>
    <sheet name="Profits_by_Products" sheetId="7" r:id="rId7"/>
    <sheet name="Profits Pivot Table" sheetId="8" r:id="rId8"/>
    <sheet name="Country Level Sales Report" sheetId="9" r:id="rId9"/>
    <sheet name="Products to Discontinue" sheetId="11" r:id="rId10"/>
  </sheets>
  <definedNames>
    <definedName name="_xlnm._FilterDatabase" localSheetId="4" hidden="1">Contry_Sales!$B$6:$E$12</definedName>
    <definedName name="_xlnm._FilterDatabase" localSheetId="8" hidden="1">'Country Level Sales Report'!$S$11:$S$311</definedName>
    <definedName name="_xlnm._FilterDatabase" localSheetId="0" hidden="1">Data!$C$6:$G$6</definedName>
    <definedName name="_xlchart.v1.0" hidden="1">Anomaly_Detection!$M$9:$M$308</definedName>
    <definedName name="_xlchart.v1.1" hidden="1">Anomaly_Detection!$O$9:$O$308</definedName>
    <definedName name="_xlcn.WorksheetConnection_Project_3.xlsxSales_Table" hidden="1">Sales_Table[]</definedName>
    <definedName name="_xlcn.WorksheetConnection_Project_3.xlsxSales_Table7" hidden="1">Sales_Table7[]</definedName>
    <definedName name="Slicer_Geography">#N/A</definedName>
    <definedName name="Slicer_Geography1">#N/A</definedName>
    <definedName name="Slicer_Sales_Person">#N/A</definedName>
    <definedName name="Slicer_Sales_Person1">#N/A</definedName>
  </definedNames>
  <calcPr calcId="191029"/>
  <pivotCaches>
    <pivotCache cacheId="0" r:id="rId11"/>
    <pivotCache cacheId="1" r:id="rId12"/>
    <pivotCache cacheId="2" r:id="rId13"/>
    <pivotCache cacheId="3" r:id="rId14"/>
  </pivotCaches>
  <extLst>
    <ext xmlns:x14="http://schemas.microsoft.com/office/spreadsheetml/2009/9/main" uri="{876F7934-8845-4945-9796-88D515C7AA90}">
      <x14:pivotCaches>
        <pivotCache cacheId="4" r:id="rId15"/>
        <pivotCache cacheId="5" r:id="rId16"/>
      </x14:pivotCaches>
    </ex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Table7" name="Sales_Table7" connection="WorksheetConnection_Project_3.xlsx!Sales_Table7"/>
          <x15:modelTable id="Sales_Table" name="Sales_Table" connection="WorksheetConnection_Project_3.xlsx!Sales_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9" l="1"/>
  <c r="B15" i="9"/>
  <c r="C12" i="9"/>
  <c r="B12" i="9"/>
  <c r="K11" i="9"/>
  <c r="K12" i="9"/>
  <c r="K13" i="9"/>
  <c r="K14" i="9"/>
  <c r="K15" i="9"/>
  <c r="K16" i="9"/>
  <c r="K17" i="9"/>
  <c r="K18" i="9"/>
  <c r="K19" i="9"/>
  <c r="K10" i="9"/>
  <c r="J11" i="9"/>
  <c r="L11" i="9" s="1"/>
  <c r="J12" i="9"/>
  <c r="L12" i="9" s="1"/>
  <c r="J13" i="9"/>
  <c r="L13" i="9" s="1"/>
  <c r="J14" i="9"/>
  <c r="L14" i="9" s="1"/>
  <c r="J15" i="9"/>
  <c r="L15" i="9" s="1"/>
  <c r="J16" i="9"/>
  <c r="L16" i="9" s="1"/>
  <c r="J17" i="9"/>
  <c r="L17" i="9" s="1"/>
  <c r="J18" i="9"/>
  <c r="L18" i="9" s="1"/>
  <c r="J19" i="9"/>
  <c r="L19" i="9" s="1"/>
  <c r="J10" i="9"/>
  <c r="L10" i="9" s="1"/>
  <c r="D9" i="9"/>
  <c r="F9" i="7" a="1"/>
  <c r="F9" i="7" s="1"/>
  <c r="G9" i="7" s="1"/>
  <c r="H9" i="7" s="1"/>
  <c r="F8" i="7" a="1"/>
  <c r="F8" i="7" s="1"/>
  <c r="G8" i="7" s="1"/>
  <c r="H8" i="7" s="1"/>
  <c r="F10" i="7" a="1"/>
  <c r="F10" i="7" s="1"/>
  <c r="G10" i="7" s="1"/>
  <c r="H10" i="7" s="1"/>
  <c r="F11" i="7" a="1"/>
  <c r="F11" i="7" s="1"/>
  <c r="G11" i="7" s="1"/>
  <c r="H11" i="7" s="1"/>
  <c r="F12" i="7" a="1"/>
  <c r="F12" i="7" s="1"/>
  <c r="G12" i="7" s="1"/>
  <c r="F13" i="7" a="1"/>
  <c r="F13" i="7" s="1"/>
  <c r="G13" i="7" s="1"/>
  <c r="H13" i="7" s="1"/>
  <c r="F14" i="7" a="1"/>
  <c r="F14" i="7" s="1"/>
  <c r="G14" i="7" s="1"/>
  <c r="H14" i="7" s="1"/>
  <c r="F15" i="7" a="1"/>
  <c r="F15" i="7" s="1"/>
  <c r="G15" i="7" s="1"/>
  <c r="H15" i="7" s="1"/>
  <c r="F16" i="7" a="1"/>
  <c r="F16" i="7" s="1"/>
  <c r="G16" i="7" s="1"/>
  <c r="H16" i="7" s="1"/>
  <c r="F17" i="7" a="1"/>
  <c r="F17" i="7" s="1"/>
  <c r="G17" i="7" s="1"/>
  <c r="H17" i="7" s="1"/>
  <c r="F18" i="7" a="1"/>
  <c r="F18" i="7" s="1"/>
  <c r="G18" i="7" s="1"/>
  <c r="H18" i="7" s="1"/>
  <c r="F19" i="7" a="1"/>
  <c r="F19" i="7" s="1"/>
  <c r="G19" i="7" s="1"/>
  <c r="H19" i="7" s="1"/>
  <c r="F20" i="7" a="1"/>
  <c r="F20" i="7" s="1"/>
  <c r="G20" i="7" s="1"/>
  <c r="H20" i="7" s="1"/>
  <c r="F21" i="7" a="1"/>
  <c r="F21" i="7" s="1"/>
  <c r="G21" i="7" s="1"/>
  <c r="H21" i="7" s="1"/>
  <c r="F22" i="7" a="1"/>
  <c r="F22" i="7" s="1"/>
  <c r="G22" i="7" s="1"/>
  <c r="H22" i="7" s="1"/>
  <c r="F23" i="7" a="1"/>
  <c r="F23" i="7" s="1"/>
  <c r="G23" i="7" s="1"/>
  <c r="H23" i="7" s="1"/>
  <c r="F24" i="7" a="1"/>
  <c r="F24" i="7" s="1"/>
  <c r="G24" i="7" s="1"/>
  <c r="H24" i="7" s="1"/>
  <c r="F25" i="7" a="1"/>
  <c r="F25" i="7" s="1"/>
  <c r="G25" i="7" s="1"/>
  <c r="H25" i="7" s="1"/>
  <c r="F26" i="7" a="1"/>
  <c r="F26" i="7" s="1"/>
  <c r="G26" i="7" s="1"/>
  <c r="H26" i="7" s="1"/>
  <c r="F27" i="7" a="1"/>
  <c r="F27" i="7" s="1"/>
  <c r="G27" i="7" s="1"/>
  <c r="H27" i="7" s="1"/>
  <c r="F28" i="7" a="1"/>
  <c r="F28" i="7" s="1"/>
  <c r="G28" i="7" s="1"/>
  <c r="H28" i="7" s="1"/>
  <c r="F29" i="7" a="1"/>
  <c r="F29" i="7" s="1"/>
  <c r="G29" i="7" s="1"/>
  <c r="H29" i="7" s="1"/>
  <c r="F30" i="7" a="1"/>
  <c r="F30" i="7" s="1"/>
  <c r="G30" i="7" s="1"/>
  <c r="H30" i="7" s="1"/>
  <c r="F31" i="7" a="1"/>
  <c r="F31" i="7" s="1"/>
  <c r="G31" i="7" s="1"/>
  <c r="H31" i="7" s="1"/>
  <c r="F32" i="7" a="1"/>
  <c r="F32" i="7" s="1"/>
  <c r="G32" i="7" s="1"/>
  <c r="H32" i="7" s="1"/>
  <c r="F33" i="7" a="1"/>
  <c r="F33" i="7" s="1"/>
  <c r="G33" i="7" s="1"/>
  <c r="H33" i="7" s="1"/>
  <c r="F34" i="7" a="1"/>
  <c r="F34" i="7" s="1"/>
  <c r="G34" i="7" s="1"/>
  <c r="H34" i="7" s="1"/>
  <c r="F35" i="7" a="1"/>
  <c r="F35" i="7" s="1"/>
  <c r="G35" i="7" s="1"/>
  <c r="H35" i="7" s="1"/>
  <c r="F36" i="7" a="1"/>
  <c r="F36" i="7" s="1"/>
  <c r="G36" i="7" s="1"/>
  <c r="H36" i="7" s="1"/>
  <c r="F37" i="7" a="1"/>
  <c r="F37" i="7" s="1"/>
  <c r="G37" i="7" s="1"/>
  <c r="H37" i="7" s="1"/>
  <c r="F38" i="7" a="1"/>
  <c r="F38" i="7" s="1"/>
  <c r="G38" i="7" s="1"/>
  <c r="H38" i="7" s="1"/>
  <c r="F39" i="7" a="1"/>
  <c r="F39" i="7" s="1"/>
  <c r="G39" i="7" s="1"/>
  <c r="H39" i="7" s="1"/>
  <c r="F40" i="7" a="1"/>
  <c r="F40" i="7" s="1"/>
  <c r="G40" i="7" s="1"/>
  <c r="H40" i="7" s="1"/>
  <c r="F41" i="7" a="1"/>
  <c r="F41" i="7" s="1"/>
  <c r="G41" i="7" s="1"/>
  <c r="H41" i="7" s="1"/>
  <c r="F42" i="7" a="1"/>
  <c r="F42" i="7" s="1"/>
  <c r="G42" i="7" s="1"/>
  <c r="H42" i="7" s="1"/>
  <c r="F43" i="7" a="1"/>
  <c r="F43" i="7" s="1"/>
  <c r="G43" i="7" s="1"/>
  <c r="H43" i="7" s="1"/>
  <c r="F44" i="7" a="1"/>
  <c r="F44" i="7" s="1"/>
  <c r="G44" i="7" s="1"/>
  <c r="H44" i="7" s="1"/>
  <c r="F45" i="7" a="1"/>
  <c r="F45" i="7" s="1"/>
  <c r="G45" i="7" s="1"/>
  <c r="H45" i="7" s="1"/>
  <c r="F46" i="7" a="1"/>
  <c r="F46" i="7" s="1"/>
  <c r="G46" i="7" s="1"/>
  <c r="H46" i="7" s="1"/>
  <c r="F47" i="7" a="1"/>
  <c r="F47" i="7" s="1"/>
  <c r="G47" i="7" s="1"/>
  <c r="H47" i="7" s="1"/>
  <c r="F48" i="7" a="1"/>
  <c r="F48" i="7" s="1"/>
  <c r="G48" i="7" s="1"/>
  <c r="H48" i="7" s="1"/>
  <c r="F49" i="7" a="1"/>
  <c r="F49" i="7" s="1"/>
  <c r="G49" i="7" s="1"/>
  <c r="H49" i="7" s="1"/>
  <c r="F50" i="7" a="1"/>
  <c r="F50" i="7" s="1"/>
  <c r="G50" i="7" s="1"/>
  <c r="H50" i="7" s="1"/>
  <c r="F51" i="7" a="1"/>
  <c r="F51" i="7" s="1"/>
  <c r="G51" i="7" s="1"/>
  <c r="H51" i="7" s="1"/>
  <c r="F52" i="7" a="1"/>
  <c r="F52" i="7" s="1"/>
  <c r="G52" i="7" s="1"/>
  <c r="H52" i="7" s="1"/>
  <c r="F53" i="7" a="1"/>
  <c r="F53" i="7" s="1"/>
  <c r="G53" i="7" s="1"/>
  <c r="H53" i="7" s="1"/>
  <c r="F54" i="7" a="1"/>
  <c r="F54" i="7" s="1"/>
  <c r="G54" i="7" s="1"/>
  <c r="H54" i="7" s="1"/>
  <c r="F55" i="7" a="1"/>
  <c r="F55" i="7" s="1"/>
  <c r="G55" i="7" s="1"/>
  <c r="H55" i="7" s="1"/>
  <c r="F56" i="7" a="1"/>
  <c r="F56" i="7" s="1"/>
  <c r="G56" i="7" s="1"/>
  <c r="H56" i="7" s="1"/>
  <c r="F57" i="7" a="1"/>
  <c r="F57" i="7" s="1"/>
  <c r="G57" i="7" s="1"/>
  <c r="H57" i="7" s="1"/>
  <c r="F58" i="7" a="1"/>
  <c r="F58" i="7" s="1"/>
  <c r="G58" i="7" s="1"/>
  <c r="H58" i="7" s="1"/>
  <c r="F59" i="7" a="1"/>
  <c r="F59" i="7" s="1"/>
  <c r="G59" i="7" s="1"/>
  <c r="H59" i="7" s="1"/>
  <c r="F60" i="7" a="1"/>
  <c r="F60" i="7" s="1"/>
  <c r="G60" i="7" s="1"/>
  <c r="H60" i="7" s="1"/>
  <c r="F61" i="7" a="1"/>
  <c r="F61" i="7" s="1"/>
  <c r="G61" i="7" s="1"/>
  <c r="H61" i="7" s="1"/>
  <c r="F62" i="7" a="1"/>
  <c r="F62" i="7" s="1"/>
  <c r="G62" i="7" s="1"/>
  <c r="H62" i="7" s="1"/>
  <c r="F63" i="7" a="1"/>
  <c r="F63" i="7" s="1"/>
  <c r="G63" i="7" s="1"/>
  <c r="H63" i="7" s="1"/>
  <c r="F64" i="7" a="1"/>
  <c r="F64" i="7" s="1"/>
  <c r="G64" i="7" s="1"/>
  <c r="H64" i="7" s="1"/>
  <c r="F65" i="7" a="1"/>
  <c r="F65" i="7" s="1"/>
  <c r="G65" i="7" s="1"/>
  <c r="H65" i="7" s="1"/>
  <c r="F66" i="7" a="1"/>
  <c r="F66" i="7" s="1"/>
  <c r="G66" i="7" s="1"/>
  <c r="H66" i="7" s="1"/>
  <c r="F67" i="7" a="1"/>
  <c r="F67" i="7" s="1"/>
  <c r="G67" i="7" s="1"/>
  <c r="H67" i="7" s="1"/>
  <c r="F68" i="7" a="1"/>
  <c r="F68" i="7" s="1"/>
  <c r="G68" i="7" s="1"/>
  <c r="H68" i="7" s="1"/>
  <c r="F69" i="7" a="1"/>
  <c r="F69" i="7" s="1"/>
  <c r="G69" i="7" s="1"/>
  <c r="H69" i="7" s="1"/>
  <c r="F70" i="7" a="1"/>
  <c r="F70" i="7" s="1"/>
  <c r="G70" i="7" s="1"/>
  <c r="H70" i="7" s="1"/>
  <c r="F71" i="7" a="1"/>
  <c r="F71" i="7" s="1"/>
  <c r="G71" i="7" s="1"/>
  <c r="H71" i="7" s="1"/>
  <c r="F72" i="7" a="1"/>
  <c r="F72" i="7" s="1"/>
  <c r="G72" i="7" s="1"/>
  <c r="H72" i="7" s="1"/>
  <c r="F73" i="7" a="1"/>
  <c r="F73" i="7" s="1"/>
  <c r="G73" i="7" s="1"/>
  <c r="H73" i="7" s="1"/>
  <c r="F74" i="7" a="1"/>
  <c r="F74" i="7" s="1"/>
  <c r="G74" i="7" s="1"/>
  <c r="H74" i="7" s="1"/>
  <c r="F75" i="7" a="1"/>
  <c r="F75" i="7" s="1"/>
  <c r="G75" i="7" s="1"/>
  <c r="H75" i="7" s="1"/>
  <c r="F76" i="7" a="1"/>
  <c r="F76" i="7" s="1"/>
  <c r="G76" i="7" s="1"/>
  <c r="H76" i="7" s="1"/>
  <c r="F77" i="7" a="1"/>
  <c r="F77" i="7" s="1"/>
  <c r="G77" i="7" s="1"/>
  <c r="H77" i="7" s="1"/>
  <c r="F78" i="7" a="1"/>
  <c r="F78" i="7" s="1"/>
  <c r="G78" i="7" s="1"/>
  <c r="H78" i="7" s="1"/>
  <c r="F79" i="7" a="1"/>
  <c r="F79" i="7" s="1"/>
  <c r="G79" i="7" s="1"/>
  <c r="H79" i="7" s="1"/>
  <c r="F80" i="7" a="1"/>
  <c r="F80" i="7" s="1"/>
  <c r="G80" i="7" s="1"/>
  <c r="H80" i="7" s="1"/>
  <c r="F81" i="7" a="1"/>
  <c r="F81" i="7" s="1"/>
  <c r="G81" i="7" s="1"/>
  <c r="H81" i="7" s="1"/>
  <c r="F82" i="7" a="1"/>
  <c r="F82" i="7" s="1"/>
  <c r="G82" i="7" s="1"/>
  <c r="H82" i="7" s="1"/>
  <c r="F83" i="7" a="1"/>
  <c r="F83" i="7" s="1"/>
  <c r="G83" i="7" s="1"/>
  <c r="H83" i="7" s="1"/>
  <c r="F84" i="7" a="1"/>
  <c r="F84" i="7" s="1"/>
  <c r="G84" i="7" s="1"/>
  <c r="H84" i="7" s="1"/>
  <c r="F85" i="7" a="1"/>
  <c r="F85" i="7" s="1"/>
  <c r="G85" i="7" s="1"/>
  <c r="H85" i="7" s="1"/>
  <c r="F86" i="7" a="1"/>
  <c r="F86" i="7" s="1"/>
  <c r="G86" i="7" s="1"/>
  <c r="H86" i="7" s="1"/>
  <c r="F87" i="7" a="1"/>
  <c r="F87" i="7" s="1"/>
  <c r="G87" i="7" s="1"/>
  <c r="H87" i="7" s="1"/>
  <c r="F88" i="7" a="1"/>
  <c r="F88" i="7" s="1"/>
  <c r="G88" i="7" s="1"/>
  <c r="H88" i="7" s="1"/>
  <c r="F89" i="7" a="1"/>
  <c r="F89" i="7" s="1"/>
  <c r="G89" i="7" s="1"/>
  <c r="H89" i="7" s="1"/>
  <c r="F90" i="7" a="1"/>
  <c r="F90" i="7" s="1"/>
  <c r="G90" i="7" s="1"/>
  <c r="H90" i="7" s="1"/>
  <c r="F91" i="7" a="1"/>
  <c r="F91" i="7" s="1"/>
  <c r="G91" i="7" s="1"/>
  <c r="H91" i="7" s="1"/>
  <c r="F92" i="7" a="1"/>
  <c r="F92" i="7" s="1"/>
  <c r="G92" i="7" s="1"/>
  <c r="H92" i="7" s="1"/>
  <c r="F93" i="7" a="1"/>
  <c r="F93" i="7" s="1"/>
  <c r="G93" i="7" s="1"/>
  <c r="H93" i="7" s="1"/>
  <c r="F94" i="7" a="1"/>
  <c r="F94" i="7" s="1"/>
  <c r="G94" i="7" s="1"/>
  <c r="H94" i="7" s="1"/>
  <c r="F95" i="7" a="1"/>
  <c r="F95" i="7" s="1"/>
  <c r="G95" i="7" s="1"/>
  <c r="H95" i="7" s="1"/>
  <c r="F96" i="7" a="1"/>
  <c r="F96" i="7" s="1"/>
  <c r="G96" i="7" s="1"/>
  <c r="H96" i="7" s="1"/>
  <c r="F97" i="7" a="1"/>
  <c r="F97" i="7" s="1"/>
  <c r="G97" i="7" s="1"/>
  <c r="H97" i="7" s="1"/>
  <c r="F98" i="7" a="1"/>
  <c r="F98" i="7" s="1"/>
  <c r="G98" i="7" s="1"/>
  <c r="H98" i="7" s="1"/>
  <c r="F99" i="7" a="1"/>
  <c r="F99" i="7" s="1"/>
  <c r="G99" i="7" s="1"/>
  <c r="H99" i="7" s="1"/>
  <c r="F100" i="7" a="1"/>
  <c r="F100" i="7" s="1"/>
  <c r="G100" i="7" s="1"/>
  <c r="H100" i="7" s="1"/>
  <c r="F101" i="7" a="1"/>
  <c r="F101" i="7" s="1"/>
  <c r="G101" i="7" s="1"/>
  <c r="H101" i="7" s="1"/>
  <c r="F102" i="7" a="1"/>
  <c r="F102" i="7" s="1"/>
  <c r="G102" i="7" s="1"/>
  <c r="H102" i="7" s="1"/>
  <c r="F103" i="7" a="1"/>
  <c r="F103" i="7" s="1"/>
  <c r="G103" i="7" s="1"/>
  <c r="H103" i="7" s="1"/>
  <c r="F104" i="7" a="1"/>
  <c r="F104" i="7" s="1"/>
  <c r="G104" i="7" s="1"/>
  <c r="H104" i="7" s="1"/>
  <c r="F105" i="7" a="1"/>
  <c r="F105" i="7" s="1"/>
  <c r="G105" i="7" s="1"/>
  <c r="H105" i="7" s="1"/>
  <c r="F106" i="7" a="1"/>
  <c r="F106" i="7" s="1"/>
  <c r="G106" i="7" s="1"/>
  <c r="H106" i="7" s="1"/>
  <c r="F107" i="7" a="1"/>
  <c r="F107" i="7" s="1"/>
  <c r="G107" i="7" s="1"/>
  <c r="H107" i="7" s="1"/>
  <c r="F108" i="7" a="1"/>
  <c r="F108" i="7" s="1"/>
  <c r="G108" i="7" s="1"/>
  <c r="H108" i="7" s="1"/>
  <c r="F109" i="7" a="1"/>
  <c r="F109" i="7" s="1"/>
  <c r="G109" i="7" s="1"/>
  <c r="H109" i="7" s="1"/>
  <c r="F110" i="7" a="1"/>
  <c r="F110" i="7" s="1"/>
  <c r="G110" i="7" s="1"/>
  <c r="H110" i="7" s="1"/>
  <c r="F111" i="7" a="1"/>
  <c r="F111" i="7" s="1"/>
  <c r="G111" i="7" s="1"/>
  <c r="H111" i="7" s="1"/>
  <c r="F112" i="7" a="1"/>
  <c r="F112" i="7" s="1"/>
  <c r="G112" i="7" s="1"/>
  <c r="H112" i="7" s="1"/>
  <c r="F113" i="7" a="1"/>
  <c r="F113" i="7" s="1"/>
  <c r="G113" i="7" s="1"/>
  <c r="H113" i="7" s="1"/>
  <c r="F114" i="7" a="1"/>
  <c r="F114" i="7" s="1"/>
  <c r="G114" i="7" s="1"/>
  <c r="H114" i="7" s="1"/>
  <c r="F115" i="7" a="1"/>
  <c r="F115" i="7" s="1"/>
  <c r="G115" i="7" s="1"/>
  <c r="H115" i="7" s="1"/>
  <c r="F116" i="7" a="1"/>
  <c r="F116" i="7" s="1"/>
  <c r="G116" i="7" s="1"/>
  <c r="H116" i="7" s="1"/>
  <c r="F117" i="7" a="1"/>
  <c r="F117" i="7" s="1"/>
  <c r="G117" i="7" s="1"/>
  <c r="H117" i="7" s="1"/>
  <c r="F118" i="7" a="1"/>
  <c r="F118" i="7" s="1"/>
  <c r="G118" i="7" s="1"/>
  <c r="H118" i="7" s="1"/>
  <c r="F119" i="7" a="1"/>
  <c r="F119" i="7" s="1"/>
  <c r="G119" i="7" s="1"/>
  <c r="H119" i="7" s="1"/>
  <c r="F120" i="7" a="1"/>
  <c r="F120" i="7" s="1"/>
  <c r="G120" i="7" s="1"/>
  <c r="H120" i="7" s="1"/>
  <c r="F121" i="7" a="1"/>
  <c r="F121" i="7" s="1"/>
  <c r="G121" i="7" s="1"/>
  <c r="H121" i="7" s="1"/>
  <c r="F122" i="7" a="1"/>
  <c r="F122" i="7" s="1"/>
  <c r="G122" i="7" s="1"/>
  <c r="H122" i="7" s="1"/>
  <c r="F123" i="7" a="1"/>
  <c r="F123" i="7" s="1"/>
  <c r="G123" i="7" s="1"/>
  <c r="H123" i="7" s="1"/>
  <c r="F124" i="7" a="1"/>
  <c r="F124" i="7" s="1"/>
  <c r="G124" i="7" s="1"/>
  <c r="H124" i="7" s="1"/>
  <c r="F125" i="7" a="1"/>
  <c r="F125" i="7" s="1"/>
  <c r="G125" i="7" s="1"/>
  <c r="H125" i="7" s="1"/>
  <c r="F126" i="7" a="1"/>
  <c r="F126" i="7" s="1"/>
  <c r="G126" i="7" s="1"/>
  <c r="H126" i="7" s="1"/>
  <c r="F127" i="7" a="1"/>
  <c r="F127" i="7" s="1"/>
  <c r="G127" i="7" s="1"/>
  <c r="H127" i="7" s="1"/>
  <c r="F128" i="7" a="1"/>
  <c r="F128" i="7" s="1"/>
  <c r="G128" i="7" s="1"/>
  <c r="H128" i="7" s="1"/>
  <c r="F129" i="7" a="1"/>
  <c r="F129" i="7" s="1"/>
  <c r="G129" i="7" s="1"/>
  <c r="H129" i="7" s="1"/>
  <c r="F130" i="7" a="1"/>
  <c r="F130" i="7" s="1"/>
  <c r="G130" i="7" s="1"/>
  <c r="H130" i="7" s="1"/>
  <c r="F131" i="7" a="1"/>
  <c r="F131" i="7" s="1"/>
  <c r="G131" i="7" s="1"/>
  <c r="H131" i="7" s="1"/>
  <c r="F132" i="7" a="1"/>
  <c r="F132" i="7" s="1"/>
  <c r="G132" i="7" s="1"/>
  <c r="H132" i="7" s="1"/>
  <c r="F133" i="7" a="1"/>
  <c r="F133" i="7" s="1"/>
  <c r="G133" i="7" s="1"/>
  <c r="H133" i="7" s="1"/>
  <c r="F134" i="7" a="1"/>
  <c r="F134" i="7" s="1"/>
  <c r="G134" i="7" s="1"/>
  <c r="H134" i="7" s="1"/>
  <c r="F135" i="7" a="1"/>
  <c r="F135" i="7" s="1"/>
  <c r="G135" i="7" s="1"/>
  <c r="H135" i="7" s="1"/>
  <c r="F136" i="7" a="1"/>
  <c r="F136" i="7" s="1"/>
  <c r="G136" i="7" s="1"/>
  <c r="H136" i="7" s="1"/>
  <c r="F137" i="7" a="1"/>
  <c r="F137" i="7" s="1"/>
  <c r="G137" i="7" s="1"/>
  <c r="H137" i="7" s="1"/>
  <c r="F138" i="7" a="1"/>
  <c r="F138" i="7" s="1"/>
  <c r="G138" i="7" s="1"/>
  <c r="H138" i="7" s="1"/>
  <c r="F139" i="7" a="1"/>
  <c r="F139" i="7" s="1"/>
  <c r="G139" i="7" s="1"/>
  <c r="H139" i="7" s="1"/>
  <c r="F140" i="7" a="1"/>
  <c r="F140" i="7" s="1"/>
  <c r="G140" i="7" s="1"/>
  <c r="H140" i="7" s="1"/>
  <c r="F141" i="7" a="1"/>
  <c r="F141" i="7" s="1"/>
  <c r="G141" i="7" s="1"/>
  <c r="H141" i="7" s="1"/>
  <c r="F142" i="7" a="1"/>
  <c r="F142" i="7" s="1"/>
  <c r="G142" i="7" s="1"/>
  <c r="H142" i="7" s="1"/>
  <c r="F143" i="7" a="1"/>
  <c r="F143" i="7" s="1"/>
  <c r="G143" i="7" s="1"/>
  <c r="H143" i="7" s="1"/>
  <c r="F144" i="7" a="1"/>
  <c r="F144" i="7" s="1"/>
  <c r="G144" i="7" s="1"/>
  <c r="H144" i="7" s="1"/>
  <c r="F145" i="7" a="1"/>
  <c r="F145" i="7" s="1"/>
  <c r="G145" i="7" s="1"/>
  <c r="H145" i="7" s="1"/>
  <c r="F146" i="7" a="1"/>
  <c r="F146" i="7" s="1"/>
  <c r="G146" i="7" s="1"/>
  <c r="H146" i="7" s="1"/>
  <c r="F147" i="7" a="1"/>
  <c r="F147" i="7" s="1"/>
  <c r="G147" i="7" s="1"/>
  <c r="H147" i="7" s="1"/>
  <c r="F148" i="7" a="1"/>
  <c r="F148" i="7" s="1"/>
  <c r="G148" i="7" s="1"/>
  <c r="H148" i="7" s="1"/>
  <c r="F149" i="7" a="1"/>
  <c r="F149" i="7" s="1"/>
  <c r="G149" i="7" s="1"/>
  <c r="H149" i="7" s="1"/>
  <c r="F150" i="7" a="1"/>
  <c r="F150" i="7" s="1"/>
  <c r="G150" i="7" s="1"/>
  <c r="H150" i="7" s="1"/>
  <c r="F151" i="7" a="1"/>
  <c r="F151" i="7" s="1"/>
  <c r="G151" i="7" s="1"/>
  <c r="H151" i="7" s="1"/>
  <c r="F152" i="7" a="1"/>
  <c r="F152" i="7" s="1"/>
  <c r="G152" i="7" s="1"/>
  <c r="H152" i="7" s="1"/>
  <c r="F153" i="7" a="1"/>
  <c r="F153" i="7" s="1"/>
  <c r="G153" i="7" s="1"/>
  <c r="H153" i="7" s="1"/>
  <c r="F154" i="7" a="1"/>
  <c r="F154" i="7" s="1"/>
  <c r="G154" i="7" s="1"/>
  <c r="H154" i="7" s="1"/>
  <c r="F155" i="7" a="1"/>
  <c r="F155" i="7" s="1"/>
  <c r="G155" i="7" s="1"/>
  <c r="H155" i="7" s="1"/>
  <c r="F156" i="7" a="1"/>
  <c r="F156" i="7" s="1"/>
  <c r="G156" i="7" s="1"/>
  <c r="H156" i="7" s="1"/>
  <c r="F157" i="7" a="1"/>
  <c r="F157" i="7" s="1"/>
  <c r="G157" i="7" s="1"/>
  <c r="H157" i="7" s="1"/>
  <c r="F158" i="7" a="1"/>
  <c r="F158" i="7" s="1"/>
  <c r="G158" i="7" s="1"/>
  <c r="H158" i="7" s="1"/>
  <c r="F159" i="7" a="1"/>
  <c r="F159" i="7" s="1"/>
  <c r="G159" i="7" s="1"/>
  <c r="H159" i="7" s="1"/>
  <c r="F160" i="7" a="1"/>
  <c r="F160" i="7" s="1"/>
  <c r="G160" i="7" s="1"/>
  <c r="H160" i="7" s="1"/>
  <c r="F161" i="7" a="1"/>
  <c r="F161" i="7" s="1"/>
  <c r="G161" i="7" s="1"/>
  <c r="H161" i="7" s="1"/>
  <c r="F162" i="7" a="1"/>
  <c r="F162" i="7" s="1"/>
  <c r="G162" i="7" s="1"/>
  <c r="H162" i="7" s="1"/>
  <c r="F163" i="7" a="1"/>
  <c r="F163" i="7" s="1"/>
  <c r="G163" i="7" s="1"/>
  <c r="H163" i="7" s="1"/>
  <c r="F164" i="7" a="1"/>
  <c r="F164" i="7" s="1"/>
  <c r="G164" i="7" s="1"/>
  <c r="H164" i="7" s="1"/>
  <c r="F165" i="7" a="1"/>
  <c r="F165" i="7" s="1"/>
  <c r="G165" i="7" s="1"/>
  <c r="H165" i="7" s="1"/>
  <c r="F166" i="7" a="1"/>
  <c r="F166" i="7" s="1"/>
  <c r="G166" i="7" s="1"/>
  <c r="H166" i="7" s="1"/>
  <c r="F167" i="7" a="1"/>
  <c r="F167" i="7" s="1"/>
  <c r="G167" i="7" s="1"/>
  <c r="H167" i="7" s="1"/>
  <c r="F168" i="7" a="1"/>
  <c r="F168" i="7" s="1"/>
  <c r="G168" i="7" s="1"/>
  <c r="H168" i="7" s="1"/>
  <c r="F169" i="7" a="1"/>
  <c r="F169" i="7" s="1"/>
  <c r="G169" i="7" s="1"/>
  <c r="H169" i="7" s="1"/>
  <c r="F170" i="7" a="1"/>
  <c r="F170" i="7" s="1"/>
  <c r="G170" i="7" s="1"/>
  <c r="H170" i="7" s="1"/>
  <c r="F171" i="7" a="1"/>
  <c r="F171" i="7" s="1"/>
  <c r="G171" i="7" s="1"/>
  <c r="H171" i="7" s="1"/>
  <c r="F172" i="7" a="1"/>
  <c r="F172" i="7" s="1"/>
  <c r="G172" i="7" s="1"/>
  <c r="H172" i="7" s="1"/>
  <c r="F173" i="7" a="1"/>
  <c r="F173" i="7" s="1"/>
  <c r="G173" i="7" s="1"/>
  <c r="H173" i="7" s="1"/>
  <c r="F174" i="7" a="1"/>
  <c r="F174" i="7" s="1"/>
  <c r="G174" i="7" s="1"/>
  <c r="H174" i="7" s="1"/>
  <c r="F175" i="7" a="1"/>
  <c r="F175" i="7" s="1"/>
  <c r="G175" i="7" s="1"/>
  <c r="H175" i="7" s="1"/>
  <c r="F176" i="7" a="1"/>
  <c r="F176" i="7" s="1"/>
  <c r="G176" i="7" s="1"/>
  <c r="H176" i="7" s="1"/>
  <c r="F177" i="7" a="1"/>
  <c r="F177" i="7" s="1"/>
  <c r="G177" i="7" s="1"/>
  <c r="H177" i="7" s="1"/>
  <c r="F178" i="7" a="1"/>
  <c r="F178" i="7" s="1"/>
  <c r="G178" i="7" s="1"/>
  <c r="H178" i="7" s="1"/>
  <c r="F179" i="7" a="1"/>
  <c r="F179" i="7" s="1"/>
  <c r="G179" i="7" s="1"/>
  <c r="H179" i="7" s="1"/>
  <c r="F180" i="7" a="1"/>
  <c r="F180" i="7" s="1"/>
  <c r="G180" i="7" s="1"/>
  <c r="H180" i="7" s="1"/>
  <c r="F181" i="7" a="1"/>
  <c r="F181" i="7" s="1"/>
  <c r="G181" i="7" s="1"/>
  <c r="H181" i="7" s="1"/>
  <c r="F182" i="7" a="1"/>
  <c r="F182" i="7" s="1"/>
  <c r="G182" i="7" s="1"/>
  <c r="H182" i="7" s="1"/>
  <c r="F183" i="7" a="1"/>
  <c r="F183" i="7" s="1"/>
  <c r="G183" i="7" s="1"/>
  <c r="H183" i="7" s="1"/>
  <c r="F184" i="7" a="1"/>
  <c r="F184" i="7" s="1"/>
  <c r="G184" i="7" s="1"/>
  <c r="H184" i="7" s="1"/>
  <c r="F185" i="7" a="1"/>
  <c r="F185" i="7" s="1"/>
  <c r="G185" i="7" s="1"/>
  <c r="H185" i="7" s="1"/>
  <c r="F186" i="7" a="1"/>
  <c r="F186" i="7" s="1"/>
  <c r="G186" i="7" s="1"/>
  <c r="H186" i="7" s="1"/>
  <c r="F187" i="7" a="1"/>
  <c r="F187" i="7" s="1"/>
  <c r="G187" i="7" s="1"/>
  <c r="H187" i="7" s="1"/>
  <c r="F188" i="7" a="1"/>
  <c r="F188" i="7" s="1"/>
  <c r="G188" i="7" s="1"/>
  <c r="H188" i="7" s="1"/>
  <c r="F189" i="7" a="1"/>
  <c r="F189" i="7" s="1"/>
  <c r="G189" i="7" s="1"/>
  <c r="H189" i="7" s="1"/>
  <c r="F190" i="7" a="1"/>
  <c r="F190" i="7" s="1"/>
  <c r="G190" i="7" s="1"/>
  <c r="H190" i="7" s="1"/>
  <c r="F191" i="7" a="1"/>
  <c r="F191" i="7" s="1"/>
  <c r="G191" i="7" s="1"/>
  <c r="H191" i="7" s="1"/>
  <c r="F192" i="7" a="1"/>
  <c r="F192" i="7" s="1"/>
  <c r="G192" i="7" s="1"/>
  <c r="H192" i="7" s="1"/>
  <c r="F193" i="7" a="1"/>
  <c r="F193" i="7" s="1"/>
  <c r="G193" i="7" s="1"/>
  <c r="H193" i="7" s="1"/>
  <c r="F194" i="7" a="1"/>
  <c r="F194" i="7" s="1"/>
  <c r="G194" i="7" s="1"/>
  <c r="H194" i="7" s="1"/>
  <c r="F195" i="7" a="1"/>
  <c r="F195" i="7" s="1"/>
  <c r="G195" i="7" s="1"/>
  <c r="H195" i="7" s="1"/>
  <c r="F196" i="7" a="1"/>
  <c r="F196" i="7" s="1"/>
  <c r="G196" i="7" s="1"/>
  <c r="H196" i="7" s="1"/>
  <c r="F197" i="7" a="1"/>
  <c r="F197" i="7" s="1"/>
  <c r="G197" i="7" s="1"/>
  <c r="H197" i="7" s="1"/>
  <c r="F198" i="7" a="1"/>
  <c r="F198" i="7" s="1"/>
  <c r="G198" i="7" s="1"/>
  <c r="H198" i="7" s="1"/>
  <c r="F199" i="7" a="1"/>
  <c r="F199" i="7" s="1"/>
  <c r="G199" i="7" s="1"/>
  <c r="H199" i="7" s="1"/>
  <c r="F200" i="7" a="1"/>
  <c r="F200" i="7" s="1"/>
  <c r="G200" i="7" s="1"/>
  <c r="H200" i="7" s="1"/>
  <c r="F201" i="7" a="1"/>
  <c r="F201" i="7" s="1"/>
  <c r="G201" i="7" s="1"/>
  <c r="H201" i="7" s="1"/>
  <c r="F202" i="7" a="1"/>
  <c r="F202" i="7" s="1"/>
  <c r="G202" i="7" s="1"/>
  <c r="H202" i="7" s="1"/>
  <c r="F203" i="7" a="1"/>
  <c r="F203" i="7" s="1"/>
  <c r="G203" i="7" s="1"/>
  <c r="H203" i="7" s="1"/>
  <c r="F204" i="7" a="1"/>
  <c r="F204" i="7" s="1"/>
  <c r="G204" i="7" s="1"/>
  <c r="H204" i="7" s="1"/>
  <c r="F205" i="7" a="1"/>
  <c r="F205" i="7" s="1"/>
  <c r="G205" i="7" s="1"/>
  <c r="H205" i="7" s="1"/>
  <c r="F206" i="7" a="1"/>
  <c r="F206" i="7" s="1"/>
  <c r="G206" i="7" s="1"/>
  <c r="H206" i="7" s="1"/>
  <c r="F207" i="7" a="1"/>
  <c r="F207" i="7" s="1"/>
  <c r="G207" i="7" s="1"/>
  <c r="H207" i="7" s="1"/>
  <c r="F208" i="7" a="1"/>
  <c r="F208" i="7" s="1"/>
  <c r="G208" i="7" s="1"/>
  <c r="H208" i="7" s="1"/>
  <c r="F209" i="7" a="1"/>
  <c r="F209" i="7" s="1"/>
  <c r="G209" i="7" s="1"/>
  <c r="H209" i="7" s="1"/>
  <c r="F210" i="7" a="1"/>
  <c r="F210" i="7" s="1"/>
  <c r="G210" i="7" s="1"/>
  <c r="H210" i="7" s="1"/>
  <c r="F211" i="7" a="1"/>
  <c r="F211" i="7" s="1"/>
  <c r="G211" i="7" s="1"/>
  <c r="H211" i="7" s="1"/>
  <c r="F212" i="7" a="1"/>
  <c r="F212" i="7" s="1"/>
  <c r="G212" i="7" s="1"/>
  <c r="H212" i="7" s="1"/>
  <c r="F213" i="7" a="1"/>
  <c r="F213" i="7" s="1"/>
  <c r="G213" i="7" s="1"/>
  <c r="H213" i="7" s="1"/>
  <c r="F214" i="7" a="1"/>
  <c r="F214" i="7" s="1"/>
  <c r="G214" i="7" s="1"/>
  <c r="H214" i="7" s="1"/>
  <c r="F215" i="7" a="1"/>
  <c r="F215" i="7" s="1"/>
  <c r="G215" i="7" s="1"/>
  <c r="H215" i="7" s="1"/>
  <c r="F216" i="7" a="1"/>
  <c r="F216" i="7" s="1"/>
  <c r="G216" i="7" s="1"/>
  <c r="H216" i="7" s="1"/>
  <c r="F217" i="7" a="1"/>
  <c r="F217" i="7" s="1"/>
  <c r="G217" i="7" s="1"/>
  <c r="H217" i="7" s="1"/>
  <c r="F218" i="7" a="1"/>
  <c r="F218" i="7" s="1"/>
  <c r="G218" i="7" s="1"/>
  <c r="H218" i="7" s="1"/>
  <c r="F219" i="7" a="1"/>
  <c r="F219" i="7" s="1"/>
  <c r="G219" i="7" s="1"/>
  <c r="H219" i="7" s="1"/>
  <c r="F220" i="7" a="1"/>
  <c r="F220" i="7" s="1"/>
  <c r="G220" i="7" s="1"/>
  <c r="H220" i="7" s="1"/>
  <c r="F221" i="7" a="1"/>
  <c r="F221" i="7" s="1"/>
  <c r="G221" i="7" s="1"/>
  <c r="H221" i="7" s="1"/>
  <c r="F222" i="7" a="1"/>
  <c r="F222" i="7" s="1"/>
  <c r="G222" i="7" s="1"/>
  <c r="H222" i="7" s="1"/>
  <c r="F223" i="7" a="1"/>
  <c r="F223" i="7" s="1"/>
  <c r="G223" i="7" s="1"/>
  <c r="H223" i="7" s="1"/>
  <c r="F224" i="7" a="1"/>
  <c r="F224" i="7" s="1"/>
  <c r="G224" i="7" s="1"/>
  <c r="H224" i="7" s="1"/>
  <c r="F225" i="7" a="1"/>
  <c r="F225" i="7" s="1"/>
  <c r="G225" i="7" s="1"/>
  <c r="H225" i="7" s="1"/>
  <c r="F226" i="7" a="1"/>
  <c r="F226" i="7" s="1"/>
  <c r="G226" i="7" s="1"/>
  <c r="H226" i="7" s="1"/>
  <c r="F227" i="7" a="1"/>
  <c r="F227" i="7" s="1"/>
  <c r="G227" i="7" s="1"/>
  <c r="H227" i="7" s="1"/>
  <c r="F228" i="7" a="1"/>
  <c r="F228" i="7" s="1"/>
  <c r="G228" i="7" s="1"/>
  <c r="H228" i="7" s="1"/>
  <c r="F229" i="7" a="1"/>
  <c r="F229" i="7" s="1"/>
  <c r="G229" i="7" s="1"/>
  <c r="H229" i="7" s="1"/>
  <c r="F230" i="7" a="1"/>
  <c r="F230" i="7" s="1"/>
  <c r="G230" i="7" s="1"/>
  <c r="H230" i="7" s="1"/>
  <c r="F231" i="7" a="1"/>
  <c r="F231" i="7" s="1"/>
  <c r="G231" i="7" s="1"/>
  <c r="H231" i="7" s="1"/>
  <c r="F232" i="7" a="1"/>
  <c r="F232" i="7" s="1"/>
  <c r="G232" i="7" s="1"/>
  <c r="H232" i="7" s="1"/>
  <c r="F233" i="7" a="1"/>
  <c r="F233" i="7" s="1"/>
  <c r="G233" i="7" s="1"/>
  <c r="H233" i="7" s="1"/>
  <c r="F234" i="7" a="1"/>
  <c r="F234" i="7" s="1"/>
  <c r="G234" i="7" s="1"/>
  <c r="H234" i="7" s="1"/>
  <c r="F235" i="7" a="1"/>
  <c r="F235" i="7" s="1"/>
  <c r="G235" i="7" s="1"/>
  <c r="H235" i="7" s="1"/>
  <c r="F236" i="7" a="1"/>
  <c r="F236" i="7" s="1"/>
  <c r="G236" i="7" s="1"/>
  <c r="H236" i="7" s="1"/>
  <c r="F237" i="7" a="1"/>
  <c r="F237" i="7" s="1"/>
  <c r="G237" i="7" s="1"/>
  <c r="H237" i="7" s="1"/>
  <c r="F238" i="7" a="1"/>
  <c r="F238" i="7" s="1"/>
  <c r="G238" i="7" s="1"/>
  <c r="H238" i="7" s="1"/>
  <c r="F239" i="7" a="1"/>
  <c r="F239" i="7" s="1"/>
  <c r="G239" i="7" s="1"/>
  <c r="H239" i="7" s="1"/>
  <c r="F240" i="7" a="1"/>
  <c r="F240" i="7" s="1"/>
  <c r="G240" i="7" s="1"/>
  <c r="H240" i="7" s="1"/>
  <c r="F241" i="7" a="1"/>
  <c r="F241" i="7" s="1"/>
  <c r="G241" i="7" s="1"/>
  <c r="H241" i="7" s="1"/>
  <c r="F242" i="7" a="1"/>
  <c r="F242" i="7" s="1"/>
  <c r="G242" i="7" s="1"/>
  <c r="H242" i="7" s="1"/>
  <c r="F243" i="7" a="1"/>
  <c r="F243" i="7" s="1"/>
  <c r="G243" i="7" s="1"/>
  <c r="H243" i="7" s="1"/>
  <c r="F244" i="7" a="1"/>
  <c r="F244" i="7" s="1"/>
  <c r="G244" i="7" s="1"/>
  <c r="H244" i="7" s="1"/>
  <c r="F245" i="7" a="1"/>
  <c r="F245" i="7" s="1"/>
  <c r="G245" i="7" s="1"/>
  <c r="H245" i="7" s="1"/>
  <c r="F246" i="7" a="1"/>
  <c r="F246" i="7" s="1"/>
  <c r="G246" i="7" s="1"/>
  <c r="H246" i="7" s="1"/>
  <c r="F247" i="7" a="1"/>
  <c r="F247" i="7" s="1"/>
  <c r="G247" i="7" s="1"/>
  <c r="H247" i="7" s="1"/>
  <c r="F248" i="7" a="1"/>
  <c r="F248" i="7" s="1"/>
  <c r="G248" i="7" s="1"/>
  <c r="H248" i="7" s="1"/>
  <c r="F249" i="7" a="1"/>
  <c r="F249" i="7" s="1"/>
  <c r="G249" i="7" s="1"/>
  <c r="H249" i="7" s="1"/>
  <c r="F250" i="7" a="1"/>
  <c r="F250" i="7" s="1"/>
  <c r="G250" i="7" s="1"/>
  <c r="H250" i="7" s="1"/>
  <c r="F251" i="7" a="1"/>
  <c r="F251" i="7" s="1"/>
  <c r="G251" i="7" s="1"/>
  <c r="H251" i="7" s="1"/>
  <c r="F252" i="7" a="1"/>
  <c r="F252" i="7" s="1"/>
  <c r="G252" i="7" s="1"/>
  <c r="H252" i="7" s="1"/>
  <c r="F253" i="7" a="1"/>
  <c r="F253" i="7" s="1"/>
  <c r="G253" i="7" s="1"/>
  <c r="H253" i="7" s="1"/>
  <c r="F254" i="7" a="1"/>
  <c r="F254" i="7" s="1"/>
  <c r="G254" i="7" s="1"/>
  <c r="H254" i="7" s="1"/>
  <c r="F255" i="7" a="1"/>
  <c r="F255" i="7" s="1"/>
  <c r="G255" i="7" s="1"/>
  <c r="H255" i="7" s="1"/>
  <c r="F256" i="7" a="1"/>
  <c r="F256" i="7" s="1"/>
  <c r="G256" i="7" s="1"/>
  <c r="H256" i="7" s="1"/>
  <c r="F257" i="7" a="1"/>
  <c r="F257" i="7" s="1"/>
  <c r="G257" i="7" s="1"/>
  <c r="H257" i="7" s="1"/>
  <c r="F258" i="7" a="1"/>
  <c r="F258" i="7" s="1"/>
  <c r="G258" i="7" s="1"/>
  <c r="H258" i="7" s="1"/>
  <c r="F259" i="7" a="1"/>
  <c r="F259" i="7" s="1"/>
  <c r="G259" i="7" s="1"/>
  <c r="H259" i="7" s="1"/>
  <c r="F260" i="7" a="1"/>
  <c r="F260" i="7" s="1"/>
  <c r="G260" i="7" s="1"/>
  <c r="H260" i="7" s="1"/>
  <c r="F261" i="7" a="1"/>
  <c r="F261" i="7" s="1"/>
  <c r="G261" i="7" s="1"/>
  <c r="H261" i="7" s="1"/>
  <c r="F262" i="7" a="1"/>
  <c r="F262" i="7" s="1"/>
  <c r="G262" i="7" s="1"/>
  <c r="H262" i="7" s="1"/>
  <c r="F263" i="7" a="1"/>
  <c r="F263" i="7" s="1"/>
  <c r="G263" i="7" s="1"/>
  <c r="H263" i="7" s="1"/>
  <c r="F264" i="7" a="1"/>
  <c r="F264" i="7" s="1"/>
  <c r="G264" i="7" s="1"/>
  <c r="H264" i="7" s="1"/>
  <c r="F265" i="7" a="1"/>
  <c r="F265" i="7" s="1"/>
  <c r="G265" i="7" s="1"/>
  <c r="H265" i="7" s="1"/>
  <c r="F266" i="7" a="1"/>
  <c r="F266" i="7" s="1"/>
  <c r="G266" i="7" s="1"/>
  <c r="H266" i="7" s="1"/>
  <c r="F267" i="7" a="1"/>
  <c r="F267" i="7" s="1"/>
  <c r="G267" i="7" s="1"/>
  <c r="H267" i="7" s="1"/>
  <c r="F268" i="7" a="1"/>
  <c r="F268" i="7" s="1"/>
  <c r="G268" i="7" s="1"/>
  <c r="H268" i="7" s="1"/>
  <c r="F269" i="7" a="1"/>
  <c r="F269" i="7" s="1"/>
  <c r="G269" i="7" s="1"/>
  <c r="H269" i="7" s="1"/>
  <c r="F270" i="7" a="1"/>
  <c r="F270" i="7" s="1"/>
  <c r="G270" i="7" s="1"/>
  <c r="H270" i="7" s="1"/>
  <c r="F271" i="7" a="1"/>
  <c r="F271" i="7" s="1"/>
  <c r="G271" i="7" s="1"/>
  <c r="H271" i="7" s="1"/>
  <c r="F272" i="7" a="1"/>
  <c r="F272" i="7" s="1"/>
  <c r="G272" i="7" s="1"/>
  <c r="H272" i="7" s="1"/>
  <c r="F273" i="7" a="1"/>
  <c r="F273" i="7" s="1"/>
  <c r="G273" i="7" s="1"/>
  <c r="H273" i="7" s="1"/>
  <c r="F274" i="7" a="1"/>
  <c r="F274" i="7" s="1"/>
  <c r="G274" i="7" s="1"/>
  <c r="H274" i="7" s="1"/>
  <c r="F275" i="7" a="1"/>
  <c r="F275" i="7" s="1"/>
  <c r="G275" i="7" s="1"/>
  <c r="H275" i="7" s="1"/>
  <c r="F276" i="7" a="1"/>
  <c r="F276" i="7" s="1"/>
  <c r="G276" i="7" s="1"/>
  <c r="H276" i="7" s="1"/>
  <c r="F277" i="7" a="1"/>
  <c r="F277" i="7" s="1"/>
  <c r="G277" i="7" s="1"/>
  <c r="H277" i="7" s="1"/>
  <c r="F278" i="7" a="1"/>
  <c r="F278" i="7" s="1"/>
  <c r="G278" i="7" s="1"/>
  <c r="H278" i="7" s="1"/>
  <c r="F279" i="7" a="1"/>
  <c r="F279" i="7" s="1"/>
  <c r="G279" i="7" s="1"/>
  <c r="H279" i="7" s="1"/>
  <c r="F280" i="7" a="1"/>
  <c r="F280" i="7" s="1"/>
  <c r="G280" i="7" s="1"/>
  <c r="H280" i="7" s="1"/>
  <c r="F281" i="7" a="1"/>
  <c r="F281" i="7" s="1"/>
  <c r="G281" i="7" s="1"/>
  <c r="H281" i="7" s="1"/>
  <c r="F282" i="7" a="1"/>
  <c r="F282" i="7" s="1"/>
  <c r="G282" i="7" s="1"/>
  <c r="H282" i="7" s="1"/>
  <c r="F283" i="7" a="1"/>
  <c r="F283" i="7" s="1"/>
  <c r="G283" i="7" s="1"/>
  <c r="H283" i="7" s="1"/>
  <c r="F284" i="7" a="1"/>
  <c r="F284" i="7" s="1"/>
  <c r="G284" i="7" s="1"/>
  <c r="H284" i="7" s="1"/>
  <c r="F285" i="7" a="1"/>
  <c r="F285" i="7" s="1"/>
  <c r="G285" i="7" s="1"/>
  <c r="H285" i="7" s="1"/>
  <c r="F286" i="7" a="1"/>
  <c r="F286" i="7" s="1"/>
  <c r="G286" i="7" s="1"/>
  <c r="H286" i="7" s="1"/>
  <c r="F287" i="7" a="1"/>
  <c r="F287" i="7" s="1"/>
  <c r="G287" i="7" s="1"/>
  <c r="H287" i="7" s="1"/>
  <c r="F288" i="7" a="1"/>
  <c r="F288" i="7" s="1"/>
  <c r="G288" i="7" s="1"/>
  <c r="H288" i="7" s="1"/>
  <c r="F289" i="7" a="1"/>
  <c r="F289" i="7" s="1"/>
  <c r="G289" i="7" s="1"/>
  <c r="H289" i="7" s="1"/>
  <c r="F290" i="7" a="1"/>
  <c r="F290" i="7" s="1"/>
  <c r="G290" i="7" s="1"/>
  <c r="H290" i="7" s="1"/>
  <c r="F291" i="7" a="1"/>
  <c r="F291" i="7" s="1"/>
  <c r="G291" i="7" s="1"/>
  <c r="H291" i="7" s="1"/>
  <c r="F292" i="7" a="1"/>
  <c r="F292" i="7" s="1"/>
  <c r="G292" i="7" s="1"/>
  <c r="H292" i="7" s="1"/>
  <c r="F293" i="7" a="1"/>
  <c r="F293" i="7" s="1"/>
  <c r="G293" i="7" s="1"/>
  <c r="H293" i="7" s="1"/>
  <c r="F294" i="7" a="1"/>
  <c r="F294" i="7" s="1"/>
  <c r="G294" i="7" s="1"/>
  <c r="H294" i="7" s="1"/>
  <c r="F295" i="7" a="1"/>
  <c r="F295" i="7" s="1"/>
  <c r="G295" i="7" s="1"/>
  <c r="H295" i="7" s="1"/>
  <c r="F296" i="7" a="1"/>
  <c r="F296" i="7" s="1"/>
  <c r="G296" i="7" s="1"/>
  <c r="H296" i="7" s="1"/>
  <c r="F297" i="7" a="1"/>
  <c r="F297" i="7" s="1"/>
  <c r="G297" i="7" s="1"/>
  <c r="H297" i="7" s="1"/>
  <c r="F298" i="7" a="1"/>
  <c r="F298" i="7" s="1"/>
  <c r="G298" i="7" s="1"/>
  <c r="H298" i="7" s="1"/>
  <c r="F299" i="7" a="1"/>
  <c r="F299" i="7" s="1"/>
  <c r="G299" i="7" s="1"/>
  <c r="H299" i="7" s="1"/>
  <c r="F300" i="7" a="1"/>
  <c r="F300" i="7" s="1"/>
  <c r="G300" i="7" s="1"/>
  <c r="H300" i="7" s="1"/>
  <c r="F301" i="7" a="1"/>
  <c r="F301" i="7" s="1"/>
  <c r="G301" i="7" s="1"/>
  <c r="H301" i="7" s="1"/>
  <c r="F302" i="7" a="1"/>
  <c r="F302" i="7" s="1"/>
  <c r="G302" i="7" s="1"/>
  <c r="H302" i="7" s="1"/>
  <c r="F303" i="7" a="1"/>
  <c r="F303" i="7" s="1"/>
  <c r="G303" i="7" s="1"/>
  <c r="H303" i="7" s="1"/>
  <c r="F304" i="7" a="1"/>
  <c r="F304" i="7" s="1"/>
  <c r="G304" i="7" s="1"/>
  <c r="H304" i="7" s="1"/>
  <c r="F305" i="7" a="1"/>
  <c r="F305" i="7" s="1"/>
  <c r="G305" i="7" s="1"/>
  <c r="H305" i="7" s="1"/>
  <c r="F306" i="7" a="1"/>
  <c r="F306" i="7" s="1"/>
  <c r="G306" i="7" s="1"/>
  <c r="H306" i="7" s="1"/>
  <c r="F307" i="7" a="1"/>
  <c r="F307" i="7" s="1"/>
  <c r="G307" i="7" s="1"/>
  <c r="H307" i="7" s="1"/>
  <c r="B7" i="5" a="1"/>
  <c r="B7" i="5" s="1"/>
  <c r="E7" i="5" s="1"/>
  <c r="F17" i="3"/>
  <c r="E15" i="3"/>
  <c r="D15" i="3"/>
  <c r="E14" i="3"/>
  <c r="D14" i="3"/>
  <c r="E10" i="3"/>
  <c r="D10" i="3"/>
  <c r="E9" i="3"/>
  <c r="D9" i="3"/>
  <c r="E8" i="3"/>
  <c r="D8" i="3"/>
  <c r="E7" i="3"/>
  <c r="D7" i="3"/>
  <c r="C13" i="9" l="1"/>
  <c r="H12" i="7"/>
  <c r="B13" i="9"/>
  <c r="D11" i="3"/>
  <c r="E11" i="3"/>
  <c r="C7" i="5"/>
  <c r="D7" i="5" s="1"/>
  <c r="E10" i="5"/>
  <c r="C12" i="5"/>
  <c r="D12" i="5" s="1"/>
  <c r="C8" i="5"/>
  <c r="D8" i="5" s="1"/>
  <c r="E9" i="5"/>
  <c r="C9" i="5"/>
  <c r="D9" i="5" s="1"/>
  <c r="C11" i="5"/>
  <c r="D11" i="5" s="1"/>
  <c r="E12" i="5"/>
  <c r="E8" i="5"/>
  <c r="C10" i="5"/>
  <c r="D10" i="5" s="1"/>
  <c r="E11" i="5"/>
  <c r="B14" i="9" l="1"/>
  <c r="C14"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C9B3A7-1EE9-413E-B3C0-022269D3F01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29BC7B8-FB5B-43DD-90C4-A860901B5155}" name="WorksheetConnection_Project_3.xlsx!Sales_Table" type="102" refreshedVersion="7" minRefreshableVersion="5">
    <extLst>
      <ext xmlns:x15="http://schemas.microsoft.com/office/spreadsheetml/2010/11/main" uri="{DE250136-89BD-433C-8126-D09CA5730AF9}">
        <x15:connection id="Sales_Table" autoDelete="1">
          <x15:rangePr sourceName="_xlcn.WorksheetConnection_Project_3.xlsxSales_Table"/>
        </x15:connection>
      </ext>
    </extLst>
  </connection>
  <connection id="3" xr16:uid="{44342C02-219A-4555-A9A5-A20F61BF3BB2}" name="WorksheetConnection_Project_3.xlsx!Sales_Table7" type="102" refreshedVersion="7" minRefreshableVersion="5">
    <extLst>
      <ext xmlns:x15="http://schemas.microsoft.com/office/spreadsheetml/2010/11/main" uri="{DE250136-89BD-433C-8126-D09CA5730AF9}">
        <x15:connection id="Sales_Table7" autoDelete="1">
          <x15:rangePr sourceName="_xlcn.WorksheetConnection_Project_3.xlsxSales_Table7"/>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<sst xmlns="http://schemas.openxmlformats.org/spreadsheetml/2006/main" count="4696" uniqueCount="97">
  <si>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</si>
  <si>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</si>
  <si>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</si>
  <si>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</si>
  <si>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</si>
  <si>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</si>
  <si>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</si>
  <si>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</si>
  <si>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</si>
  <si>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</si>
  <si>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</si>
  <si>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</si>
  <si>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</si>
  <si>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</si>
  <si>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</si>
  <si>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</si>
  <si>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</si>
  <si>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</si>
  <si>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</si>
  <si>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</si>
  <si>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</si>
  <si>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</si>
  <si>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</si>
  <si>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</si>
  <si>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</si>
  <si>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</si>
  <si>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</si>
  <si>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</si>
  <si>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</si>
  <si>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</si>
  <si>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</si>
  <si>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</si>
  <si>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</si>
  <si>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</si>
  <si>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</si>
  <si>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</si>
  <si>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</si>
  <si>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</si>
  <si>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</si>
  <si>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</si>
  <si>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</si>
  <si>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</si>
  <si>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</si>
  <si>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</si>
  <si>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</si>
  <si>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</si>
  <si>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</si>
  <si>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</si>
  <si>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</si>
  <si>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</si>
  <si>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</si>
  <si>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</si>
  <si>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</si>
  <si>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</si>
  <si>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</si>
  <si>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</si>
  <si>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</si>
  <si>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</si>
  <si>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</si>
  <si>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</si>
  <si>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</si>
  <si>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</si>
  <si>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QUARTILES</t>
  </si>
  <si>
    <t>First Q</t>
  </si>
  <si>
    <t>Third Q</t>
  </si>
  <si>
    <t>Distinct Number of Products</t>
  </si>
  <si>
    <t>Exploratory Data Analysis</t>
  </si>
  <si>
    <t>Sales By Country(With Formulas)</t>
  </si>
  <si>
    <t>Country</t>
  </si>
  <si>
    <t>Unit</t>
  </si>
  <si>
    <t>Sales By Country(With Pivots)</t>
  </si>
  <si>
    <t>Row Labels</t>
  </si>
  <si>
    <t>Grand Total</t>
  </si>
  <si>
    <t>Sum of Amount</t>
  </si>
  <si>
    <t>Sum of Units</t>
  </si>
  <si>
    <t>Product Per Unit</t>
  </si>
  <si>
    <t>Top 10 Products Per Unit</t>
  </si>
  <si>
    <t>Cost Per Unit</t>
  </si>
  <si>
    <t>Total Cost</t>
  </si>
  <si>
    <t>Sum of Total Cost</t>
  </si>
  <si>
    <t>Profits by Products Table</t>
  </si>
  <si>
    <t>Profits By Products(Pivot Table)</t>
  </si>
  <si>
    <t>Profit</t>
  </si>
  <si>
    <t>Sum of Profit</t>
  </si>
  <si>
    <t>Countries</t>
  </si>
  <si>
    <t>Dynamic Country Level Sales Report</t>
  </si>
  <si>
    <t>Pick a Country</t>
  </si>
  <si>
    <t>Quick Summary</t>
  </si>
  <si>
    <t>Number of Transactions</t>
  </si>
  <si>
    <t>By Sales Person</t>
  </si>
  <si>
    <t>Sales</t>
  </si>
  <si>
    <t>Total</t>
  </si>
  <si>
    <t>Cost</t>
  </si>
  <si>
    <t>Quantity</t>
  </si>
  <si>
    <t>Producs To Discontinue With Respect to Each Country(Using Pivot Tables)</t>
  </si>
  <si>
    <t>Profit%</t>
  </si>
  <si>
    <t xml:space="preserve">                                       Sum of Amount2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</si>
</sst>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quot;$&quot;#,##0_);[Red]\(&quot;$&quot;#,##0\)"/>
    <numFmt numFmtId="165" formatCode="&quot;$&quot;#,##0.00_);[Red]\(&quot;$&quot;#,##0.00\)"/>
    <numFmt numFmtId="166" formatCode="_-[$$-409]* #,##0_ ;_-[$$-409]* \-#,##0\ ;_-[$$-409]* &quot;-&quot;??_ ;_-@_ "/>
    <numFmt numFmtId="167" formatCode="[$$-409]#,##0"/>
    <numFmt numFmtId="168" formatCode="\$#,##0.00;\(\$#,##0.00\);\$#,##0.00"/>
    <numFmt numFmtId="169" formatCode="_-* #,##0_-;\-* #,##0_-;_-* &quot;-&quot;??_-;_-@_-"/>
    <numFmt numFmtId="170" formatCode="0.0%;\-0.0%;0.0%"/>
  </numFmts>
  <fonts count="15" x14ac:knownFonts="1">
    <font>
      <sz val="11"/>
      <color theme="1"/>
      <name val="Calibri"/>
      <family val="2"/>
      <scheme val="minor"/>
    </font>
    <font>
      <sz val="28"/>
      <color theme="1"/>
      <name val="Segoe UI Light"/>
      <family val="2"/>
    </font>
    <font>
      <b/>
      <sz val="11"/>
      <color theme="1"/>
      <name val="Calibri"/>
      <family val="2"/>
      <scheme val="minor"/>
    </font>
    <font>
      <b/>
      <sz val="36"/>
      <color theme="4"/>
      <name val="Calibri"/>
      <family val="2"/>
      <scheme val="minor"/>
    </font>
    <font>
      <b/>
      <sz val="28"/>
      <color theme="8"/>
      <name val="Calibri"/>
      <family val="2"/>
      <scheme val="minor"/>
    </font>
    <font>
      <b/>
      <sz val="11"/>
      <color theme="8"/>
      <name val="Calibri"/>
      <family val="2"/>
      <scheme val="minor"/>
    </font>
    <font>
      <b/>
      <sz val="28"/>
      <color theme="1"/>
      <name val="Calibri"/>
      <family val="2"/>
      <scheme val="minor"/>
    </font>
    <font>
      <b/>
      <sz val="36"/>
      <color theme="8"/>
      <name val="Calibri"/>
      <family val="2"/>
      <scheme val="minor"/>
    </font>
    <font>
      <sz val="11"/>
      <color theme="1"/>
      <name val="Calibri"/>
      <family val="2"/>
      <scheme val="minor"/>
    </font>
    <font>
      <b/>
      <sz val="11"/>
      <color theme="4"/>
      <name val="Calibri"/>
      <family val="2"/>
      <scheme val="minor"/>
    </font>
    <font>
      <b/>
      <sz val="14"/>
      <color theme="4"/>
      <name val="Calibri"/>
      <family val="2"/>
      <scheme val="minor"/>
    </font>
    <font>
      <b/>
      <sz val="16"/>
      <color theme="4"/>
      <name val="Calibri"/>
      <family val="2"/>
      <scheme val="minor"/>
    </font>
    <font>
      <b/>
      <sz val="10"/>
      <color theme="4"/>
      <name val="Calibri"/>
      <family val="2"/>
      <scheme val="minor"/>
    </font>
    <font>
      <sz val="10"/>
      <color theme="1"/>
      <name val="Calibri"/>
      <family val="2"/>
      <scheme val="minor"/>
    </font>
    <font>
      <b/>
      <sz val="28"/>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s>
  <borders count="3">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s>
  <cellStyleXfs count="2">
    <xf numFmtId="0" fontId="0" fillId="0" borderId="0"/>
    <xf numFmtId="43" fontId="8"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166" fontId="0" fillId="0" borderId="0" xfId="0" applyNumberFormat="1"/>
    <xf numFmtId="0" fontId="5" fillId="3" borderId="0" xfId="0" applyFont="1" applyFill="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0" borderId="0" xfId="0" applyAlignment="1">
      <alignment horizontal="center"/>
    </xf>
    <xf numFmtId="168" fontId="0" fillId="0" borderId="0" xfId="0" applyNumberFormat="1"/>
    <xf numFmtId="166" fontId="2" fillId="0" borderId="0" xfId="0" applyNumberFormat="1" applyFont="1"/>
    <xf numFmtId="0" fontId="0" fillId="4" borderId="2" xfId="0" applyFont="1" applyFill="1" applyBorder="1"/>
    <xf numFmtId="0" fontId="0" fillId="0" borderId="2" xfId="0" applyFont="1" applyBorder="1"/>
    <xf numFmtId="0" fontId="10" fillId="3" borderId="0" xfId="0" applyFont="1" applyFill="1"/>
    <xf numFmtId="0" fontId="10" fillId="3" borderId="0" xfId="0" applyFont="1" applyFill="1" applyAlignment="1">
      <alignment horizontal="right"/>
    </xf>
    <xf numFmtId="0" fontId="0" fillId="0" borderId="0" xfId="0" applyAlignment="1"/>
    <xf numFmtId="0" fontId="9" fillId="3" borderId="0" xfId="0" applyFont="1" applyFill="1" applyAlignment="1"/>
    <xf numFmtId="0" fontId="12" fillId="3" borderId="0" xfId="0" applyFont="1" applyFill="1" applyAlignment="1"/>
    <xf numFmtId="0" fontId="13" fillId="0" borderId="0" xfId="0" applyFont="1" applyAlignment="1"/>
    <xf numFmtId="169" fontId="0" fillId="0" borderId="0" xfId="1" applyNumberFormat="1" applyFont="1"/>
    <xf numFmtId="0" fontId="0" fillId="0" borderId="0" xfId="0" applyAlignment="1">
      <alignment horizontal="right"/>
    </xf>
    <xf numFmtId="170" fontId="0" fillId="0" borderId="0" xfId="0" applyNumberFormat="1"/>
    <xf numFmtId="166" fontId="0" fillId="0" borderId="0" xfId="0" applyNumberFormat="1" applyAlignment="1">
      <alignment horizontal="right"/>
    </xf>
    <xf numFmtId="0" fontId="3" fillId="3" borderId="0" xfId="0" applyFont="1" applyFill="1" applyAlignment="1">
      <alignment horizontal="center"/>
    </xf>
    <xf numFmtId="0" fontId="0" fillId="0" borderId="0" xfId="0" applyAlignment="1">
      <alignment horizontal="center"/>
    </xf>
    <xf numFmtId="0" fontId="4" fillId="3" borderId="0" xfId="0" applyFont="1" applyFill="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10" fillId="3" borderId="0" xfId="0" applyFont="1" applyFill="1" applyAlignment="1">
      <alignment horizontal="right"/>
    </xf>
    <xf numFmtId="0" fontId="10" fillId="3" borderId="0" xfId="0" applyFont="1" applyFill="1" applyAlignment="1">
      <alignment horizontal="center"/>
    </xf>
    <xf numFmtId="0" fontId="11" fillId="3" borderId="0" xfId="0" applyFont="1" applyFill="1" applyAlignment="1">
      <alignment horizontal="center"/>
    </xf>
    <xf numFmtId="0" fontId="14" fillId="3" borderId="0" xfId="0" applyFont="1" applyFill="1" applyAlignment="1">
      <alignment horizontal="center"/>
    </xf>
  </cellXfs>
  <cellStyles count="2">
    <cellStyle name="Comma" xfId="1" builtinId="3"/>
    <cellStyle name="Normal" xfId="0" builtinId="0"/>
  </cellStyles>
  <dxfs count="23">
    <dxf>
      <alignment horizontal="right"/>
    </dxf>
    <dxf>
      <numFmt numFmtId="166" formatCode="_-[$$-409]* #,##0_ ;_-[$$-409]* \-#,##0\ ;_-[$$-409]* &quot;-&quot;??_ ;_-@_ "/>
    </dxf>
    <dxf>
      <alignment horizontal="right"/>
    </dxf>
    <dxf>
      <alignment horizontal="right"/>
    </dxf>
    <dxf>
      <numFmt numFmtId="166" formatCode="_-[$$-409]* #,##0_ ;_-[$$-409]* \-#,##0\ ;_-[$$-409]* &quot;-&quot;??_ ;_-@_ "/>
    </dxf>
    <dxf>
      <numFmt numFmtId="1" formatCode="0"/>
    </dxf>
    <dxf>
      <numFmt numFmtId="166" formatCode="_-[$$-409]* #,##0_ ;_-[$$-409]* \-#,##0\ ;_-[$$-409]* &quot;-&quot;??_ ;_-@_ "/>
    </dxf>
    <dxf>
      <numFmt numFmtId="166" formatCode="_-[$$-409]* #,##0_ ;_-[$$-409]* \-#,##0\ ;_-[$$-409]* &quot;-&quot;??_ ;_-@_ "/>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6" formatCode="_-[$$-409]* #,##0_ ;_-[$$-409]* \-#,##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 Id="rId27" Type="http://schemas.openxmlformats.org/officeDocument/2006/relationships/calcChain" Target="calcChai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Sales Distribution Per Countries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Distribution Per Countries</a:t>
          </a:r>
        </a:p>
      </cx:txPr>
    </cx:title>
    <cx:plotArea>
      <cx:plotAreaRegion>
        <cx:series layoutId="boxWhisker" uniqueId="{D8A989C1-D5D4-43D2-887D-64BE818F30C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5</xdr:col>
      <xdr:colOff>7620</xdr:colOff>
      <xdr:row>17</xdr:row>
      <xdr:rowOff>175261</xdr:rowOff>
    </xdr:from>
    <xdr:to>
      <xdr:col>9</xdr:col>
      <xdr:colOff>601980</xdr:colOff>
      <xdr:row>26</xdr:row>
      <xdr:rowOff>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036E8D24-3960-4669-BC9A-7F3F73BA84D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335780" y="3284221"/>
              <a:ext cx="3032760" cy="147065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525780</xdr:colOff>
      <xdr:row>7</xdr:row>
      <xdr:rowOff>0</xdr:rowOff>
    </xdr:from>
    <xdr:to>
      <xdr:col>10</xdr:col>
      <xdr:colOff>0</xdr:colOff>
      <xdr:row>22</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109511-EA46-4F01-8AFA-B1085B864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44980" y="1280160"/>
              <a:ext cx="4351020" cy="2743200"/>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91440</xdr:colOff>
      <xdr:row>7</xdr:row>
      <xdr:rowOff>83820</xdr:rowOff>
    </xdr:from>
    <xdr:to>
      <xdr:col>6</xdr:col>
      <xdr:colOff>556260</xdr:colOff>
      <xdr:row>20</xdr:row>
      <xdr:rowOff>173355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6A1C12D-CC18-407B-A95B-62BDB7B7CCAA}"/>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389120" y="136398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571500</xdr:colOff>
      <xdr:row>7</xdr:row>
      <xdr:rowOff>83820</xdr:rowOff>
    </xdr:from>
    <xdr:to>
      <xdr:col>9</xdr:col>
      <xdr:colOff>571500</xdr:colOff>
      <xdr:row>20</xdr:row>
      <xdr:rowOff>173355</xdr:rowOff>
    </xdr:to>
    <mc:AlternateContent xmlns:mc="http://schemas.openxmlformats.org/markup-compatibility/2006" xmlns:a14="http://schemas.microsoft.com/office/drawing/2010/main">
      <mc:Choice Requires="a14">
        <xdr:graphicFrame macro="">
          <xdr:nvGraphicFramePr>
            <xdr:cNvPr id="3" name="Sales Person 1">
              <a:extLst>
                <a:ext uri="{FF2B5EF4-FFF2-40B4-BE49-F238E27FC236}">
                  <a16:creationId xmlns:a16="http://schemas.microsoft.com/office/drawing/2014/main" id="{4D549E1C-9172-4181-9DFC-6822443580E8}"/>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6233160" y="136398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7620</xdr:colOff>
      <xdr:row>5</xdr:row>
      <xdr:rowOff>15240</xdr:rowOff>
    </xdr:from>
    <xdr:to>
      <xdr:col>10</xdr:col>
      <xdr:colOff>7620</xdr:colOff>
      <xdr:row>18</xdr:row>
      <xdr:rowOff>104775</xdr:rowOff>
    </xdr:to>
    <mc:AlternateContent xmlns:mc="http://schemas.openxmlformats.org/markup-compatibility/2006" xmlns:a14="http://schemas.microsoft.com/office/drawing/2010/main">
      <mc:Choice Requires="a14">
        <xdr:graphicFrame macro="">
          <xdr:nvGraphicFramePr>
            <xdr:cNvPr id="3" name="Geography 1">
              <a:extLst>
                <a:ext uri="{FF2B5EF4-FFF2-40B4-BE49-F238E27FC236}">
                  <a16:creationId xmlns:a16="http://schemas.microsoft.com/office/drawing/2014/main" id="{7C0BA788-BC8A-48CE-A00A-ABF8B44F80F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730240" y="929640"/>
              <a:ext cx="1828800" cy="24669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385.423828587962" createdVersion="7" refreshedVersion="7" minRefreshableVersion="3" recordCount="300" xr:uid="{FF5CC8CF-E6CD-447B-82B5-FE93445582B3}">
  <cacheSource type="worksheet">
    <worksheetSource name="Sales_Table"/>
  </cacheSource>
  <cacheFields count="6">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Product Per Unit" numFmtId="0">
      <sharedItems containsMixedTypes="1" containsNumber="1" minValue="0" maxValue="2037"/>
    </cacheField>
  </cacheFields>
  <extLst>
    <ext xmlns:x14="http://schemas.microsoft.com/office/spreadsheetml/2009/9/main" uri="{725AE2AE-9491-48be-B2B4-4EB974FC3084}">
      <x14:pivotCacheDefinition pivotCacheId="14138075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390.452819328704" backgroundQuery="1" createdVersion="7" refreshedVersion="7" minRefreshableVersion="3" recordCount="0" supportSubquery="1" supportAdvancedDrill="1" xr:uid="{823686CA-C328-4FEB-838A-4864D8B26B94}">
  <cacheSource type="external" connectionId="1"/>
  <cacheFields count="2">
    <cacheField name="[Sales_Table].[Product].[Product]" caption="Product" numFmtId="0" hierarchy="2" level="1">
      <sharedItems count="10">
        <s v="70% Dark Bites"/>
        <s v="After Nines"/>
        <s v="Baker's Choco Chips"/>
        <s v="Caramel Stuffed Bars"/>
        <s v="Choco Coated Almonds"/>
        <s v="Eclairs"/>
        <s v="Mint Chip Choco"/>
        <s v="Organic Choco Syrup"/>
        <s v="Peanut Butter Cubes"/>
        <s v="Raspberry Choco"/>
      </sharedItems>
    </cacheField>
    <cacheField name="[Measures].[Product Per Unit]" caption="Product Per Unit" numFmtId="0" hierarchy="19" level="32767"/>
  </cacheFields>
  <cacheHierarchies count="24">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0" memberValueDatatype="130" unbalanced="0"/>
    <cacheHierarchy uniqueName="[Sales_Table].[Product]" caption="Product" attribute="1" defaultMemberUniqueName="[Sales_Table].[Product].[All]" allUniqueName="[Sales_Table].[Product].[All]" dimensionUniqueName="[Sales_Table]" displayFolder="" count="2" memberValueDatatype="130" unbalanced="0">
      <fieldsUsage count="2">
        <fieldUsage x="-1"/>
        <fieldUsage x="0"/>
      </fieldsUsage>
    </cacheHierarchy>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7].[Sales Person]" caption="Sales Person" attribute="1" defaultMemberUniqueName="[Sales_Table7].[Sales Person].[All]" allUniqueName="[Sales_Table7].[Sales Person].[All]" dimensionUniqueName="[Sales_Table7]" displayFolder="" count="0" memberValueDatatype="130" unbalanced="0"/>
    <cacheHierarchy uniqueName="[Sales_Table7].[Geography]" caption="Geography" attribute="1" defaultMemberUniqueName="[Sales_Table7].[Geography].[All]" allUniqueName="[Sales_Table7].[Geography].[All]" dimensionUniqueName="[Sales_Table7]" displayFolder="" count="0" memberValueDatatype="130" unbalanced="0"/>
    <cacheHierarchy uniqueName="[Sales_Table7].[Product]" caption="Product" attribute="1" defaultMemberUniqueName="[Sales_Table7].[Product].[All]" allUniqueName="[Sales_Table7].[Product].[All]" dimensionUniqueName="[Sales_Table7]" displayFolder="" count="0" memberValueDatatype="130" unbalanced="0"/>
    <cacheHierarchy uniqueName="[Sales_Table7].[Amount]" caption="Amount" attribute="1" defaultMemberUniqueName="[Sales_Table7].[Amount].[All]" allUniqueName="[Sales_Table7].[Amount].[All]" dimensionUniqueName="[Sales_Table7]" displayFolder="" count="0" memberValueDatatype="20" unbalanced="0"/>
    <cacheHierarchy uniqueName="[Sales_Table7].[Units]" caption="Units" attribute="1" defaultMemberUniqueName="[Sales_Table7].[Units].[All]" allUniqueName="[Sales_Table7].[Units].[All]" dimensionUniqueName="[Sales_Table7]" displayFolder="" count="0" memberValueDatatype="20" unbalanced="0"/>
    <cacheHierarchy uniqueName="[Sales_Table7].[Cost Per Unit]" caption="Cost Per Unit" attribute="1" defaultMemberUniqueName="[Sales_Table7].[Cost Per Unit].[All]" allUniqueName="[Sales_Table7].[Cost Per Unit].[All]" dimensionUniqueName="[Sales_Table7]" displayFolder="" count="0" memberValueDatatype="5" unbalanced="0"/>
    <cacheHierarchy uniqueName="[Sales_Table7].[Total Cost]" caption="Total Cost" attribute="1" defaultMemberUniqueName="[Sales_Table7].[Total Cost].[All]" allUniqueName="[Sales_Table7].[Total Cost].[All]" dimensionUniqueName="[Sales_Table7]" displayFolder="" count="0" memberValueDatatype="5" unbalanced="0"/>
    <cacheHierarchy uniqueName="[Sales_Table7].[Profit]" caption="Profit" attribute="1" defaultMemberUniqueName="[Sales_Table7].[Profit].[All]" allUniqueName="[Sales_Table7].[Profit].[All]" dimensionUniqueName="[Sales_Table7]"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_Table7"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Sales_Table7" count="0">
      <extLst>
        <ext xmlns:x15="http://schemas.microsoft.com/office/spreadsheetml/2010/11/main" uri="{B97F6D7D-B522-45F9-BDA1-12C45D357490}">
          <x15:cacheHierarchy aggregatedColumn="11"/>
        </ext>
      </extLst>
    </cacheHierarchy>
    <cacheHierarchy uniqueName="[Measures].[Sum of Profit]" caption="Sum of Profit" measure="1" displayFolder="" measureGroup="Sales_Table7" count="0">
      <extLst>
        <ext xmlns:x15="http://schemas.microsoft.com/office/spreadsheetml/2010/11/main" uri="{B97F6D7D-B522-45F9-BDA1-12C45D357490}">
          <x15:cacheHierarchy aggregatedColumn="12"/>
        </ext>
      </extLst>
    </cacheHierarchy>
    <cacheHierarchy uniqueName="[Measures].[Sum of Units 2]" caption="Sum of Units 2" measure="1" displayFolder="" measureGroup="Sales_Table7" count="0">
      <extLst>
        <ext xmlns:x15="http://schemas.microsoft.com/office/spreadsheetml/2010/11/main" uri="{B97F6D7D-B522-45F9-BDA1-12C45D357490}">
          <x15:cacheHierarchy aggregatedColumn="9"/>
        </ext>
      </extLst>
    </cacheHierarchy>
    <cacheHierarchy uniqueName="[Measures].[Product Per Unit]" caption="Product Per Unit" measure="1" displayFolder="" measureGroup="Sales_Table" count="0" oneField="1">
      <fieldsUsage count="1">
        <fieldUsage x="1"/>
      </fieldsUsage>
    </cacheHierarchy>
    <cacheHierarchy uniqueName="[Measures].[Profit%]" caption="Profit%" measure="1" displayFolder="" measureGroup="Sales_Table7" count="0"/>
    <cacheHierarchy uniqueName="[Measures].[__XL_Count Sales_Table]" caption="__XL_Count Sales_Table" measure="1" displayFolder="" measureGroup="Sales_Table" count="0" hidden="1"/>
    <cacheHierarchy uniqueName="[Measures].[__XL_Count Sales_Table7]" caption="__XL_Count Sales_Table7" measure="1" displayFolder="" measureGroup="Sales_Table7" count="0" hidden="1"/>
    <cacheHierarchy uniqueName="[Measures].[__No measures defined]" caption="__No measures defined" measure="1" displayFolder="" count="0" hidden="1"/>
  </cacheHierarchies>
  <kpis count="0"/>
  <dimensions count="3">
    <dimension measure="1" name="Measures" uniqueName="[Measures]" caption="Measures"/>
    <dimension name="Sales_Table" uniqueName="[Sales_Table]" caption="Sales_Table"/>
    <dimension name="Sales_Table7" uniqueName="[Sales_Table7]" caption="Sales_Table7"/>
  </dimensions>
  <measureGroups count="2">
    <measureGroup name="Sales_Table" caption="Sales_Table"/>
    <measureGroup name="Sales_Table7" caption="Sales_Table7"/>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390.463678703702" backgroundQuery="1" createdVersion="7" refreshedVersion="7" minRefreshableVersion="3" recordCount="0" supportSubquery="1" supportAdvancedDrill="1" xr:uid="{2A2F51FF-961E-4F94-B8BC-D055BFC02868}">
  <cacheSource type="external" connectionId="1"/>
  <cacheFields count="6">
    <cacheField name="[Sales_Table7].[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5" level="32767"/>
    <cacheField name="[Measures].[Sum of Units 2]" caption="Sum of Units 2" numFmtId="0" hierarchy="18" level="32767"/>
    <cacheField name="[Measures].[Sum of Profit]" caption="Sum of Profit" numFmtId="0" hierarchy="17" level="32767"/>
    <cacheField name="[Measures].[Profit%]" caption="Profit%" numFmtId="0" hierarchy="20" level="32767"/>
    <cacheField name="[Sales_Table7].[Geography].[Geography]" caption="Geography" numFmtId="0" hierarchy="6" level="1">
      <sharedItems containsSemiMixedTypes="0" containsNonDate="0" containsString="0"/>
    </cacheField>
  </cacheFields>
  <cacheHierarchies count="24">
    <cacheHierarchy uniqueName="[Sales_Table].[Sales Person]" caption="Sales Person" attribute="1" defaultMemberUniqueName="[Sales_Table].[Sales Person].[All]" allUniqueName="[Sales_Table].[Sales Person].[All]" dimensionUniqueName="[Sales_Table]" displayFolder="" count="2" memberValueDatatype="130" unbalanced="0"/>
    <cacheHierarchy uniqueName="[Sales_Table].[Geography]" caption="Geography" attribute="1" defaultMemberUniqueName="[Sales_Table].[Geography].[All]" allUniqueName="[Sales_Table].[Geography].[All]" dimensionUniqueName="[Sales_Table]" displayFolder="" count="2" memberValueDatatype="130" unbalanced="0"/>
    <cacheHierarchy uniqueName="[Sales_Table].[Product]" caption="Product" attribute="1" defaultMemberUniqueName="[Sales_Table].[Product].[All]" allUniqueName="[Sales_Table].[Product].[All]" dimensionUniqueName="[Sales_Table]" displayFolder="" count="2" memberValueDatatype="130" unbalanced="0"/>
    <cacheHierarchy uniqueName="[Sales_Table].[Amount]" caption="Amount" attribute="1" defaultMemberUniqueName="[Sales_Table].[Amount].[All]" allUniqueName="[Sales_Table].[Amount].[All]" dimensionUniqueName="[Sales_Table]" displayFolder="" count="2" memberValueDatatype="20" unbalanced="0"/>
    <cacheHierarchy uniqueName="[Sales_Table].[Units]" caption="Units" attribute="1" defaultMemberUniqueName="[Sales_Table].[Units].[All]" allUniqueName="[Sales_Table].[Units].[All]" dimensionUniqueName="[Sales_Table]" displayFolder="" count="2" memberValueDatatype="20" unbalanced="0"/>
    <cacheHierarchy uniqueName="[Sales_Table7].[Sales Person]" caption="Sales Person" attribute="1" defaultMemberUniqueName="[Sales_Table7].[Sales Person].[All]" allUniqueName="[Sales_Table7].[Sales Person].[All]" dimensionUniqueName="[Sales_Table7]" displayFolder="" count="2" memberValueDatatype="130" unbalanced="0"/>
    <cacheHierarchy uniqueName="[Sales_Table7].[Geography]" caption="Geography" attribute="1" defaultMemberUniqueName="[Sales_Table7].[Geography].[All]" allUniqueName="[Sales_Table7].[Geography].[All]" dimensionUniqueName="[Sales_Table7]" displayFolder="" count="2" memberValueDatatype="130" unbalanced="0">
      <fieldsUsage count="2">
        <fieldUsage x="-1"/>
        <fieldUsage x="5"/>
      </fieldsUsage>
    </cacheHierarchy>
    <cacheHierarchy uniqueName="[Sales_Table7].[Product]" caption="Product" attribute="1" defaultMemberUniqueName="[Sales_Table7].[Product].[All]" allUniqueName="[Sales_Table7].[Product].[All]" dimensionUniqueName="[Sales_Table7]" displayFolder="" count="2" memberValueDatatype="130" unbalanced="0">
      <fieldsUsage count="2">
        <fieldUsage x="-1"/>
        <fieldUsage x="0"/>
      </fieldsUsage>
    </cacheHierarchy>
    <cacheHierarchy uniqueName="[Sales_Table7].[Amount]" caption="Amount" attribute="1" defaultMemberUniqueName="[Sales_Table7].[Amount].[All]" allUniqueName="[Sales_Table7].[Amount].[All]" dimensionUniqueName="[Sales_Table7]" displayFolder="" count="2" memberValueDatatype="20" unbalanced="0"/>
    <cacheHierarchy uniqueName="[Sales_Table7].[Units]" caption="Units" attribute="1" defaultMemberUniqueName="[Sales_Table7].[Units].[All]" allUniqueName="[Sales_Table7].[Units].[All]" dimensionUniqueName="[Sales_Table7]" displayFolder="" count="2" memberValueDatatype="20" unbalanced="0"/>
    <cacheHierarchy uniqueName="[Sales_Table7].[Cost Per Unit]" caption="Cost Per Unit" attribute="1" defaultMemberUniqueName="[Sales_Table7].[Cost Per Unit].[All]" allUniqueName="[Sales_Table7].[Cost Per Unit].[All]" dimensionUniqueName="[Sales_Table7]" displayFolder="" count="2" memberValueDatatype="5" unbalanced="0"/>
    <cacheHierarchy uniqueName="[Sales_Table7].[Total Cost]" caption="Total Cost" attribute="1" defaultMemberUniqueName="[Sales_Table7].[Total Cost].[All]" allUniqueName="[Sales_Table7].[Total Cost].[All]" dimensionUniqueName="[Sales_Table7]" displayFolder="" count="2" memberValueDatatype="5" unbalanced="0"/>
    <cacheHierarchy uniqueName="[Sales_Table7].[Profit]" caption="Profit" attribute="1" defaultMemberUniqueName="[Sales_Table7].[Profit].[All]" allUniqueName="[Sales_Table7].[Profit].[All]" dimensionUniqueName="[Sales_Table7]" displayFolder="" count="2"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_Table7"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Sales_Table7" count="0">
      <extLst>
        <ext xmlns:x15="http://schemas.microsoft.com/office/spreadsheetml/2010/11/main" uri="{B97F6D7D-B522-45F9-BDA1-12C45D357490}">
          <x15:cacheHierarchy aggregatedColumn="11"/>
        </ext>
      </extLst>
    </cacheHierarchy>
    <cacheHierarchy uniqueName="[Measures].[Sum of Profit]" caption="Sum of Profit" measure="1" displayFolder="" measureGroup="Sales_Table7" count="0" oneField="1">
      <fieldsUsage count="1">
        <fieldUsage x="3"/>
      </fieldsUsage>
      <extLst>
        <ext xmlns:x15="http://schemas.microsoft.com/office/spreadsheetml/2010/11/main" uri="{B97F6D7D-B522-45F9-BDA1-12C45D357490}">
          <x15:cacheHierarchy aggregatedColumn="12"/>
        </ext>
      </extLst>
    </cacheHierarchy>
    <cacheHierarchy uniqueName="[Measures].[Sum of Units 2]" caption="Sum of Units 2" measure="1" displayFolder="" measureGroup="Sales_Table7" count="0" oneField="1">
      <fieldsUsage count="1">
        <fieldUsage x="2"/>
      </fieldsUsage>
      <extLst>
        <ext xmlns:x15="http://schemas.microsoft.com/office/spreadsheetml/2010/11/main" uri="{B97F6D7D-B522-45F9-BDA1-12C45D357490}">
          <x15:cacheHierarchy aggregatedColumn="9"/>
        </ext>
      </extLst>
    </cacheHierarchy>
    <cacheHierarchy uniqueName="[Measures].[Product Per Unit]" caption="Product Per Unit" measure="1" displayFolder="" measureGroup="Sales_Table" count="0"/>
    <cacheHierarchy uniqueName="[Measures].[Profit%]" caption="Profit%" measure="1" displayFolder="" measureGroup="Sales_Table7" count="0" oneField="1">
      <fieldsUsage count="1">
        <fieldUsage x="4"/>
      </fieldsUsage>
    </cacheHierarchy>
    <cacheHierarchy uniqueName="[Measures].[__XL_Count Sales_Table]" caption="__XL_Count Sales_Table" measure="1" displayFolder="" measureGroup="Sales_Table" count="0" hidden="1"/>
    <cacheHierarchy uniqueName="[Measures].[__XL_Count Sales_Table7]" caption="__XL_Count Sales_Table7" measure="1" displayFolder="" measureGroup="Sales_Table7" count="0" hidden="1"/>
    <cacheHierarchy uniqueName="[Measures].[__No measures defined]" caption="__No measures defined" measure="1" displayFolder="" count="0" hidden="1"/>
  </cacheHierarchies>
  <kpis count="0"/>
  <dimensions count="3">
    <dimension measure="1" name="Measures" uniqueName="[Measures]" caption="Measures"/>
    <dimension name="Sales_Table" uniqueName="[Sales_Table]" caption="Sales_Table"/>
    <dimension name="Sales_Table7" uniqueName="[Sales_Table7]" caption="Sales_Table7"/>
  </dimensions>
  <measureGroups count="2">
    <measureGroup name="Sales_Table" caption="Sales_Table"/>
    <measureGroup name="Sales_Table7" caption="Sales_Table7"/>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390.502149652777" backgroundQuery="1" createdVersion="7" refreshedVersion="7" minRefreshableVersion="3" recordCount="0" supportSubquery="1" supportAdvancedDrill="1" xr:uid="{AC169EA6-CB85-4B14-8505-0511B91BB86D}">
  <cacheSource type="external" connectionId="1"/>
  <cacheFields count="5">
    <cacheField name="[Sales_Table7].[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5" level="32767"/>
    <cacheField name="[Measures].[Sum of Total Cost]" caption="Sum of Total Cost" numFmtId="0" hierarchy="16" level="32767"/>
    <cacheField name="[Measures].[Sum of Profit]" caption="Sum of Profit" numFmtId="0" hierarchy="17" level="32767"/>
    <cacheField name="[Sales_Table7].[Sales Person].[Sales Person]" caption="Sales Person" numFmtId="0" hierarchy="5" level="1">
      <sharedItems containsSemiMixedTypes="0" containsNonDate="0" containsString="0"/>
    </cacheField>
  </cacheFields>
  <cacheHierarchies count="24">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0" memberValueDatatype="130" unbalanced="0"/>
    <cacheHierarchy uniqueName="[Sales_Table].[Product]" caption="Product" attribute="1" defaultMemberUniqueName="[Sales_Table].[Product].[All]" allUniqueName="[Sales_Table].[Product].[All]" dimensionUniqueName="[Sales_Table]" displayFolder="" count="0" memberValueDatatype="130" unbalanced="0"/>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7].[Sales Person]" caption="Sales Person" attribute="1" defaultMemberUniqueName="[Sales_Table7].[Sales Person].[All]" allUniqueName="[Sales_Table7].[Sales Person].[All]" dimensionUniqueName="[Sales_Table7]" displayFolder="" count="2" memberValueDatatype="130" unbalanced="0">
      <fieldsUsage count="2">
        <fieldUsage x="-1"/>
        <fieldUsage x="4"/>
      </fieldsUsage>
    </cacheHierarchy>
    <cacheHierarchy uniqueName="[Sales_Table7].[Geography]" caption="Geography" attribute="1" defaultMemberUniqueName="[Sales_Table7].[Geography].[All]" allUniqueName="[Sales_Table7].[Geography].[All]" dimensionUniqueName="[Sales_Table7]" displayFolder="" count="2" memberValueDatatype="130" unbalanced="0"/>
    <cacheHierarchy uniqueName="[Sales_Table7].[Product]" caption="Product" attribute="1" defaultMemberUniqueName="[Sales_Table7].[Product].[All]" allUniqueName="[Sales_Table7].[Product].[All]" dimensionUniqueName="[Sales_Table7]" displayFolder="" count="2" memberValueDatatype="130" unbalanced="0">
      <fieldsUsage count="2">
        <fieldUsage x="-1"/>
        <fieldUsage x="0"/>
      </fieldsUsage>
    </cacheHierarchy>
    <cacheHierarchy uniqueName="[Sales_Table7].[Amount]" caption="Amount" attribute="1" defaultMemberUniqueName="[Sales_Table7].[Amount].[All]" allUniqueName="[Sales_Table7].[Amount].[All]" dimensionUniqueName="[Sales_Table7]" displayFolder="" count="0" memberValueDatatype="20" unbalanced="0"/>
    <cacheHierarchy uniqueName="[Sales_Table7].[Units]" caption="Units" attribute="1" defaultMemberUniqueName="[Sales_Table7].[Units].[All]" allUniqueName="[Sales_Table7].[Units].[All]" dimensionUniqueName="[Sales_Table7]" displayFolder="" count="0" memberValueDatatype="20" unbalanced="0"/>
    <cacheHierarchy uniqueName="[Sales_Table7].[Cost Per Unit]" caption="Cost Per Unit" attribute="1" defaultMemberUniqueName="[Sales_Table7].[Cost Per Unit].[All]" allUniqueName="[Sales_Table7].[Cost Per Unit].[All]" dimensionUniqueName="[Sales_Table7]" displayFolder="" count="0" memberValueDatatype="5" unbalanced="0"/>
    <cacheHierarchy uniqueName="[Sales_Table7].[Total Cost]" caption="Total Cost" attribute="1" defaultMemberUniqueName="[Sales_Table7].[Total Cost].[All]" allUniqueName="[Sales_Table7].[Total Cost].[All]" dimensionUniqueName="[Sales_Table7]" displayFolder="" count="0" memberValueDatatype="5" unbalanced="0"/>
    <cacheHierarchy uniqueName="[Sales_Table7].[Profit]" caption="Profit" attribute="1" defaultMemberUniqueName="[Sales_Table7].[Profit].[All]" allUniqueName="[Sales_Table7].[Profit].[All]" dimensionUniqueName="[Sales_Table7]"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_Table7"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Sales_Table7" count="0" oneField="1">
      <fieldsUsage count="1">
        <fieldUsage x="2"/>
      </fieldsUsage>
      <extLst>
        <ext xmlns:x15="http://schemas.microsoft.com/office/spreadsheetml/2010/11/main" uri="{B97F6D7D-B522-45F9-BDA1-12C45D357490}">
          <x15:cacheHierarchy aggregatedColumn="11"/>
        </ext>
      </extLst>
    </cacheHierarchy>
    <cacheHierarchy uniqueName="[Measures].[Sum of Profit]" caption="Sum of Profit" measure="1" displayFolder="" measureGroup="Sales_Table7" count="0" oneField="1">
      <fieldsUsage count="1">
        <fieldUsage x="3"/>
      </fieldsUsage>
      <extLst>
        <ext xmlns:x15="http://schemas.microsoft.com/office/spreadsheetml/2010/11/main" uri="{B97F6D7D-B522-45F9-BDA1-12C45D357490}">
          <x15:cacheHierarchy aggregatedColumn="12"/>
        </ext>
      </extLst>
    </cacheHierarchy>
    <cacheHierarchy uniqueName="[Measures].[Sum of Units 2]" caption="Sum of Units 2" measure="1" displayFolder="" measureGroup="Sales_Table7" count="0">
      <extLst>
        <ext xmlns:x15="http://schemas.microsoft.com/office/spreadsheetml/2010/11/main" uri="{B97F6D7D-B522-45F9-BDA1-12C45D357490}">
          <x15:cacheHierarchy aggregatedColumn="9"/>
        </ext>
      </extLst>
    </cacheHierarchy>
    <cacheHierarchy uniqueName="[Measures].[Product Per Unit]" caption="Product Per Unit" measure="1" displayFolder="" measureGroup="Sales_Table" count="0"/>
    <cacheHierarchy uniqueName="[Measures].[Profit%]" caption="Profit%" measure="1" displayFolder="" measureGroup="Sales_Table7" count="0"/>
    <cacheHierarchy uniqueName="[Measures].[__XL_Count Sales_Table]" caption="__XL_Count Sales_Table" measure="1" displayFolder="" measureGroup="Sales_Table" count="0" hidden="1"/>
    <cacheHierarchy uniqueName="[Measures].[__XL_Count Sales_Table7]" caption="__XL_Count Sales_Table7" measure="1" displayFolder="" measureGroup="Sales_Table7" count="0" hidden="1"/>
    <cacheHierarchy uniqueName="[Measures].[__No measures defined]" caption="__No measures defined" measure="1" displayFolder="" count="0" hidden="1"/>
  </cacheHierarchies>
  <kpis count="0"/>
  <dimensions count="3">
    <dimension measure="1" name="Measures" uniqueName="[Measures]" caption="Measures"/>
    <dimension name="Sales_Table" uniqueName="[Sales_Table]" caption="Sales_Table"/>
    <dimension name="Sales_Table7" uniqueName="[Sales_Table7]" caption="Sales_Table7"/>
  </dimensions>
  <measureGroups count="2">
    <measureGroup name="Sales_Table" caption="Sales_Table"/>
    <measureGroup name="Sales_Table7" caption="Sales_Table7"/>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390.452815046294" backgroundQuery="1" createdVersion="3" refreshedVersion="7" minRefreshableVersion="3" recordCount="0" supportSubquery="1" supportAdvancedDrill="1" xr:uid="{71A8CEFF-DD2D-4840-996C-10CA34C73F9D}">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0" memberValueDatatype="130" unbalanced="0"/>
    <cacheHierarchy uniqueName="[Sales_Table].[Product]" caption="Product" attribute="1" defaultMemberUniqueName="[Sales_Table].[Product].[All]" allUniqueName="[Sales_Table].[Product].[All]" dimensionUniqueName="[Sales_Table]" displayFolder="" count="0" memberValueDatatype="130" unbalanced="0"/>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7].[Sales Person]" caption="Sales Person" attribute="1" defaultMemberUniqueName="[Sales_Table7].[Sales Person].[All]" allUniqueName="[Sales_Table7].[Sales Person].[All]" dimensionUniqueName="[Sales_Table7]" displayFolder="" count="2" memberValueDatatype="130" unbalanced="0"/>
    <cacheHierarchy uniqueName="[Sales_Table7].[Geography]" caption="Geography" attribute="1" defaultMemberUniqueName="[Sales_Table7].[Geography].[All]" allUniqueName="[Sales_Table7].[Geography].[All]" dimensionUniqueName="[Sales_Table7]" displayFolder="" count="2" memberValueDatatype="130" unbalanced="0"/>
    <cacheHierarchy uniqueName="[Sales_Table7].[Product]" caption="Product" attribute="1" defaultMemberUniqueName="[Sales_Table7].[Product].[All]" allUniqueName="[Sales_Table7].[Product].[All]" dimensionUniqueName="[Sales_Table7]" displayFolder="" count="0" memberValueDatatype="130" unbalanced="0"/>
    <cacheHierarchy uniqueName="[Sales_Table7].[Amount]" caption="Amount" attribute="1" defaultMemberUniqueName="[Sales_Table7].[Amount].[All]" allUniqueName="[Sales_Table7].[Amount].[All]" dimensionUniqueName="[Sales_Table7]" displayFolder="" count="0" memberValueDatatype="20" unbalanced="0"/>
    <cacheHierarchy uniqueName="[Sales_Table7].[Units]" caption="Units" attribute="1" defaultMemberUniqueName="[Sales_Table7].[Units].[All]" allUniqueName="[Sales_Table7].[Units].[All]" dimensionUniqueName="[Sales_Table7]" displayFolder="" count="0" memberValueDatatype="20" unbalanced="0"/>
    <cacheHierarchy uniqueName="[Sales_Table7].[Cost Per Unit]" caption="Cost Per Unit" attribute="1" defaultMemberUniqueName="[Sales_Table7].[Cost Per Unit].[All]" allUniqueName="[Sales_Table7].[Cost Per Unit].[All]" dimensionUniqueName="[Sales_Table7]" displayFolder="" count="0" memberValueDatatype="5" unbalanced="0"/>
    <cacheHierarchy uniqueName="[Sales_Table7].[Total Cost]" caption="Total Cost" attribute="1" defaultMemberUniqueName="[Sales_Table7].[Total Cost].[All]" allUniqueName="[Sales_Table7].[Total Cost].[All]" dimensionUniqueName="[Sales_Table7]" displayFolder="" count="0" memberValueDatatype="5" unbalanced="0"/>
    <cacheHierarchy uniqueName="[Sales_Table7].[Profit]" caption="Profit" attribute="1" defaultMemberUniqueName="[Sales_Table7].[Profit].[All]" allUniqueName="[Sales_Table7].[Profit].[All]" dimensionUniqueName="[Sales_Table7]"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_Table7"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Sales_Table7" count="0">
      <extLst>
        <ext xmlns:x15="http://schemas.microsoft.com/office/spreadsheetml/2010/11/main" uri="{B97F6D7D-B522-45F9-BDA1-12C45D357490}">
          <x15:cacheHierarchy aggregatedColumn="11"/>
        </ext>
      </extLst>
    </cacheHierarchy>
    <cacheHierarchy uniqueName="[Measures].[Sum of Profit]" caption="Sum of Profit" measure="1" displayFolder="" measureGroup="Sales_Table7" count="0">
      <extLst>
        <ext xmlns:x15="http://schemas.microsoft.com/office/spreadsheetml/2010/11/main" uri="{B97F6D7D-B522-45F9-BDA1-12C45D357490}">
          <x15:cacheHierarchy aggregatedColumn="12"/>
        </ext>
      </extLst>
    </cacheHierarchy>
    <cacheHierarchy uniqueName="[Measures].[Sum of Units 2]" caption="Sum of Units 2" measure="1" displayFolder="" measureGroup="Sales_Table7" count="0">
      <extLst>
        <ext xmlns:x15="http://schemas.microsoft.com/office/spreadsheetml/2010/11/main" uri="{B97F6D7D-B522-45F9-BDA1-12C45D357490}">
          <x15:cacheHierarchy aggregatedColumn="9"/>
        </ext>
      </extLst>
    </cacheHierarchy>
    <cacheHierarchy uniqueName="[Measures].[Product Per Unit]" caption="Product Per Unit" measure="1" displayFolder="" measureGroup="Sales_Table" count="0"/>
    <cacheHierarchy uniqueName="[Measures].[Profit%]" caption="Profit%" measure="1" displayFolder="" measureGroup="Sales_Table7" count="0"/>
    <cacheHierarchy uniqueName="[Measures].[__XL_Count Sales_Table]" caption="__XL_Count Sales_Table" measure="1" displayFolder="" measureGroup="Sales_Table" count="0" hidden="1"/>
    <cacheHierarchy uniqueName="[Measures].[__XL_Count Sales_Table7]" caption="__XL_Count Sales_Table7" measure="1" displayFolder="" measureGroup="Sales_Table7"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16007294"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390.457262268515" backgroundQuery="1" createdVersion="3" refreshedVersion="7" minRefreshableVersion="3" recordCount="0" supportSubquery="1" supportAdvancedDrill="1" xr:uid="{46CC67F9-211D-4F8F-898E-0919BFB2F1D4}">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0" memberValueDatatype="130" unbalanced="0"/>
    <cacheHierarchy uniqueName="[Sales_Table].[Product]" caption="Product" attribute="1" defaultMemberUniqueName="[Sales_Table].[Product].[All]" allUniqueName="[Sales_Table].[Product].[All]" dimensionUniqueName="[Sales_Table]" displayFolder="" count="0" memberValueDatatype="130" unbalanced="0"/>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7].[Sales Person]" caption="Sales Person" attribute="1" defaultMemberUniqueName="[Sales_Table7].[Sales Person].[All]" allUniqueName="[Sales_Table7].[Sales Person].[All]" dimensionUniqueName="[Sales_Table7]" displayFolder="" count="0" memberValueDatatype="130" unbalanced="0"/>
    <cacheHierarchy uniqueName="[Sales_Table7].[Geography]" caption="Geography" attribute="1" defaultMemberUniqueName="[Sales_Table7].[Geography].[All]" allUniqueName="[Sales_Table7].[Geography].[All]" dimensionUniqueName="[Sales_Table7]" displayFolder="" count="2" memberValueDatatype="130" unbalanced="0"/>
    <cacheHierarchy uniqueName="[Sales_Table7].[Product]" caption="Product" attribute="1" defaultMemberUniqueName="[Sales_Table7].[Product].[All]" allUniqueName="[Sales_Table7].[Product].[All]" dimensionUniqueName="[Sales_Table7]" displayFolder="" count="0" memberValueDatatype="130" unbalanced="0"/>
    <cacheHierarchy uniqueName="[Sales_Table7].[Amount]" caption="Amount" attribute="1" defaultMemberUniqueName="[Sales_Table7].[Amount].[All]" allUniqueName="[Sales_Table7].[Amount].[All]" dimensionUniqueName="[Sales_Table7]" displayFolder="" count="0" memberValueDatatype="20" unbalanced="0"/>
    <cacheHierarchy uniqueName="[Sales_Table7].[Units]" caption="Units" attribute="1" defaultMemberUniqueName="[Sales_Table7].[Units].[All]" allUniqueName="[Sales_Table7].[Units].[All]" dimensionUniqueName="[Sales_Table7]" displayFolder="" count="0" memberValueDatatype="20" unbalanced="0"/>
    <cacheHierarchy uniqueName="[Sales_Table7].[Cost Per Unit]" caption="Cost Per Unit" attribute="1" defaultMemberUniqueName="[Sales_Table7].[Cost Per Unit].[All]" allUniqueName="[Sales_Table7].[Cost Per Unit].[All]" dimensionUniqueName="[Sales_Table7]" displayFolder="" count="0" memberValueDatatype="5" unbalanced="0"/>
    <cacheHierarchy uniqueName="[Sales_Table7].[Total Cost]" caption="Total Cost" attribute="1" defaultMemberUniqueName="[Sales_Table7].[Total Cost].[All]" allUniqueName="[Sales_Table7].[Total Cost].[All]" dimensionUniqueName="[Sales_Table7]" displayFolder="" count="0" memberValueDatatype="5" unbalanced="0"/>
    <cacheHierarchy uniqueName="[Sales_Table7].[Profit]" caption="Profit" attribute="1" defaultMemberUniqueName="[Sales_Table7].[Profit].[All]" allUniqueName="[Sales_Table7].[Profit].[All]" dimensionUniqueName="[Sales_Table7]"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_Table7"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Sales_Table7" count="0">
      <extLst>
        <ext xmlns:x15="http://schemas.microsoft.com/office/spreadsheetml/2010/11/main" uri="{B97F6D7D-B522-45F9-BDA1-12C45D357490}">
          <x15:cacheHierarchy aggregatedColumn="11"/>
        </ext>
      </extLst>
    </cacheHierarchy>
    <cacheHierarchy uniqueName="[Measures].[Sum of Profit]" caption="Sum of Profit" measure="1" displayFolder="" measureGroup="Sales_Table7" count="0">
      <extLst>
        <ext xmlns:x15="http://schemas.microsoft.com/office/spreadsheetml/2010/11/main" uri="{B97F6D7D-B522-45F9-BDA1-12C45D357490}">
          <x15:cacheHierarchy aggregatedColumn="12"/>
        </ext>
      </extLst>
    </cacheHierarchy>
    <cacheHierarchy uniqueName="[Measures].[Sum of Units 2]" caption="Sum of Units 2" measure="1" displayFolder="" measureGroup="Sales_Table7" count="0">
      <extLst>
        <ext xmlns:x15="http://schemas.microsoft.com/office/spreadsheetml/2010/11/main" uri="{B97F6D7D-B522-45F9-BDA1-12C45D357490}">
          <x15:cacheHierarchy aggregatedColumn="9"/>
        </ext>
      </extLst>
    </cacheHierarchy>
    <cacheHierarchy uniqueName="[Measures].[Product Per Unit]" caption="Product Per Unit" measure="1" displayFolder="" measureGroup="Sales_Table" count="0"/>
    <cacheHierarchy uniqueName="[Measures].[Profit%]" caption="Profit%" measure="1" displayFolder="" measureGroup="Sales_Table7" count="0"/>
    <cacheHierarchy uniqueName="[Measures].[__XL_Count Sales_Table]" caption="__XL_Count Sales_Table" measure="1" displayFolder="" measureGroup="Sales_Table" count="0" hidden="1"/>
    <cacheHierarchy uniqueName="[Measures].[__XL_Count Sales_Table7]" caption="__XL_Count Sales_Table7" measure="1" displayFolder="" measureGroup="Sales_Table7"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403052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245614035087719"/>
  </r>
  <r>
    <x v="1"/>
    <x v="1"/>
    <x v="1"/>
    <n v="6706"/>
    <n v="459"/>
    <n v="14.610021786492375"/>
  </r>
  <r>
    <x v="2"/>
    <x v="1"/>
    <x v="2"/>
    <n v="959"/>
    <n v="147"/>
    <n v="6.5238095238095237"/>
  </r>
  <r>
    <x v="3"/>
    <x v="2"/>
    <x v="3"/>
    <n v="9632"/>
    <n v="288"/>
    <n v="33.444444444444443"/>
  </r>
  <r>
    <x v="4"/>
    <x v="3"/>
    <x v="4"/>
    <n v="2100"/>
    <n v="414"/>
    <n v="5.0724637681159424"/>
  </r>
  <r>
    <x v="0"/>
    <x v="1"/>
    <x v="5"/>
    <n v="8869"/>
    <n v="432"/>
    <n v="20.530092592592592"/>
  </r>
  <r>
    <x v="4"/>
    <x v="4"/>
    <x v="6"/>
    <n v="2681"/>
    <n v="54"/>
    <n v="49.648148148148145"/>
  </r>
  <r>
    <x v="1"/>
    <x v="1"/>
    <x v="7"/>
    <n v="5012"/>
    <n v="210"/>
    <n v="23.866666666666667"/>
  </r>
  <r>
    <x v="5"/>
    <x v="4"/>
    <x v="8"/>
    <n v="1281"/>
    <n v="75"/>
    <n v="17.079999999999998"/>
  </r>
  <r>
    <x v="6"/>
    <x v="0"/>
    <x v="8"/>
    <n v="4991"/>
    <n v="12"/>
    <n v="415.91666666666669"/>
  </r>
  <r>
    <x v="7"/>
    <x v="3"/>
    <x v="4"/>
    <n v="1785"/>
    <n v="462"/>
    <n v="3.8636363636363638"/>
  </r>
  <r>
    <x v="8"/>
    <x v="0"/>
    <x v="9"/>
    <n v="3983"/>
    <n v="144"/>
    <n v="27.659722222222221"/>
  </r>
  <r>
    <x v="2"/>
    <x v="4"/>
    <x v="10"/>
    <n v="2646"/>
    <n v="120"/>
    <n v="22.05"/>
  </r>
  <r>
    <x v="7"/>
    <x v="5"/>
    <x v="11"/>
    <n v="252"/>
    <n v="54"/>
    <n v="4.666666666666667"/>
  </r>
  <r>
    <x v="8"/>
    <x v="1"/>
    <x v="4"/>
    <n v="2464"/>
    <n v="234"/>
    <n v="10.52991452991453"/>
  </r>
  <r>
    <x v="8"/>
    <x v="1"/>
    <x v="12"/>
    <n v="2114"/>
    <n v="66"/>
    <n v="32.030303030303031"/>
  </r>
  <r>
    <x v="4"/>
    <x v="0"/>
    <x v="6"/>
    <n v="7693"/>
    <n v="87"/>
    <n v="88.425287356321846"/>
  </r>
  <r>
    <x v="6"/>
    <x v="5"/>
    <x v="13"/>
    <n v="15610"/>
    <n v="339"/>
    <n v="46.047197640117993"/>
  </r>
  <r>
    <x v="3"/>
    <x v="5"/>
    <x v="7"/>
    <n v="336"/>
    <n v="144"/>
    <n v="2.3333333333333335"/>
  </r>
  <r>
    <x v="7"/>
    <x v="3"/>
    <x v="13"/>
    <n v="9443"/>
    <n v="162"/>
    <n v="58.290123456790127"/>
  </r>
  <r>
    <x v="2"/>
    <x v="5"/>
    <x v="14"/>
    <n v="8155"/>
    <n v="90"/>
    <n v="90.611111111111114"/>
  </r>
  <r>
    <x v="1"/>
    <x v="4"/>
    <x v="14"/>
    <n v="1701"/>
    <n v="234"/>
    <n v="7.2692307692307692"/>
  </r>
  <r>
    <x v="9"/>
    <x v="4"/>
    <x v="7"/>
    <n v="2205"/>
    <n v="141"/>
    <n v="15.638297872340425"/>
  </r>
  <r>
    <x v="1"/>
    <x v="0"/>
    <x v="15"/>
    <n v="1771"/>
    <n v="204"/>
    <n v="8.6813725490196081"/>
  </r>
  <r>
    <x v="3"/>
    <x v="1"/>
    <x v="16"/>
    <n v="2114"/>
    <n v="186"/>
    <n v="11.365591397849462"/>
  </r>
  <r>
    <x v="3"/>
    <x v="2"/>
    <x v="11"/>
    <n v="10311"/>
    <n v="231"/>
    <n v="44.636363636363633"/>
  </r>
  <r>
    <x v="8"/>
    <x v="3"/>
    <x v="10"/>
    <n v="21"/>
    <n v="168"/>
    <n v="0.125"/>
  </r>
  <r>
    <x v="9"/>
    <x v="1"/>
    <x v="13"/>
    <n v="1974"/>
    <n v="195"/>
    <n v="10.123076923076923"/>
  </r>
  <r>
    <x v="6"/>
    <x v="2"/>
    <x v="14"/>
    <n v="6314"/>
    <n v="15"/>
    <n v="420.93333333333334"/>
  </r>
  <r>
    <x v="9"/>
    <x v="0"/>
    <x v="14"/>
    <n v="4683"/>
    <n v="30"/>
    <n v="156.1"/>
  </r>
  <r>
    <x v="3"/>
    <x v="0"/>
    <x v="17"/>
    <n v="6398"/>
    <n v="102"/>
    <n v="62.725490196078432"/>
  </r>
  <r>
    <x v="7"/>
    <x v="1"/>
    <x v="15"/>
    <n v="553"/>
    <n v="15"/>
    <n v="36.866666666666667"/>
  </r>
  <r>
    <x v="1"/>
    <x v="3"/>
    <x v="0"/>
    <n v="7021"/>
    <n v="183"/>
    <n v="38.366120218579233"/>
  </r>
  <r>
    <x v="0"/>
    <x v="3"/>
    <x v="7"/>
    <n v="5817"/>
    <n v="12"/>
    <n v="484.75"/>
  </r>
  <r>
    <x v="3"/>
    <x v="3"/>
    <x v="8"/>
    <n v="3976"/>
    <n v="72"/>
    <n v="55.222222222222221"/>
  </r>
  <r>
    <x v="4"/>
    <x v="4"/>
    <x v="18"/>
    <n v="1134"/>
    <n v="282"/>
    <n v="4.0212765957446805"/>
  </r>
  <r>
    <x v="7"/>
    <x v="3"/>
    <x v="19"/>
    <n v="6027"/>
    <n v="144"/>
    <n v="41.854166666666664"/>
  </r>
  <r>
    <x v="4"/>
    <x v="0"/>
    <x v="10"/>
    <n v="1904"/>
    <n v="405"/>
    <n v="4.7012345679012348"/>
  </r>
  <r>
    <x v="5"/>
    <x v="5"/>
    <x v="1"/>
    <n v="3262"/>
    <n v="75"/>
    <n v="43.493333333333332"/>
  </r>
  <r>
    <x v="0"/>
    <x v="5"/>
    <x v="18"/>
    <n v="2289"/>
    <n v="135"/>
    <n v="16.955555555555556"/>
  </r>
  <r>
    <x v="6"/>
    <x v="5"/>
    <x v="18"/>
    <n v="6986"/>
    <n v="21"/>
    <n v="332.66666666666669"/>
  </r>
  <r>
    <x v="7"/>
    <x v="4"/>
    <x v="14"/>
    <n v="4417"/>
    <n v="153"/>
    <n v="28.869281045751634"/>
  </r>
  <r>
    <x v="4"/>
    <x v="5"/>
    <x v="16"/>
    <n v="1442"/>
    <n v="15"/>
    <n v="96.13333333333334"/>
  </r>
  <r>
    <x v="8"/>
    <x v="1"/>
    <x v="8"/>
    <n v="2415"/>
    <n v="255"/>
    <n v="9.4705882352941178"/>
  </r>
  <r>
    <x v="7"/>
    <x v="0"/>
    <x v="15"/>
    <n v="238"/>
    <n v="18"/>
    <n v="13.222222222222221"/>
  </r>
  <r>
    <x v="4"/>
    <x v="0"/>
    <x v="14"/>
    <n v="4949"/>
    <n v="189"/>
    <n v="26.185185185185187"/>
  </r>
  <r>
    <x v="6"/>
    <x v="4"/>
    <x v="1"/>
    <n v="5075"/>
    <n v="21"/>
    <n v="241.66666666666666"/>
  </r>
  <r>
    <x v="8"/>
    <x v="2"/>
    <x v="10"/>
    <n v="9198"/>
    <n v="36"/>
    <n v="255.5"/>
  </r>
  <r>
    <x v="4"/>
    <x v="5"/>
    <x v="12"/>
    <n v="3339"/>
    <n v="75"/>
    <n v="44.52"/>
  </r>
  <r>
    <x v="0"/>
    <x v="5"/>
    <x v="9"/>
    <n v="5019"/>
    <n v="156"/>
    <n v="32.17307692307692"/>
  </r>
  <r>
    <x v="6"/>
    <x v="2"/>
    <x v="10"/>
    <n v="16184"/>
    <n v="39"/>
    <n v="414.97435897435895"/>
  </r>
  <r>
    <x v="4"/>
    <x v="2"/>
    <x v="20"/>
    <n v="497"/>
    <n v="63"/>
    <n v="7.8888888888888893"/>
  </r>
  <r>
    <x v="7"/>
    <x v="2"/>
    <x v="12"/>
    <n v="8211"/>
    <n v="75"/>
    <n v="109.48"/>
  </r>
  <r>
    <x v="7"/>
    <x v="4"/>
    <x v="19"/>
    <n v="6580"/>
    <n v="183"/>
    <n v="35.956284153005463"/>
  </r>
  <r>
    <x v="3"/>
    <x v="1"/>
    <x v="11"/>
    <n v="4760"/>
    <n v="69"/>
    <n v="68.985507246376812"/>
  </r>
  <r>
    <x v="0"/>
    <x v="2"/>
    <x v="4"/>
    <n v="5439"/>
    <n v="30"/>
    <n v="181.3"/>
  </r>
  <r>
    <x v="3"/>
    <x v="5"/>
    <x v="9"/>
    <n v="1463"/>
    <n v="39"/>
    <n v="37.512820512820511"/>
  </r>
  <r>
    <x v="8"/>
    <x v="5"/>
    <x v="1"/>
    <n v="7777"/>
    <n v="504"/>
    <n v="15.430555555555555"/>
  </r>
  <r>
    <x v="2"/>
    <x v="0"/>
    <x v="12"/>
    <n v="1085"/>
    <n v="273"/>
    <n v="3.9743589743589745"/>
  </r>
  <r>
    <x v="6"/>
    <x v="0"/>
    <x v="6"/>
    <n v="182"/>
    <n v="48"/>
    <n v="3.7916666666666665"/>
  </r>
  <r>
    <x v="4"/>
    <x v="5"/>
    <x v="18"/>
    <n v="4242"/>
    <n v="207"/>
    <n v="20.492753623188406"/>
  </r>
  <r>
    <x v="4"/>
    <x v="2"/>
    <x v="1"/>
    <n v="6118"/>
    <n v="9"/>
    <n v="679.77777777777783"/>
  </r>
  <r>
    <x v="9"/>
    <x v="2"/>
    <x v="14"/>
    <n v="2317"/>
    <n v="261"/>
    <n v="8.8773946360153264"/>
  </r>
  <r>
    <x v="4"/>
    <x v="4"/>
    <x v="10"/>
    <n v="938"/>
    <n v="6"/>
    <n v="156.33333333333334"/>
  </r>
  <r>
    <x v="1"/>
    <x v="0"/>
    <x v="16"/>
    <n v="9709"/>
    <n v="30"/>
    <n v="323.63333333333333"/>
  </r>
  <r>
    <x v="5"/>
    <x v="5"/>
    <x v="13"/>
    <n v="2205"/>
    <n v="138"/>
    <n v="15.978260869565217"/>
  </r>
  <r>
    <x v="5"/>
    <x v="0"/>
    <x v="9"/>
    <n v="4487"/>
    <n v="111"/>
    <n v="40.423423423423422"/>
  </r>
  <r>
    <x v="6"/>
    <x v="1"/>
    <x v="3"/>
    <n v="2415"/>
    <n v="15"/>
    <n v="161"/>
  </r>
  <r>
    <x v="0"/>
    <x v="5"/>
    <x v="15"/>
    <n v="4018"/>
    <n v="162"/>
    <n v="24.802469135802468"/>
  </r>
  <r>
    <x v="6"/>
    <x v="5"/>
    <x v="15"/>
    <n v="861"/>
    <n v="195"/>
    <n v="4.4153846153846157"/>
  </r>
  <r>
    <x v="9"/>
    <x v="4"/>
    <x v="8"/>
    <n v="5586"/>
    <n v="525"/>
    <n v="10.64"/>
  </r>
  <r>
    <x v="5"/>
    <x v="5"/>
    <x v="5"/>
    <n v="2226"/>
    <n v="48"/>
    <n v="46.375"/>
  </r>
  <r>
    <x v="2"/>
    <x v="5"/>
    <x v="19"/>
    <n v="14329"/>
    <n v="150"/>
    <n v="95.526666666666671"/>
  </r>
  <r>
    <x v="2"/>
    <x v="5"/>
    <x v="13"/>
    <n v="8463"/>
    <n v="492"/>
    <n v="17.201219512195124"/>
  </r>
  <r>
    <x v="6"/>
    <x v="5"/>
    <x v="12"/>
    <n v="2891"/>
    <n v="102"/>
    <n v="28.343137254901961"/>
  </r>
  <r>
    <x v="8"/>
    <x v="2"/>
    <x v="14"/>
    <n v="3773"/>
    <n v="165"/>
    <n v="22.866666666666667"/>
  </r>
  <r>
    <x v="3"/>
    <x v="2"/>
    <x v="19"/>
    <n v="854"/>
    <n v="309"/>
    <n v="2.7637540453074432"/>
  </r>
  <r>
    <x v="4"/>
    <x v="2"/>
    <x v="9"/>
    <n v="4970"/>
    <n v="156"/>
    <n v="31.858974358974358"/>
  </r>
  <r>
    <x v="2"/>
    <x v="1"/>
    <x v="21"/>
    <n v="98"/>
    <n v="159"/>
    <n v="0.61635220125786161"/>
  </r>
  <r>
    <x v="6"/>
    <x v="1"/>
    <x v="16"/>
    <n v="13391"/>
    <n v="201"/>
    <n v="66.621890547263675"/>
  </r>
  <r>
    <x v="1"/>
    <x v="3"/>
    <x v="6"/>
    <n v="8890"/>
    <n v="210"/>
    <n v="42.333333333333336"/>
  </r>
  <r>
    <x v="7"/>
    <x v="4"/>
    <x v="11"/>
    <n v="56"/>
    <n v="51"/>
    <n v="1.0980392156862746"/>
  </r>
  <r>
    <x v="8"/>
    <x v="2"/>
    <x v="4"/>
    <n v="3339"/>
    <n v="39"/>
    <n v="85.615384615384613"/>
  </r>
  <r>
    <x v="9"/>
    <x v="1"/>
    <x v="3"/>
    <n v="3808"/>
    <n v="279"/>
    <n v="13.648745519713261"/>
  </r>
  <r>
    <x v="9"/>
    <x v="4"/>
    <x v="11"/>
    <n v="63"/>
    <n v="123"/>
    <n v="0.51219512195121952"/>
  </r>
  <r>
    <x v="7"/>
    <x v="3"/>
    <x v="18"/>
    <n v="7812"/>
    <n v="81"/>
    <n v="96.444444444444443"/>
  </r>
  <r>
    <x v="0"/>
    <x v="0"/>
    <x v="15"/>
    <n v="7693"/>
    <n v="21"/>
    <n v="366.33333333333331"/>
  </r>
  <r>
    <x v="8"/>
    <x v="2"/>
    <x v="19"/>
    <n v="973"/>
    <n v="162"/>
    <n v="6.0061728395061724"/>
  </r>
  <r>
    <x v="9"/>
    <x v="1"/>
    <x v="20"/>
    <n v="567"/>
    <n v="228"/>
    <n v="2.486842105263158"/>
  </r>
  <r>
    <x v="9"/>
    <x v="2"/>
    <x v="12"/>
    <n v="2471"/>
    <n v="342"/>
    <n v="7.2251461988304095"/>
  </r>
  <r>
    <x v="6"/>
    <x v="4"/>
    <x v="11"/>
    <n v="7189"/>
    <n v="54"/>
    <n v="133.12962962962962"/>
  </r>
  <r>
    <x v="3"/>
    <x v="1"/>
    <x v="19"/>
    <n v="7455"/>
    <n v="216"/>
    <n v="34.513888888888886"/>
  </r>
  <r>
    <x v="8"/>
    <x v="5"/>
    <x v="21"/>
    <n v="3108"/>
    <n v="54"/>
    <n v="57.555555555555557"/>
  </r>
  <r>
    <x v="4"/>
    <x v="4"/>
    <x v="4"/>
    <n v="469"/>
    <n v="75"/>
    <n v="6.253333333333333"/>
  </r>
  <r>
    <x v="2"/>
    <x v="0"/>
    <x v="14"/>
    <n v="2737"/>
    <n v="93"/>
    <n v="29.43010752688172"/>
  </r>
  <r>
    <x v="2"/>
    <x v="0"/>
    <x v="4"/>
    <n v="4305"/>
    <n v="156"/>
    <n v="27.596153846153847"/>
  </r>
  <r>
    <x v="2"/>
    <x v="4"/>
    <x v="9"/>
    <n v="2408"/>
    <n v="9"/>
    <n v="267.55555555555554"/>
  </r>
  <r>
    <x v="8"/>
    <x v="2"/>
    <x v="15"/>
    <n v="1281"/>
    <n v="18"/>
    <n v="71.166666666666671"/>
  </r>
  <r>
    <x v="0"/>
    <x v="1"/>
    <x v="1"/>
    <n v="12348"/>
    <n v="234"/>
    <n v="52.769230769230766"/>
  </r>
  <r>
    <x v="8"/>
    <x v="5"/>
    <x v="19"/>
    <n v="3689"/>
    <n v="312"/>
    <n v="11.823717948717949"/>
  </r>
  <r>
    <x v="5"/>
    <x v="2"/>
    <x v="15"/>
    <n v="2870"/>
    <n v="300"/>
    <n v="9.5666666666666664"/>
  </r>
  <r>
    <x v="7"/>
    <x v="2"/>
    <x v="18"/>
    <n v="798"/>
    <n v="519"/>
    <n v="1.5375722543352601"/>
  </r>
  <r>
    <x v="3"/>
    <x v="0"/>
    <x v="20"/>
    <n v="2933"/>
    <n v="9"/>
    <n v="325.88888888888891"/>
  </r>
  <r>
    <x v="6"/>
    <x v="1"/>
    <x v="2"/>
    <n v="2744"/>
    <n v="9"/>
    <n v="304.88888888888891"/>
  </r>
  <r>
    <x v="0"/>
    <x v="2"/>
    <x v="5"/>
    <n v="9772"/>
    <n v="90"/>
    <n v="108.57777777777778"/>
  </r>
  <r>
    <x v="5"/>
    <x v="5"/>
    <x v="4"/>
    <n v="1568"/>
    <n v="96"/>
    <n v="16.333333333333332"/>
  </r>
  <r>
    <x v="7"/>
    <x v="2"/>
    <x v="10"/>
    <n v="11417"/>
    <n v="21"/>
    <n v="543.66666666666663"/>
  </r>
  <r>
    <x v="0"/>
    <x v="5"/>
    <x v="21"/>
    <n v="6748"/>
    <n v="48"/>
    <n v="140.58333333333334"/>
  </r>
  <r>
    <x v="9"/>
    <x v="2"/>
    <x v="18"/>
    <n v="1407"/>
    <n v="72"/>
    <n v="19.541666666666668"/>
  </r>
  <r>
    <x v="1"/>
    <x v="1"/>
    <x v="12"/>
    <n v="2023"/>
    <n v="168"/>
    <n v="12.041666666666666"/>
  </r>
  <r>
    <x v="6"/>
    <x v="3"/>
    <x v="21"/>
    <n v="5236"/>
    <n v="51"/>
    <n v="102.66666666666667"/>
  </r>
  <r>
    <x v="3"/>
    <x v="2"/>
    <x v="15"/>
    <n v="1925"/>
    <n v="192"/>
    <n v="10.026041666666666"/>
  </r>
  <r>
    <x v="5"/>
    <x v="0"/>
    <x v="8"/>
    <n v="6608"/>
    <n v="225"/>
    <n v="29.36888888888889"/>
  </r>
  <r>
    <x v="4"/>
    <x v="5"/>
    <x v="21"/>
    <n v="8008"/>
    <n v="456"/>
    <n v="17.561403508771932"/>
  </r>
  <r>
    <x v="9"/>
    <x v="5"/>
    <x v="4"/>
    <n v="1428"/>
    <n v="93"/>
    <n v="15.35483870967742"/>
  </r>
  <r>
    <x v="4"/>
    <x v="5"/>
    <x v="2"/>
    <n v="525"/>
    <n v="48"/>
    <n v="10.9375"/>
  </r>
  <r>
    <x v="4"/>
    <x v="0"/>
    <x v="3"/>
    <n v="1505"/>
    <n v="102"/>
    <n v="14.754901960784315"/>
  </r>
  <r>
    <x v="5"/>
    <x v="1"/>
    <x v="0"/>
    <n v="6755"/>
    <n v="252"/>
    <n v="26.805555555555557"/>
  </r>
  <r>
    <x v="7"/>
    <x v="0"/>
    <x v="3"/>
    <n v="11571"/>
    <n v="138"/>
    <n v="83.847826086956516"/>
  </r>
  <r>
    <x v="0"/>
    <x v="4"/>
    <x v="4"/>
    <n v="2541"/>
    <n v="90"/>
    <n v="28.233333333333334"/>
  </r>
  <r>
    <x v="3"/>
    <x v="0"/>
    <x v="0"/>
    <n v="1526"/>
    <n v="240"/>
    <n v="6.3583333333333334"/>
  </r>
  <r>
    <x v="0"/>
    <x v="4"/>
    <x v="2"/>
    <n v="6125"/>
    <n v="102"/>
    <n v="60.049019607843135"/>
  </r>
  <r>
    <x v="3"/>
    <x v="1"/>
    <x v="18"/>
    <n v="847"/>
    <n v="129"/>
    <n v="6.5658914728682172"/>
  </r>
  <r>
    <x v="1"/>
    <x v="1"/>
    <x v="18"/>
    <n v="4753"/>
    <n v="300"/>
    <n v="15.843333333333334"/>
  </r>
  <r>
    <x v="4"/>
    <x v="4"/>
    <x v="5"/>
    <n v="959"/>
    <n v="135"/>
    <n v="7.1037037037037036"/>
  </r>
  <r>
    <x v="5"/>
    <x v="1"/>
    <x v="17"/>
    <n v="2793"/>
    <n v="114"/>
    <n v="24.5"/>
  </r>
  <r>
    <x v="5"/>
    <x v="1"/>
    <x v="8"/>
    <n v="4606"/>
    <n v="63"/>
    <n v="73.111111111111114"/>
  </r>
  <r>
    <x v="5"/>
    <x v="2"/>
    <x v="12"/>
    <n v="5551"/>
    <n v="252"/>
    <n v="22.027777777777779"/>
  </r>
  <r>
    <x v="9"/>
    <x v="2"/>
    <x v="1"/>
    <n v="6657"/>
    <n v="303"/>
    <n v="21.970297029702969"/>
  </r>
  <r>
    <x v="5"/>
    <x v="3"/>
    <x v="9"/>
    <n v="4438"/>
    <n v="246"/>
    <n v="18.040650406504064"/>
  </r>
  <r>
    <x v="1"/>
    <x v="4"/>
    <x v="7"/>
    <n v="168"/>
    <n v="84"/>
    <n v="2"/>
  </r>
  <r>
    <x v="5"/>
    <x v="5"/>
    <x v="9"/>
    <n v="7777"/>
    <n v="39"/>
    <n v="199.41025641025641"/>
  </r>
  <r>
    <x v="6"/>
    <x v="2"/>
    <x v="9"/>
    <n v="3339"/>
    <n v="348"/>
    <n v="9.5948275862068968"/>
  </r>
  <r>
    <x v="5"/>
    <x v="0"/>
    <x v="5"/>
    <n v="6391"/>
    <n v="48"/>
    <n v="133.14583333333334"/>
  </r>
  <r>
    <x v="6"/>
    <x v="0"/>
    <x v="7"/>
    <n v="518"/>
    <n v="75"/>
    <n v="6.9066666666666663"/>
  </r>
  <r>
    <x v="5"/>
    <x v="4"/>
    <x v="19"/>
    <n v="5677"/>
    <n v="258"/>
    <n v="22.003875968992247"/>
  </r>
  <r>
    <x v="4"/>
    <x v="3"/>
    <x v="9"/>
    <n v="6048"/>
    <n v="27"/>
    <n v="224"/>
  </r>
  <r>
    <x v="1"/>
    <x v="4"/>
    <x v="1"/>
    <n v="3752"/>
    <n v="213"/>
    <n v="17.615023474178404"/>
  </r>
  <r>
    <x v="6"/>
    <x v="1"/>
    <x v="12"/>
    <n v="4480"/>
    <n v="357"/>
    <n v="12.549019607843137"/>
  </r>
  <r>
    <x v="2"/>
    <x v="0"/>
    <x v="2"/>
    <n v="259"/>
    <n v="207"/>
    <n v="1.251207729468599"/>
  </r>
  <r>
    <x v="1"/>
    <x v="0"/>
    <x v="0"/>
    <n v="42"/>
    <n v="150"/>
    <n v="0.28000000000000003"/>
  </r>
  <r>
    <x v="3"/>
    <x v="2"/>
    <x v="21"/>
    <n v="98"/>
    <n v="204"/>
    <n v="0.48039215686274511"/>
  </r>
  <r>
    <x v="5"/>
    <x v="1"/>
    <x v="18"/>
    <n v="2478"/>
    <n v="21"/>
    <n v="118"/>
  </r>
  <r>
    <x v="3"/>
    <x v="5"/>
    <x v="5"/>
    <n v="7847"/>
    <n v="174"/>
    <n v="45.097701149425291"/>
  </r>
  <r>
    <x v="7"/>
    <x v="0"/>
    <x v="9"/>
    <n v="9926"/>
    <n v="201"/>
    <n v="49.383084577114431"/>
  </r>
  <r>
    <x v="1"/>
    <x v="4"/>
    <x v="11"/>
    <n v="819"/>
    <n v="510"/>
    <n v="1.6058823529411765"/>
  </r>
  <r>
    <x v="4"/>
    <x v="3"/>
    <x v="12"/>
    <n v="3052"/>
    <n v="378"/>
    <n v="8.0740740740740744"/>
  </r>
  <r>
    <x v="2"/>
    <x v="5"/>
    <x v="20"/>
    <n v="6832"/>
    <n v="27"/>
    <n v="253.03703703703704"/>
  </r>
  <r>
    <x v="7"/>
    <x v="3"/>
    <x v="10"/>
    <n v="2016"/>
    <n v="117"/>
    <n v="17.23076923076923"/>
  </r>
  <r>
    <x v="4"/>
    <x v="4"/>
    <x v="20"/>
    <n v="7322"/>
    <n v="36"/>
    <n v="203.38888888888889"/>
  </r>
  <r>
    <x v="1"/>
    <x v="1"/>
    <x v="5"/>
    <n v="357"/>
    <n v="126"/>
    <n v="2.8333333333333335"/>
  </r>
  <r>
    <x v="2"/>
    <x v="3"/>
    <x v="4"/>
    <n v="3192"/>
    <n v="72"/>
    <n v="44.333333333333336"/>
  </r>
  <r>
    <x v="5"/>
    <x v="2"/>
    <x v="7"/>
    <n v="8435"/>
    <n v="42"/>
    <n v="200.83333333333334"/>
  </r>
  <r>
    <x v="0"/>
    <x v="3"/>
    <x v="12"/>
    <n v="0"/>
    <n v="135"/>
    <n v="0"/>
  </r>
  <r>
    <x v="5"/>
    <x v="5"/>
    <x v="17"/>
    <n v="8862"/>
    <n v="189"/>
    <n v="46.888888888888886"/>
  </r>
  <r>
    <x v="4"/>
    <x v="0"/>
    <x v="19"/>
    <n v="3556"/>
    <n v="459"/>
    <n v="7.7472766884531588"/>
  </r>
  <r>
    <x v="6"/>
    <x v="5"/>
    <x v="16"/>
    <n v="7280"/>
    <n v="201"/>
    <n v="36.218905472636813"/>
  </r>
  <r>
    <x v="4"/>
    <x v="5"/>
    <x v="0"/>
    <n v="3402"/>
    <n v="366"/>
    <n v="9.2950819672131146"/>
  </r>
  <r>
    <x v="8"/>
    <x v="0"/>
    <x v="12"/>
    <n v="4592"/>
    <n v="324"/>
    <n v="14.17283950617284"/>
  </r>
  <r>
    <x v="2"/>
    <x v="1"/>
    <x v="16"/>
    <n v="7833"/>
    <n v="243"/>
    <n v="32.23456790123457"/>
  </r>
  <r>
    <x v="7"/>
    <x v="3"/>
    <x v="20"/>
    <n v="7651"/>
    <n v="213"/>
    <n v="35.920187793427232"/>
  </r>
  <r>
    <x v="0"/>
    <x v="1"/>
    <x v="0"/>
    <n v="2275"/>
    <n v="447"/>
    <n v="5.089485458612975"/>
  </r>
  <r>
    <x v="0"/>
    <x v="4"/>
    <x v="11"/>
    <n v="5670"/>
    <n v="297"/>
    <n v="19.09090909090909"/>
  </r>
  <r>
    <x v="5"/>
    <x v="1"/>
    <x v="10"/>
    <n v="2135"/>
    <n v="27"/>
    <n v="79.074074074074076"/>
  </r>
  <r>
    <x v="0"/>
    <x v="5"/>
    <x v="14"/>
    <n v="2779"/>
    <n v="75"/>
    <n v="37.053333333333335"/>
  </r>
  <r>
    <x v="9"/>
    <x v="3"/>
    <x v="5"/>
    <n v="12950"/>
    <n v="30"/>
    <n v="431.66666666666669"/>
  </r>
  <r>
    <x v="5"/>
    <x v="2"/>
    <x v="3"/>
    <n v="2646"/>
    <n v="177"/>
    <n v="14.949152542372881"/>
  </r>
  <r>
    <x v="0"/>
    <x v="5"/>
    <x v="5"/>
    <n v="3794"/>
    <n v="159"/>
    <n v="23.861635220125788"/>
  </r>
  <r>
    <x v="8"/>
    <x v="1"/>
    <x v="5"/>
    <n v="819"/>
    <n v="306"/>
    <n v="2.6764705882352939"/>
  </r>
  <r>
    <x v="8"/>
    <x v="5"/>
    <x v="13"/>
    <n v="2583"/>
    <n v="18"/>
    <n v="143.5"/>
  </r>
  <r>
    <x v="5"/>
    <x v="1"/>
    <x v="15"/>
    <n v="4585"/>
    <n v="240"/>
    <n v="19.104166666666668"/>
  </r>
  <r>
    <x v="6"/>
    <x v="5"/>
    <x v="5"/>
    <n v="1652"/>
    <n v="93"/>
    <n v="17.763440860215052"/>
  </r>
  <r>
    <x v="9"/>
    <x v="5"/>
    <x v="21"/>
    <n v="4991"/>
    <n v="9"/>
    <n v="554.55555555555554"/>
  </r>
  <r>
    <x v="1"/>
    <x v="5"/>
    <x v="10"/>
    <n v="2009"/>
    <n v="219"/>
    <n v="9.173515981735159"/>
  </r>
  <r>
    <x v="7"/>
    <x v="3"/>
    <x v="7"/>
    <n v="1568"/>
    <n v="141"/>
    <n v="11.120567375886525"/>
  </r>
  <r>
    <x v="3"/>
    <x v="0"/>
    <x v="13"/>
    <n v="3388"/>
    <n v="123"/>
    <n v="27.54471544715447"/>
  </r>
  <r>
    <x v="0"/>
    <x v="4"/>
    <x v="17"/>
    <n v="623"/>
    <n v="51"/>
    <n v="12.215686274509803"/>
  </r>
  <r>
    <x v="4"/>
    <x v="2"/>
    <x v="2"/>
    <n v="10073"/>
    <n v="120"/>
    <n v="83.941666666666663"/>
  </r>
  <r>
    <x v="1"/>
    <x v="3"/>
    <x v="21"/>
    <n v="1561"/>
    <n v="27"/>
    <n v="57.814814814814817"/>
  </r>
  <r>
    <x v="2"/>
    <x v="2"/>
    <x v="18"/>
    <n v="11522"/>
    <n v="204"/>
    <n v="56.480392156862742"/>
  </r>
  <r>
    <x v="4"/>
    <x v="4"/>
    <x v="11"/>
    <n v="2317"/>
    <n v="123"/>
    <n v="18.837398373983739"/>
  </r>
  <r>
    <x v="9"/>
    <x v="0"/>
    <x v="19"/>
    <n v="3059"/>
    <n v="27"/>
    <n v="113.29629629629629"/>
  </r>
  <r>
    <x v="3"/>
    <x v="0"/>
    <x v="21"/>
    <n v="2324"/>
    <n v="177"/>
    <n v="13.129943502824858"/>
  </r>
  <r>
    <x v="8"/>
    <x v="3"/>
    <x v="21"/>
    <n v="4956"/>
    <n v="171"/>
    <n v="28.982456140350877"/>
  </r>
  <r>
    <x v="9"/>
    <x v="5"/>
    <x v="15"/>
    <n v="5355"/>
    <n v="204"/>
    <n v="26.25"/>
  </r>
  <r>
    <x v="8"/>
    <x v="5"/>
    <x v="8"/>
    <n v="7259"/>
    <n v="276"/>
    <n v="26.30072463768116"/>
  </r>
  <r>
    <x v="1"/>
    <x v="0"/>
    <x v="21"/>
    <n v="6279"/>
    <n v="45"/>
    <n v="139.53333333333333"/>
  </r>
  <r>
    <x v="0"/>
    <x v="4"/>
    <x v="12"/>
    <n v="2541"/>
    <n v="45"/>
    <n v="56.466666666666669"/>
  </r>
  <r>
    <x v="4"/>
    <x v="1"/>
    <x v="18"/>
    <n v="3864"/>
    <n v="177"/>
    <n v="21.83050847457627"/>
  </r>
  <r>
    <x v="6"/>
    <x v="2"/>
    <x v="11"/>
    <n v="6146"/>
    <n v="63"/>
    <n v="97.555555555555557"/>
  </r>
  <r>
    <x v="2"/>
    <x v="3"/>
    <x v="3"/>
    <n v="2639"/>
    <n v="204"/>
    <n v="12.936274509803921"/>
  </r>
  <r>
    <x v="1"/>
    <x v="0"/>
    <x v="7"/>
    <n v="1890"/>
    <n v="195"/>
    <n v="9.6923076923076916"/>
  </r>
  <r>
    <x v="5"/>
    <x v="5"/>
    <x v="8"/>
    <n v="1932"/>
    <n v="369"/>
    <n v="5.2357723577235769"/>
  </r>
  <r>
    <x v="8"/>
    <x v="5"/>
    <x v="4"/>
    <n v="6300"/>
    <n v="42"/>
    <n v="150"/>
  </r>
  <r>
    <x v="4"/>
    <x v="0"/>
    <x v="0"/>
    <n v="560"/>
    <n v="81"/>
    <n v="6.9135802469135799"/>
  </r>
  <r>
    <x v="2"/>
    <x v="0"/>
    <x v="21"/>
    <n v="2856"/>
    <n v="246"/>
    <n v="11.609756097560975"/>
  </r>
  <r>
    <x v="2"/>
    <x v="5"/>
    <x v="9"/>
    <n v="707"/>
    <n v="174"/>
    <n v="4.0632183908045976"/>
  </r>
  <r>
    <x v="1"/>
    <x v="1"/>
    <x v="0"/>
    <n v="3598"/>
    <n v="81"/>
    <n v="44.419753086419753"/>
  </r>
  <r>
    <x v="0"/>
    <x v="1"/>
    <x v="7"/>
    <n v="6853"/>
    <n v="372"/>
    <n v="18.422043010752688"/>
  </r>
  <r>
    <x v="0"/>
    <x v="1"/>
    <x v="10"/>
    <n v="4725"/>
    <n v="174"/>
    <n v="27.155172413793103"/>
  </r>
  <r>
    <x v="3"/>
    <x v="2"/>
    <x v="1"/>
    <n v="10304"/>
    <n v="84"/>
    <n v="122.66666666666667"/>
  </r>
  <r>
    <x v="3"/>
    <x v="5"/>
    <x v="10"/>
    <n v="1274"/>
    <n v="225"/>
    <n v="5.6622222222222218"/>
  </r>
  <r>
    <x v="6"/>
    <x v="2"/>
    <x v="0"/>
    <n v="1526"/>
    <n v="105"/>
    <n v="14.533333333333333"/>
  </r>
  <r>
    <x v="0"/>
    <x v="3"/>
    <x v="19"/>
    <n v="3101"/>
    <n v="225"/>
    <n v="13.782222222222222"/>
  </r>
  <r>
    <x v="7"/>
    <x v="0"/>
    <x v="8"/>
    <n v="1057"/>
    <n v="54"/>
    <n v="19.574074074074073"/>
  </r>
  <r>
    <x v="5"/>
    <x v="0"/>
    <x v="21"/>
    <n v="5306"/>
    <n v="0"/>
    <e v="#DIV/0!"/>
  </r>
  <r>
    <x v="6"/>
    <x v="3"/>
    <x v="17"/>
    <n v="4018"/>
    <n v="171"/>
    <n v="23.497076023391813"/>
  </r>
  <r>
    <x v="2"/>
    <x v="5"/>
    <x v="10"/>
    <n v="938"/>
    <n v="189"/>
    <n v="4.9629629629629628"/>
  </r>
  <r>
    <x v="5"/>
    <x v="4"/>
    <x v="3"/>
    <n v="1778"/>
    <n v="270"/>
    <n v="6.5851851851851855"/>
  </r>
  <r>
    <x v="4"/>
    <x v="3"/>
    <x v="0"/>
    <n v="1638"/>
    <n v="63"/>
    <n v="26"/>
  </r>
  <r>
    <x v="3"/>
    <x v="4"/>
    <x v="4"/>
    <n v="154"/>
    <n v="21"/>
    <n v="7.333333333333333"/>
  </r>
  <r>
    <x v="5"/>
    <x v="0"/>
    <x v="7"/>
    <n v="9835"/>
    <n v="207"/>
    <n v="47.512077294685987"/>
  </r>
  <r>
    <x v="2"/>
    <x v="0"/>
    <x v="13"/>
    <n v="7273"/>
    <n v="96"/>
    <n v="75.760416666666671"/>
  </r>
  <r>
    <x v="6"/>
    <x v="3"/>
    <x v="7"/>
    <n v="6909"/>
    <n v="81"/>
    <n v="85.296296296296291"/>
  </r>
  <r>
    <x v="2"/>
    <x v="3"/>
    <x v="17"/>
    <n v="3920"/>
    <n v="306"/>
    <n v="12.81045751633987"/>
  </r>
  <r>
    <x v="9"/>
    <x v="3"/>
    <x v="20"/>
    <n v="4858"/>
    <n v="279"/>
    <n v="17.412186379928315"/>
  </r>
  <r>
    <x v="7"/>
    <x v="4"/>
    <x v="2"/>
    <n v="3549"/>
    <n v="3"/>
    <n v="1183"/>
  </r>
  <r>
    <x v="5"/>
    <x v="3"/>
    <x v="18"/>
    <n v="966"/>
    <n v="198"/>
    <n v="4.8787878787878789"/>
  </r>
  <r>
    <x v="6"/>
    <x v="3"/>
    <x v="3"/>
    <n v="385"/>
    <n v="249"/>
    <n v="1.5461847389558232"/>
  </r>
  <r>
    <x v="4"/>
    <x v="5"/>
    <x v="10"/>
    <n v="2219"/>
    <n v="75"/>
    <n v="29.586666666666666"/>
  </r>
  <r>
    <x v="2"/>
    <x v="2"/>
    <x v="1"/>
    <n v="2954"/>
    <n v="189"/>
    <n v="15.62962962962963"/>
  </r>
  <r>
    <x v="5"/>
    <x v="2"/>
    <x v="1"/>
    <n v="280"/>
    <n v="87"/>
    <n v="3.2183908045977012"/>
  </r>
  <r>
    <x v="3"/>
    <x v="2"/>
    <x v="0"/>
    <n v="6118"/>
    <n v="174"/>
    <n v="35.160919540229884"/>
  </r>
  <r>
    <x v="7"/>
    <x v="3"/>
    <x v="16"/>
    <n v="4802"/>
    <n v="36"/>
    <n v="133.38888888888889"/>
  </r>
  <r>
    <x v="2"/>
    <x v="4"/>
    <x v="17"/>
    <n v="4137"/>
    <n v="60"/>
    <n v="68.95"/>
  </r>
  <r>
    <x v="8"/>
    <x v="1"/>
    <x v="14"/>
    <n v="2023"/>
    <n v="78"/>
    <n v="25.935897435897434"/>
  </r>
  <r>
    <x v="2"/>
    <x v="2"/>
    <x v="0"/>
    <n v="9051"/>
    <n v="57"/>
    <n v="158.78947368421052"/>
  </r>
  <r>
    <x v="2"/>
    <x v="0"/>
    <x v="19"/>
    <n v="2919"/>
    <n v="45"/>
    <n v="64.86666666666666"/>
  </r>
  <r>
    <x v="3"/>
    <x v="4"/>
    <x v="7"/>
    <n v="5915"/>
    <n v="3"/>
    <n v="1971.6666666666667"/>
  </r>
  <r>
    <x v="9"/>
    <x v="1"/>
    <x v="16"/>
    <n v="2562"/>
    <n v="6"/>
    <n v="427"/>
  </r>
  <r>
    <x v="6"/>
    <x v="0"/>
    <x v="4"/>
    <n v="8813"/>
    <n v="21"/>
    <n v="419.66666666666669"/>
  </r>
  <r>
    <x v="6"/>
    <x v="2"/>
    <x v="3"/>
    <n v="6111"/>
    <n v="3"/>
    <n v="2037"/>
  </r>
  <r>
    <x v="1"/>
    <x v="5"/>
    <x v="6"/>
    <n v="3507"/>
    <n v="288"/>
    <n v="12.177083333333334"/>
  </r>
  <r>
    <x v="4"/>
    <x v="2"/>
    <x v="11"/>
    <n v="4319"/>
    <n v="30"/>
    <n v="143.96666666666667"/>
  </r>
  <r>
    <x v="0"/>
    <x v="4"/>
    <x v="21"/>
    <n v="609"/>
    <n v="87"/>
    <n v="7"/>
  </r>
  <r>
    <x v="0"/>
    <x v="3"/>
    <x v="18"/>
    <n v="6370"/>
    <n v="30"/>
    <n v="212.33333333333334"/>
  </r>
  <r>
    <x v="6"/>
    <x v="4"/>
    <x v="15"/>
    <n v="5474"/>
    <n v="168"/>
    <n v="32.583333333333336"/>
  </r>
  <r>
    <x v="0"/>
    <x v="2"/>
    <x v="18"/>
    <n v="3164"/>
    <n v="306"/>
    <n v="10.339869281045752"/>
  </r>
  <r>
    <x v="4"/>
    <x v="1"/>
    <x v="2"/>
    <n v="1302"/>
    <n v="402"/>
    <n v="3.2388059701492535"/>
  </r>
  <r>
    <x v="8"/>
    <x v="0"/>
    <x v="19"/>
    <n v="7308"/>
    <n v="327"/>
    <n v="22.348623853211009"/>
  </r>
  <r>
    <x v="0"/>
    <x v="0"/>
    <x v="18"/>
    <n v="6132"/>
    <n v="93"/>
    <n v="65.935483870967744"/>
  </r>
  <r>
    <x v="9"/>
    <x v="1"/>
    <x v="8"/>
    <n v="3472"/>
    <n v="96"/>
    <n v="36.166666666666664"/>
  </r>
  <r>
    <x v="1"/>
    <x v="3"/>
    <x v="3"/>
    <n v="9660"/>
    <n v="27"/>
    <n v="357.77777777777777"/>
  </r>
  <r>
    <x v="2"/>
    <x v="4"/>
    <x v="21"/>
    <n v="2436"/>
    <n v="99"/>
    <n v="24.606060606060606"/>
  </r>
  <r>
    <x v="2"/>
    <x v="4"/>
    <x v="5"/>
    <n v="9506"/>
    <n v="87"/>
    <n v="109.26436781609195"/>
  </r>
  <r>
    <x v="9"/>
    <x v="0"/>
    <x v="20"/>
    <n v="245"/>
    <n v="288"/>
    <n v="0.85069444444444442"/>
  </r>
  <r>
    <x v="1"/>
    <x v="1"/>
    <x v="13"/>
    <n v="2702"/>
    <n v="363"/>
    <n v="7.443526170798898"/>
  </r>
  <r>
    <x v="9"/>
    <x v="5"/>
    <x v="9"/>
    <n v="700"/>
    <n v="87"/>
    <n v="8.0459770114942533"/>
  </r>
  <r>
    <x v="4"/>
    <x v="5"/>
    <x v="9"/>
    <n v="3759"/>
    <n v="150"/>
    <n v="25.06"/>
  </r>
  <r>
    <x v="7"/>
    <x v="1"/>
    <x v="9"/>
    <n v="1589"/>
    <n v="303"/>
    <n v="5.2442244224422438"/>
  </r>
  <r>
    <x v="5"/>
    <x v="1"/>
    <x v="19"/>
    <n v="5194"/>
    <n v="288"/>
    <n v="18.034722222222221"/>
  </r>
  <r>
    <x v="9"/>
    <x v="2"/>
    <x v="11"/>
    <n v="945"/>
    <n v="75"/>
    <n v="12.6"/>
  </r>
  <r>
    <x v="0"/>
    <x v="4"/>
    <x v="6"/>
    <n v="1988"/>
    <n v="39"/>
    <n v="50.974358974358971"/>
  </r>
  <r>
    <x v="4"/>
    <x v="5"/>
    <x v="1"/>
    <n v="6734"/>
    <n v="123"/>
    <n v="54.747967479674799"/>
  </r>
  <r>
    <x v="0"/>
    <x v="2"/>
    <x v="2"/>
    <n v="217"/>
    <n v="36"/>
    <n v="6.0277777777777777"/>
  </r>
  <r>
    <x v="6"/>
    <x v="5"/>
    <x v="7"/>
    <n v="6279"/>
    <n v="237"/>
    <n v="26.49367088607595"/>
  </r>
  <r>
    <x v="0"/>
    <x v="2"/>
    <x v="11"/>
    <n v="4424"/>
    <n v="201"/>
    <n v="22.009950248756219"/>
  </r>
  <r>
    <x v="7"/>
    <x v="2"/>
    <x v="9"/>
    <n v="189"/>
    <n v="48"/>
    <n v="3.9375"/>
  </r>
  <r>
    <x v="6"/>
    <x v="1"/>
    <x v="7"/>
    <n v="490"/>
    <n v="84"/>
    <n v="5.833333333333333"/>
  </r>
  <r>
    <x v="1"/>
    <x v="0"/>
    <x v="20"/>
    <n v="434"/>
    <n v="87"/>
    <n v="4.9885057471264371"/>
  </r>
  <r>
    <x v="5"/>
    <x v="4"/>
    <x v="0"/>
    <n v="10129"/>
    <n v="312"/>
    <n v="32.464743589743591"/>
  </r>
  <r>
    <x v="8"/>
    <x v="3"/>
    <x v="19"/>
    <n v="1652"/>
    <n v="102"/>
    <n v="16.196078431372548"/>
  </r>
  <r>
    <x v="1"/>
    <x v="4"/>
    <x v="20"/>
    <n v="6433"/>
    <n v="78"/>
    <n v="82.474358974358978"/>
  </r>
  <r>
    <x v="8"/>
    <x v="5"/>
    <x v="14"/>
    <n v="2212"/>
    <n v="117"/>
    <n v="18.905982905982906"/>
  </r>
  <r>
    <x v="3"/>
    <x v="1"/>
    <x v="15"/>
    <n v="609"/>
    <n v="99"/>
    <n v="6.1515151515151514"/>
  </r>
  <r>
    <x v="0"/>
    <x v="1"/>
    <x v="17"/>
    <n v="1638"/>
    <n v="48"/>
    <n v="34.125"/>
  </r>
  <r>
    <x v="5"/>
    <x v="5"/>
    <x v="16"/>
    <n v="3829"/>
    <n v="24"/>
    <n v="159.54166666666666"/>
  </r>
  <r>
    <x v="0"/>
    <x v="3"/>
    <x v="16"/>
    <n v="5775"/>
    <n v="42"/>
    <n v="137.5"/>
  </r>
  <r>
    <x v="4"/>
    <x v="1"/>
    <x v="13"/>
    <n v="1071"/>
    <n v="270"/>
    <n v="3.9666666666666668"/>
  </r>
  <r>
    <x v="1"/>
    <x v="2"/>
    <x v="14"/>
    <n v="5019"/>
    <n v="150"/>
    <n v="33.46"/>
  </r>
  <r>
    <x v="7"/>
    <x v="0"/>
    <x v="16"/>
    <n v="2863"/>
    <n v="42"/>
    <n v="68.166666666666671"/>
  </r>
  <r>
    <x v="0"/>
    <x v="1"/>
    <x v="12"/>
    <n v="1617"/>
    <n v="126"/>
    <n v="12.833333333333334"/>
  </r>
  <r>
    <x v="4"/>
    <x v="0"/>
    <x v="21"/>
    <n v="6818"/>
    <n v="6"/>
    <n v="1136.3333333333333"/>
  </r>
  <r>
    <x v="8"/>
    <x v="1"/>
    <x v="16"/>
    <n v="6657"/>
    <n v="276"/>
    <n v="24.119565217391305"/>
  </r>
  <r>
    <x v="8"/>
    <x v="5"/>
    <x v="9"/>
    <n v="2919"/>
    <n v="93"/>
    <n v="31.387096774193548"/>
  </r>
  <r>
    <x v="7"/>
    <x v="2"/>
    <x v="6"/>
    <n v="3094"/>
    <n v="246"/>
    <n v="12.577235772357724"/>
  </r>
  <r>
    <x v="4"/>
    <x v="3"/>
    <x v="17"/>
    <n v="2989"/>
    <n v="3"/>
    <n v="996.33333333333337"/>
  </r>
  <r>
    <x v="1"/>
    <x v="4"/>
    <x v="18"/>
    <n v="2268"/>
    <n v="63"/>
    <n v="36"/>
  </r>
  <r>
    <x v="6"/>
    <x v="1"/>
    <x v="6"/>
    <n v="4753"/>
    <n v="246"/>
    <n v="19.321138211382113"/>
  </r>
  <r>
    <x v="7"/>
    <x v="5"/>
    <x v="15"/>
    <n v="7511"/>
    <n v="120"/>
    <n v="62.591666666666669"/>
  </r>
  <r>
    <x v="7"/>
    <x v="4"/>
    <x v="6"/>
    <n v="4326"/>
    <n v="348"/>
    <n v="12.431034482758621"/>
  </r>
  <r>
    <x v="3"/>
    <x v="5"/>
    <x v="14"/>
    <n v="4935"/>
    <n v="126"/>
    <n v="39.166666666666664"/>
  </r>
  <r>
    <x v="4"/>
    <x v="1"/>
    <x v="0"/>
    <n v="4781"/>
    <n v="123"/>
    <n v="38.869918699186989"/>
  </r>
  <r>
    <x v="6"/>
    <x v="4"/>
    <x v="4"/>
    <n v="7483"/>
    <n v="45"/>
    <n v="166.28888888888889"/>
  </r>
  <r>
    <x v="9"/>
    <x v="4"/>
    <x v="2"/>
    <n v="6860"/>
    <n v="126"/>
    <n v="54.444444444444443"/>
  </r>
  <r>
    <x v="0"/>
    <x v="0"/>
    <x v="12"/>
    <n v="9002"/>
    <n v="72"/>
    <n v="125.02777777777777"/>
  </r>
  <r>
    <x v="4"/>
    <x v="2"/>
    <x v="12"/>
    <n v="1400"/>
    <n v="135"/>
    <n v="10.37037037037037"/>
  </r>
  <r>
    <x v="9"/>
    <x v="5"/>
    <x v="7"/>
    <n v="4053"/>
    <n v="24"/>
    <n v="168.875"/>
  </r>
  <r>
    <x v="5"/>
    <x v="2"/>
    <x v="6"/>
    <n v="2149"/>
    <n v="117"/>
    <n v="18.367521367521366"/>
  </r>
  <r>
    <x v="8"/>
    <x v="3"/>
    <x v="12"/>
    <n v="3640"/>
    <n v="51"/>
    <n v="71.372549019607845"/>
  </r>
  <r>
    <x v="7"/>
    <x v="3"/>
    <x v="14"/>
    <n v="630"/>
    <n v="36"/>
    <n v="17.5"/>
  </r>
  <r>
    <x v="2"/>
    <x v="1"/>
    <x v="18"/>
    <n v="2429"/>
    <n v="144"/>
    <n v="16.868055555555557"/>
  </r>
  <r>
    <x v="2"/>
    <x v="2"/>
    <x v="4"/>
    <n v="2142"/>
    <n v="114"/>
    <n v="18.789473684210527"/>
  </r>
  <r>
    <x v="5"/>
    <x v="0"/>
    <x v="0"/>
    <n v="6454"/>
    <n v="54"/>
    <n v="119.51851851851852"/>
  </r>
  <r>
    <x v="5"/>
    <x v="0"/>
    <x v="10"/>
    <n v="4487"/>
    <n v="333"/>
    <n v="13.474474474474475"/>
  </r>
  <r>
    <x v="8"/>
    <x v="0"/>
    <x v="2"/>
    <n v="938"/>
    <n v="366"/>
    <n v="2.5628415300546448"/>
  </r>
  <r>
    <x v="8"/>
    <x v="4"/>
    <x v="21"/>
    <n v="8841"/>
    <n v="303"/>
    <n v="29.178217821782177"/>
  </r>
  <r>
    <x v="7"/>
    <x v="3"/>
    <x v="5"/>
    <n v="4018"/>
    <n v="126"/>
    <n v="31.888888888888889"/>
  </r>
  <r>
    <x v="3"/>
    <x v="0"/>
    <x v="16"/>
    <n v="714"/>
    <n v="231"/>
    <n v="3.0909090909090908"/>
  </r>
  <r>
    <x v="2"/>
    <x v="4"/>
    <x v="4"/>
    <n v="3850"/>
    <n v="102"/>
    <n v="37.7450980392156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05FAD8-49A1-4748-B937-76612593A354}" name="PivotTable3"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3:B44" firstHeaderRow="1" firstDataRow="1" firstDataCol="1"/>
  <pivotFields count="2">
    <pivotField axis="axisRow" allDrilled="1" subtotalTop="0" showAll="0" measureFilter="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3">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ject_3.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ADCB9A-D4C4-4CED-9DB3-964050FE247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D26" firstHeaderRow="0" firstDataRow="1" firstDataCol="1"/>
  <pivotFields count="6">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s>
  <rowFields count="1">
    <field x="1"/>
  </rowFields>
  <rowItems count="7">
    <i>
      <x v="2"/>
    </i>
    <i>
      <x v="1"/>
    </i>
    <i>
      <x v="3"/>
    </i>
    <i>
      <x v="5"/>
    </i>
    <i>
      <x v="4"/>
    </i>
    <i>
      <x/>
    </i>
    <i t="grand">
      <x/>
    </i>
  </rowItems>
  <colFields count="1">
    <field x="-2"/>
  </colFields>
  <colItems count="3">
    <i>
      <x/>
    </i>
    <i i="1">
      <x v="1"/>
    </i>
    <i i="2">
      <x v="2"/>
    </i>
  </colItems>
  <dataFields count="3">
    <dataField name="Sum of Amount" fld="3" baseField="0" baseItem="0" numFmtId="167"/>
    <dataField name="                                       Sum of Amount2" fld="3" baseField="0" baseItem="0"/>
    <dataField name="Sum of Units" fld="4" baseField="0" baseItem="0"/>
  </dataFields>
  <formats count="1">
    <format dxfId="15">
      <pivotArea field="1" grandRow="1" outline="0" collapsedLevelsAreSubtotals="1" axis="axisRow" fieldPosition="0">
        <references count="1">
          <reference field="4294967294" count="1" selected="0">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B89F88-427B-433F-99E3-77B14F29763F}" name="PivotTable12"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6:D29"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numFmtId="167"/>
    <dataField name="Sum of Total Cost" fld="2" baseField="0" baseItem="0" numFmtId="167"/>
    <dataField name="Sum of Profit" fld="3" baseField="0" baseItem="0" numFmtId="167"/>
  </dataFields>
  <pivotHierarchies count="24">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able7]"/>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2D62CA-FB51-4846-A5FC-22E35EA770D3}" name="PivotTable1"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6:E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i>
    <i>
      <x v="16"/>
    </i>
    <i>
      <x v="1"/>
    </i>
    <i>
      <x v="20"/>
    </i>
    <i>
      <x v="19"/>
    </i>
    <i>
      <x v="21"/>
    </i>
    <i>
      <x v="13"/>
    </i>
    <i>
      <x v="3"/>
    </i>
    <i>
      <x v="2"/>
    </i>
    <i>
      <x v="15"/>
    </i>
    <i>
      <x v="12"/>
    </i>
    <i>
      <x v="7"/>
    </i>
    <i>
      <x v="9"/>
    </i>
    <i>
      <x v="14"/>
    </i>
    <i>
      <x v="11"/>
    </i>
    <i>
      <x v="17"/>
    </i>
    <i>
      <x v="4"/>
    </i>
    <i>
      <x v="18"/>
    </i>
    <i>
      <x v="8"/>
    </i>
    <i>
      <x v="10"/>
    </i>
    <i>
      <x v="6"/>
    </i>
    <i t="grand">
      <x/>
    </i>
  </rowItems>
  <colFields count="1">
    <field x="-2"/>
  </colFields>
  <colItems count="4">
    <i>
      <x/>
    </i>
    <i i="1">
      <x v="1"/>
    </i>
    <i i="2">
      <x v="2"/>
    </i>
    <i i="3">
      <x v="3"/>
    </i>
  </colItems>
  <dataFields count="4">
    <dataField name="Sum of Amount" fld="1" baseField="0" baseItem="0" numFmtId="166"/>
    <dataField name="Sum of Units" fld="2" baseField="0" baseItem="0"/>
    <dataField name="Sum of Profit" fld="3" baseField="0" baseItem="0" numFmtId="166"/>
    <dataField fld="4" subtotal="count" baseField="0" baseItem="0"/>
  </dataFields>
  <formats count="6">
    <format dxfId="5">
      <pivotArea collapsedLevelsAreSubtotals="1" fieldPosition="0">
        <references count="2">
          <reference field="4294967294" count="1" selected="0">
            <x v="2"/>
          </reference>
          <reference field="0" count="0"/>
        </references>
      </pivotArea>
    </format>
    <format dxfId="4">
      <pivotArea outline="0" collapsedLevelsAreSubtotals="1" fieldPosition="0">
        <references count="1">
          <reference field="4294967294" count="1" selected="0">
            <x v="2"/>
          </reference>
        </references>
      </pivotArea>
    </format>
    <format dxfId="3">
      <pivotArea outline="0" collapsedLevelsAreSubtotals="1" fieldPosition="0">
        <references count="1">
          <reference field="4294967294" count="1" selected="0">
            <x v="2"/>
          </reference>
        </references>
      </pivotArea>
    </format>
    <format dxfId="2">
      <pivotArea dataOnly="0" labelOnly="1" outline="0" fieldPosition="0">
        <references count="1">
          <reference field="4294967294" count="1">
            <x v="2"/>
          </reference>
        </references>
      </pivotArea>
    </format>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24">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able7]"/>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7C7EF54-13FA-4F4D-97B4-A35BA9A666FC}" sourceName="Sales Person">
  <pivotTables>
    <pivotTable tabId="5" name="PivotTable1"/>
  </pivotTables>
  <data>
    <tabular pivotCacheId="1413807579">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619C3AF-8C32-400E-A566-25A204DDE198}" sourceName="[Sales_Table7].[Geography]">
  <pivotTables>
    <pivotTable tabId="8" name="PivotTable12"/>
  </pivotTables>
  <data>
    <olap pivotCacheId="1516007294">
      <levels count="2">
        <level uniqueName="[Sales_Table7].[Geography].[(All)]" sourceCaption="(All)" count="0"/>
        <level uniqueName="[Sales_Table7].[Geography].[Geography]" sourceCaption="Geography" count="6">
          <ranges>
            <range startItem="0">
              <i n="[Sales_Table7].[Geography].&amp;[Australia]" c="Australia"/>
              <i n="[Sales_Table7].[Geography].&amp;[Canada]" c="Canada"/>
              <i n="[Sales_Table7].[Geography].&amp;[India]" c="India"/>
              <i n="[Sales_Table7].[Geography].&amp;[New Zealand]" c="New Zealand"/>
              <i n="[Sales_Table7].[Geography].&amp;[UK]" c="UK"/>
              <i n="[Sales_Table7].[Geography].&amp;[USA]" c="USA"/>
            </range>
          </ranges>
        </level>
      </levels>
      <selections count="1">
        <selection n="[Sales_Table7].[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4283A63C-B356-4558-A898-18420D02F8B3}" sourceName="[Sales_Table7].[Sales Person]">
  <pivotTables>
    <pivotTable tabId="8" name="PivotTable12"/>
  </pivotTables>
  <data>
    <olap pivotCacheId="1516007294">
      <levels count="2">
        <level uniqueName="[Sales_Table7].[Sales Person].[(All)]" sourceCaption="(All)" count="0"/>
        <level uniqueName="[Sales_Table7].[Sales Person].[Sales Person]" sourceCaption="Sales Person" count="10">
          <ranges>
            <range startItem="0">
              <i n="[Sales_Table7].[Sales Person].&amp;[Barr Faughny]" c="Barr Faughny"/>
              <i n="[Sales_Table7].[Sales Person].&amp;[Brien Boise]" c="Brien Boise"/>
              <i n="[Sales_Table7].[Sales Person].&amp;[Carla Molina]" c="Carla Molina"/>
              <i n="[Sales_Table7].[Sales Person].&amp;[Ches Bonnell]" c="Ches Bonnell"/>
              <i n="[Sales_Table7].[Sales Person].&amp;[Curtice Advani]" c="Curtice Advani"/>
              <i n="[Sales_Table7].[Sales Person].&amp;[Gigi Bohling]" c="Gigi Bohling"/>
              <i n="[Sales_Table7].[Sales Person].&amp;[Gunar Cockshoot]" c="Gunar Cockshoot"/>
              <i n="[Sales_Table7].[Sales Person].&amp;[Husein Augar]" c="Husein Augar"/>
              <i n="[Sales_Table7].[Sales Person].&amp;[Oby Sorrel]" c="Oby Sorrel"/>
              <i n="[Sales_Table7].[Sales Person].&amp;[Ram Mahesh]" c="Ram Mahesh"/>
            </range>
          </ranges>
        </level>
      </levels>
      <selections count="1">
        <selection n="[Sales_Table7].[Sales Pers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440C776-8339-4BDB-9C3A-38112004B824}" sourceName="[Sales_Table7].[Geography]">
  <pivotTables>
    <pivotTable tabId="11" name="PivotTable1"/>
  </pivotTables>
  <data>
    <olap pivotCacheId="184030529">
      <levels count="2">
        <level uniqueName="[Sales_Table7].[Geography].[(All)]" sourceCaption="(All)" count="0"/>
        <level uniqueName="[Sales_Table7].[Geography].[Geography]" sourceCaption="Geography" count="6">
          <ranges>
            <range startItem="0">
              <i n="[Sales_Table7].[Geography].&amp;[Australia]" c="Australia"/>
              <i n="[Sales_Table7].[Geography].&amp;[Canada]" c="Canada"/>
              <i n="[Sales_Table7].[Geography].&amp;[India]" c="India"/>
              <i n="[Sales_Table7].[Geography].&amp;[New Zealand]" c="New Zealand"/>
              <i n="[Sales_Table7].[Geography].&amp;[UK]" c="UK"/>
              <i n="[Sales_Table7].[Geography].&amp;[USA]" c="USA"/>
            </range>
          </ranges>
        </level>
      </levels>
      <selections count="1">
        <selection n="[Sales_Table7].[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4BEA585F-A2CF-455C-9798-D42933DDCC8E}" cache="Slicer_Sales_Person" caption="Sales Person" columnCoun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365989C-9182-42D8-AE94-5CB9E15D385F}" cache="Slicer_Geography" caption="Geography" level="1" rowHeight="234950"/>
  <slicer name="Sales Person 1" xr10:uid="{EE55B164-F14C-430B-A46F-5E63D3266DCD}" cache="Slicer_Sales_Person1" caption="Sales Person"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0E05871-E19C-4002-A374-6CF0CC56A1EE}"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6:Z28" totalsRowShown="0">
  <autoFilter ref="Y6:Z28"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AD3A44-F9BC-4DB4-BAC0-C54BA12C4D86}" name="Sales_Table" displayName="Sales_Table" ref="A1:E301" totalsRowShown="0" headerRowDxfId="21">
  <autoFilter ref="A1:E301" xr:uid="{46AD3A44-F9BC-4DB4-BAC0-C54BA12C4D86}"/>
  <tableColumns count="5">
    <tableColumn id="1" xr3:uid="{885C9707-609B-448E-8097-AC095F556FDA}" name="Sales Person"/>
    <tableColumn id="2" xr3:uid="{1529BB31-11BD-4906-BDF1-4F87FB95C9CF}" name="Geography"/>
    <tableColumn id="3" xr3:uid="{9B5E1C6A-96DC-4622-A9F0-0980CF92C537}" name="Product"/>
    <tableColumn id="4" xr3:uid="{B6B0975B-0715-47DE-8D5D-1B647D18F8BB}" name="Amount" dataDxfId="20"/>
    <tableColumn id="5" xr3:uid="{5D670376-212E-4306-9AC5-5BA2922E6AD8}" name="Unit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7A1391-B36F-40D9-8DC3-389125C50457}" name="Sales_Table4" displayName="Sales_Table4" ref="B6:F306" totalsRowShown="0" headerRowDxfId="18">
  <autoFilter ref="B6:F306" xr:uid="{DE7A1391-B36F-40D9-8DC3-389125C50457}"/>
  <sortState xmlns:xlrd2="http://schemas.microsoft.com/office/spreadsheetml/2017/richdata2" ref="B7:F306">
    <sortCondition descending="1" ref="E6:E306"/>
  </sortState>
  <tableColumns count="5">
    <tableColumn id="1" xr3:uid="{29911FA1-9377-478C-9104-A789D077D8F2}" name="Sales Person"/>
    <tableColumn id="2" xr3:uid="{64D018B6-B253-4F78-B242-66B44EFE727A}" name="Geography"/>
    <tableColumn id="3" xr3:uid="{3D67EF4C-4B2B-49D8-960B-C18124F3615E}" name="Product"/>
    <tableColumn id="4" xr3:uid="{818F490A-D60D-4514-AF0F-F707836BCAEA}" name="Amount" dataDxfId="17"/>
    <tableColumn id="5" xr3:uid="{FFE759ED-65C5-4046-92EF-23C80D1FB348}" name="Unit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26D53E-7804-4910-A17F-0A3A26AFACD5}" name="Sales_Table6" displayName="Sales_Table6" ref="L8:P308" totalsRowShown="0" headerRowDxfId="14">
  <autoFilter ref="L8:P308" xr:uid="{C326D53E-7804-4910-A17F-0A3A26AFACD5}"/>
  <tableColumns count="5">
    <tableColumn id="1" xr3:uid="{33A1C65B-387B-4DE6-B5E7-53ABBEF3E086}" name="Sales Person"/>
    <tableColumn id="2" xr3:uid="{D4575883-D45B-44AF-828B-FCB0A1183022}" name="Geography"/>
    <tableColumn id="3" xr3:uid="{EA388059-3ECE-43A6-9DAC-282AA8155CF3}" name="Product"/>
    <tableColumn id="4" xr3:uid="{22D2F1E5-8296-4157-AABF-03E018A32F59}" name="Amount" dataDxfId="13"/>
    <tableColumn id="5" xr3:uid="{4A3C4D0E-5531-4395-A7A8-B88DD8C654AF}" name="Units"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ECD277-E836-486D-85D4-6F6AAAAE0F29}" name="Sales_Table7" displayName="Sales_Table7" ref="A7:H307" totalsRowShown="0" headerRowDxfId="11">
  <autoFilter ref="A7:H307" xr:uid="{43ECD277-E836-486D-85D4-6F6AAAAE0F29}"/>
  <tableColumns count="8">
    <tableColumn id="1" xr3:uid="{B6C3E138-D987-41A0-A3C5-64A51F8C68F6}" name="Sales Person"/>
    <tableColumn id="2" xr3:uid="{CC8F83C2-C4B0-4CC8-8676-2A7820B8B936}" name="Geography"/>
    <tableColumn id="3" xr3:uid="{E99D3C6F-F830-419D-882A-7BC82BDA9342}" name="Product"/>
    <tableColumn id="4" xr3:uid="{162C545D-C9AB-4EC9-A12C-B22409BEEA2A}" name="Amount" dataDxfId="10"/>
    <tableColumn id="5" xr3:uid="{360E0F81-96F2-4D36-A704-71655EAD0FFB}" name="Units" dataDxfId="9"/>
    <tableColumn id="6" xr3:uid="{24004874-049F-40C3-9E2D-969DE0822EE6}" name="Cost Per Unit" dataDxfId="8">
      <calculatedColumnFormula array="1">_xlfn.XLOOKUP(Sales_Table7[[#This Row],[Product]],products[[#All],[Product]],products[[#All],[Cost per unit]],,0)</calculatedColumnFormula>
    </tableColumn>
    <tableColumn id="7" xr3:uid="{E8D51604-A110-4787-AD41-BB6745468A33}" name="Total Cost" dataDxfId="7">
      <calculatedColumnFormula>Sales_Table7[[#This Row],[Cost Per Unit]]*Sales_Table7[[#This Row],[Units]]</calculatedColumnFormula>
    </tableColumn>
    <tableColumn id="8" xr3:uid="{2D7E119C-7BCE-4DCE-999E-63EA8C5BB908}" name="Profit" dataDxfId="6">
      <calculatedColumnFormula>Sales_Table7[[#This Row],[Amount]]-Sales_Table7[[#This Row],[Total Cost]]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3"/>
  <sheetViews>
    <sheetView showGridLines="0" tabSelected="1" zoomScaleNormal="100" workbookViewId="0">
      <selection activeCell="A4" sqref="A4:XFD4"/>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6" spans="1:26" x14ac:dyDescent="0.3">
      <c r="C6" s="6" t="s">
        <v>11</v>
      </c>
      <c r="D6" s="6" t="s">
        <v>12</v>
      </c>
      <c r="E6" s="6" t="s">
        <v>0</v>
      </c>
      <c r="F6" s="10" t="s">
        <v>1</v>
      </c>
      <c r="G6" s="10" t="s">
        <v>50</v>
      </c>
      <c r="J6" s="9" t="s">
        <v>43</v>
      </c>
      <c r="K6" s="2"/>
      <c r="Y6" t="s">
        <v>0</v>
      </c>
      <c r="Z6" t="s">
        <v>51</v>
      </c>
    </row>
    <row r="7" spans="1:26" x14ac:dyDescent="0.3">
      <c r="C7" t="s">
        <v>40</v>
      </c>
      <c r="D7" t="s">
        <v>37</v>
      </c>
      <c r="E7" t="s">
        <v>30</v>
      </c>
      <c r="F7" s="4">
        <v>1624</v>
      </c>
      <c r="G7" s="5">
        <v>114</v>
      </c>
      <c r="J7" s="7">
        <v>1</v>
      </c>
      <c r="K7" s="8" t="s">
        <v>44</v>
      </c>
      <c r="Y7" t="s">
        <v>13</v>
      </c>
      <c r="Z7" s="11">
        <v>9.33</v>
      </c>
    </row>
    <row r="8" spans="1:26" x14ac:dyDescent="0.3">
      <c r="C8" t="s">
        <v>8</v>
      </c>
      <c r="D8" t="s">
        <v>35</v>
      </c>
      <c r="E8" t="s">
        <v>32</v>
      </c>
      <c r="F8" s="4">
        <v>6706</v>
      </c>
      <c r="G8" s="5">
        <v>459</v>
      </c>
      <c r="J8" s="7">
        <v>2</v>
      </c>
      <c r="K8" s="8" t="s">
        <v>53</v>
      </c>
      <c r="Y8" t="s">
        <v>14</v>
      </c>
      <c r="Z8" s="11">
        <v>11.7</v>
      </c>
    </row>
    <row r="9" spans="1:26" x14ac:dyDescent="0.3">
      <c r="C9" t="s">
        <v>9</v>
      </c>
      <c r="D9" t="s">
        <v>35</v>
      </c>
      <c r="E9" t="s">
        <v>4</v>
      </c>
      <c r="F9" s="4">
        <v>959</v>
      </c>
      <c r="G9" s="5">
        <v>147</v>
      </c>
      <c r="J9" s="7">
        <v>3</v>
      </c>
      <c r="K9" s="8" t="s">
        <v>45</v>
      </c>
      <c r="Y9" t="s">
        <v>4</v>
      </c>
      <c r="Z9" s="11">
        <v>11.88</v>
      </c>
    </row>
    <row r="10" spans="1:26" x14ac:dyDescent="0.3">
      <c r="C10" t="s">
        <v>41</v>
      </c>
      <c r="D10" t="s">
        <v>36</v>
      </c>
      <c r="E10" t="s">
        <v>18</v>
      </c>
      <c r="F10" s="4">
        <v>9632</v>
      </c>
      <c r="G10" s="5">
        <v>288</v>
      </c>
      <c r="J10" s="7">
        <v>4</v>
      </c>
      <c r="K10" s="8" t="s">
        <v>46</v>
      </c>
      <c r="Y10" t="s">
        <v>15</v>
      </c>
      <c r="Z10" s="11">
        <v>11.73</v>
      </c>
    </row>
    <row r="11" spans="1:26" x14ac:dyDescent="0.3">
      <c r="C11" t="s">
        <v>6</v>
      </c>
      <c r="D11" t="s">
        <v>39</v>
      </c>
      <c r="E11" t="s">
        <v>25</v>
      </c>
      <c r="F11" s="4">
        <v>2100</v>
      </c>
      <c r="G11" s="5">
        <v>414</v>
      </c>
      <c r="J11" s="7">
        <v>5</v>
      </c>
      <c r="K11" s="8" t="s">
        <v>54</v>
      </c>
      <c r="Y11" t="s">
        <v>16</v>
      </c>
      <c r="Z11" s="11">
        <v>8.7899999999999991</v>
      </c>
    </row>
    <row r="12" spans="1:26" x14ac:dyDescent="0.3">
      <c r="C12" t="s">
        <v>40</v>
      </c>
      <c r="D12" t="s">
        <v>35</v>
      </c>
      <c r="E12" t="s">
        <v>33</v>
      </c>
      <c r="F12" s="4">
        <v>8869</v>
      </c>
      <c r="G12" s="5">
        <v>432</v>
      </c>
      <c r="J12" s="7">
        <v>6</v>
      </c>
      <c r="K12" s="8" t="s">
        <v>55</v>
      </c>
      <c r="Y12" t="s">
        <v>17</v>
      </c>
      <c r="Z12" s="11">
        <v>3.11</v>
      </c>
    </row>
    <row r="13" spans="1:26" x14ac:dyDescent="0.3">
      <c r="C13" t="s">
        <v>6</v>
      </c>
      <c r="D13" t="s">
        <v>38</v>
      </c>
      <c r="E13" t="s">
        <v>31</v>
      </c>
      <c r="F13" s="4">
        <v>2681</v>
      </c>
      <c r="G13" s="5">
        <v>54</v>
      </c>
      <c r="J13" s="7">
        <v>7</v>
      </c>
      <c r="K13" s="8" t="s">
        <v>49</v>
      </c>
      <c r="Y13" t="s">
        <v>18</v>
      </c>
      <c r="Z13" s="11">
        <v>6.47</v>
      </c>
    </row>
    <row r="14" spans="1:26" x14ac:dyDescent="0.3">
      <c r="C14" t="s">
        <v>8</v>
      </c>
      <c r="D14" t="s">
        <v>35</v>
      </c>
      <c r="E14" t="s">
        <v>22</v>
      </c>
      <c r="F14" s="4">
        <v>5012</v>
      </c>
      <c r="G14" s="5">
        <v>210</v>
      </c>
      <c r="J14" s="7">
        <v>8</v>
      </c>
      <c r="K14" s="8" t="s">
        <v>52</v>
      </c>
      <c r="Y14" t="s">
        <v>19</v>
      </c>
      <c r="Z14" s="11">
        <v>7.64</v>
      </c>
    </row>
    <row r="15" spans="1:26" x14ac:dyDescent="0.3">
      <c r="C15" t="s">
        <v>7</v>
      </c>
      <c r="D15" t="s">
        <v>38</v>
      </c>
      <c r="E15" t="s">
        <v>14</v>
      </c>
      <c r="F15" s="4">
        <v>1281</v>
      </c>
      <c r="G15" s="5">
        <v>75</v>
      </c>
      <c r="J15" s="7">
        <v>9</v>
      </c>
      <c r="K15" s="8" t="s">
        <v>47</v>
      </c>
      <c r="Y15" t="s">
        <v>20</v>
      </c>
      <c r="Z15" s="11">
        <v>10.62</v>
      </c>
    </row>
    <row r="16" spans="1:26" x14ac:dyDescent="0.3">
      <c r="C16" t="s">
        <v>5</v>
      </c>
      <c r="D16" t="s">
        <v>37</v>
      </c>
      <c r="E16" t="s">
        <v>14</v>
      </c>
      <c r="F16" s="4">
        <v>4991</v>
      </c>
      <c r="G16" s="5">
        <v>12</v>
      </c>
      <c r="J16" s="7">
        <v>10</v>
      </c>
      <c r="K16" s="8" t="s">
        <v>48</v>
      </c>
      <c r="Y16" t="s">
        <v>21</v>
      </c>
      <c r="Z16" s="11">
        <v>9</v>
      </c>
    </row>
    <row r="17" spans="3:26" x14ac:dyDescent="0.3">
      <c r="C17" t="s">
        <v>2</v>
      </c>
      <c r="D17" t="s">
        <v>39</v>
      </c>
      <c r="E17" t="s">
        <v>25</v>
      </c>
      <c r="F17" s="4">
        <v>1785</v>
      </c>
      <c r="G17" s="5">
        <v>462</v>
      </c>
      <c r="Y17" t="s">
        <v>22</v>
      </c>
      <c r="Z17" s="11">
        <v>9.77</v>
      </c>
    </row>
    <row r="18" spans="3:26" x14ac:dyDescent="0.3">
      <c r="C18" t="s">
        <v>3</v>
      </c>
      <c r="D18" t="s">
        <v>37</v>
      </c>
      <c r="E18" t="s">
        <v>17</v>
      </c>
      <c r="F18" s="4">
        <v>3983</v>
      </c>
      <c r="G18" s="5">
        <v>144</v>
      </c>
      <c r="Y18" t="s">
        <v>23</v>
      </c>
      <c r="Z18" s="11">
        <v>6.49</v>
      </c>
    </row>
    <row r="19" spans="3:26" x14ac:dyDescent="0.3">
      <c r="C19" t="s">
        <v>9</v>
      </c>
      <c r="D19" t="s">
        <v>38</v>
      </c>
      <c r="E19" t="s">
        <v>16</v>
      </c>
      <c r="F19" s="4">
        <v>2646</v>
      </c>
      <c r="G19" s="5">
        <v>120</v>
      </c>
      <c r="Y19" t="s">
        <v>24</v>
      </c>
      <c r="Z19" s="11">
        <v>4.97</v>
      </c>
    </row>
    <row r="20" spans="3:26" x14ac:dyDescent="0.3">
      <c r="C20" t="s">
        <v>2</v>
      </c>
      <c r="D20" t="s">
        <v>34</v>
      </c>
      <c r="E20" t="s">
        <v>13</v>
      </c>
      <c r="F20" s="4">
        <v>252</v>
      </c>
      <c r="G20" s="5">
        <v>54</v>
      </c>
      <c r="Y20" t="s">
        <v>25</v>
      </c>
      <c r="Z20" s="11">
        <v>13.15</v>
      </c>
    </row>
    <row r="21" spans="3:26" x14ac:dyDescent="0.3">
      <c r="C21" t="s">
        <v>3</v>
      </c>
      <c r="D21" t="s">
        <v>35</v>
      </c>
      <c r="E21" t="s">
        <v>25</v>
      </c>
      <c r="F21" s="4">
        <v>2464</v>
      </c>
      <c r="G21" s="5">
        <v>234</v>
      </c>
      <c r="Y21" t="s">
        <v>26</v>
      </c>
      <c r="Z21" s="11">
        <v>5.6</v>
      </c>
    </row>
    <row r="22" spans="3:26" x14ac:dyDescent="0.3">
      <c r="C22" t="s">
        <v>3</v>
      </c>
      <c r="D22" t="s">
        <v>35</v>
      </c>
      <c r="E22" t="s">
        <v>29</v>
      </c>
      <c r="F22" s="4">
        <v>2114</v>
      </c>
      <c r="G22" s="5">
        <v>66</v>
      </c>
      <c r="Y22" t="s">
        <v>27</v>
      </c>
      <c r="Z22" s="11">
        <v>16.73</v>
      </c>
    </row>
    <row r="23" spans="3:26" x14ac:dyDescent="0.3">
      <c r="C23" t="s">
        <v>6</v>
      </c>
      <c r="D23" t="s">
        <v>37</v>
      </c>
      <c r="E23" t="s">
        <v>31</v>
      </c>
      <c r="F23" s="4">
        <v>7693</v>
      </c>
      <c r="G23" s="5">
        <v>87</v>
      </c>
      <c r="Y23" t="s">
        <v>28</v>
      </c>
      <c r="Z23" s="11">
        <v>10.38</v>
      </c>
    </row>
    <row r="24" spans="3:26" x14ac:dyDescent="0.3">
      <c r="C24" t="s">
        <v>5</v>
      </c>
      <c r="D24" t="s">
        <v>34</v>
      </c>
      <c r="E24" t="s">
        <v>20</v>
      </c>
      <c r="F24" s="4">
        <v>15610</v>
      </c>
      <c r="G24" s="5">
        <v>339</v>
      </c>
      <c r="Y24" t="s">
        <v>29</v>
      </c>
      <c r="Z24" s="11">
        <v>7.16</v>
      </c>
    </row>
    <row r="25" spans="3:26" x14ac:dyDescent="0.3">
      <c r="C25" t="s">
        <v>41</v>
      </c>
      <c r="D25" t="s">
        <v>34</v>
      </c>
      <c r="E25" t="s">
        <v>22</v>
      </c>
      <c r="F25" s="4">
        <v>336</v>
      </c>
      <c r="G25" s="5">
        <v>144</v>
      </c>
      <c r="Y25" t="s">
        <v>30</v>
      </c>
      <c r="Z25" s="11">
        <v>14.49</v>
      </c>
    </row>
    <row r="26" spans="3:26" x14ac:dyDescent="0.3">
      <c r="C26" t="s">
        <v>2</v>
      </c>
      <c r="D26" t="s">
        <v>39</v>
      </c>
      <c r="E26" t="s">
        <v>20</v>
      </c>
      <c r="F26" s="4">
        <v>9443</v>
      </c>
      <c r="G26" s="5">
        <v>162</v>
      </c>
      <c r="Y26" t="s">
        <v>31</v>
      </c>
      <c r="Z26" s="11">
        <v>5.79</v>
      </c>
    </row>
    <row r="27" spans="3:26" x14ac:dyDescent="0.3">
      <c r="C27" t="s">
        <v>9</v>
      </c>
      <c r="D27" t="s">
        <v>34</v>
      </c>
      <c r="E27" t="s">
        <v>23</v>
      </c>
      <c r="F27" s="4">
        <v>8155</v>
      </c>
      <c r="G27" s="5">
        <v>90</v>
      </c>
      <c r="Y27" t="s">
        <v>32</v>
      </c>
      <c r="Z27" s="11">
        <v>8.65</v>
      </c>
    </row>
    <row r="28" spans="3:26" x14ac:dyDescent="0.3">
      <c r="C28" t="s">
        <v>8</v>
      </c>
      <c r="D28" t="s">
        <v>38</v>
      </c>
      <c r="E28" t="s">
        <v>23</v>
      </c>
      <c r="F28" s="4">
        <v>1701</v>
      </c>
      <c r="G28" s="5">
        <v>234</v>
      </c>
      <c r="Y28" t="s">
        <v>33</v>
      </c>
      <c r="Z28" s="11">
        <v>12.37</v>
      </c>
    </row>
    <row r="29" spans="3:26" x14ac:dyDescent="0.3">
      <c r="C29" t="s">
        <v>10</v>
      </c>
      <c r="D29" t="s">
        <v>38</v>
      </c>
      <c r="E29" t="s">
        <v>22</v>
      </c>
      <c r="F29" s="4">
        <v>2205</v>
      </c>
      <c r="G29" s="5">
        <v>141</v>
      </c>
    </row>
    <row r="30" spans="3:26" x14ac:dyDescent="0.3">
      <c r="C30" t="s">
        <v>8</v>
      </c>
      <c r="D30" t="s">
        <v>37</v>
      </c>
      <c r="E30" t="s">
        <v>19</v>
      </c>
      <c r="F30" s="4">
        <v>1771</v>
      </c>
      <c r="G30" s="5">
        <v>204</v>
      </c>
    </row>
    <row r="31" spans="3:26" x14ac:dyDescent="0.3">
      <c r="C31" t="s">
        <v>41</v>
      </c>
      <c r="D31" t="s">
        <v>35</v>
      </c>
      <c r="E31" t="s">
        <v>15</v>
      </c>
      <c r="F31" s="4">
        <v>2114</v>
      </c>
      <c r="G31" s="5">
        <v>186</v>
      </c>
    </row>
    <row r="32" spans="3:26" x14ac:dyDescent="0.3">
      <c r="C32" t="s">
        <v>41</v>
      </c>
      <c r="D32" t="s">
        <v>36</v>
      </c>
      <c r="E32" t="s">
        <v>13</v>
      </c>
      <c r="F32" s="4">
        <v>10311</v>
      </c>
      <c r="G32" s="5">
        <v>231</v>
      </c>
    </row>
    <row r="33" spans="3:7" x14ac:dyDescent="0.3">
      <c r="C33" t="s">
        <v>3</v>
      </c>
      <c r="D33" t="s">
        <v>39</v>
      </c>
      <c r="E33" t="s">
        <v>16</v>
      </c>
      <c r="F33" s="4">
        <v>21</v>
      </c>
      <c r="G33" s="5">
        <v>168</v>
      </c>
    </row>
    <row r="34" spans="3:7" x14ac:dyDescent="0.3">
      <c r="C34" t="s">
        <v>10</v>
      </c>
      <c r="D34" t="s">
        <v>35</v>
      </c>
      <c r="E34" t="s">
        <v>20</v>
      </c>
      <c r="F34" s="4">
        <v>1974</v>
      </c>
      <c r="G34" s="5">
        <v>195</v>
      </c>
    </row>
    <row r="35" spans="3:7" x14ac:dyDescent="0.3">
      <c r="C35" t="s">
        <v>5</v>
      </c>
      <c r="D35" t="s">
        <v>36</v>
      </c>
      <c r="E35" t="s">
        <v>23</v>
      </c>
      <c r="F35" s="4">
        <v>6314</v>
      </c>
      <c r="G35" s="5">
        <v>15</v>
      </c>
    </row>
    <row r="36" spans="3:7" x14ac:dyDescent="0.3">
      <c r="C36" t="s">
        <v>10</v>
      </c>
      <c r="D36" t="s">
        <v>37</v>
      </c>
      <c r="E36" t="s">
        <v>23</v>
      </c>
      <c r="F36" s="4">
        <v>4683</v>
      </c>
      <c r="G36" s="5">
        <v>30</v>
      </c>
    </row>
    <row r="37" spans="3:7" x14ac:dyDescent="0.3">
      <c r="C37" t="s">
        <v>41</v>
      </c>
      <c r="D37" t="s">
        <v>37</v>
      </c>
      <c r="E37" t="s">
        <v>24</v>
      </c>
      <c r="F37" s="4">
        <v>6398</v>
      </c>
      <c r="G37" s="5">
        <v>102</v>
      </c>
    </row>
    <row r="38" spans="3:7" x14ac:dyDescent="0.3">
      <c r="C38" t="s">
        <v>2</v>
      </c>
      <c r="D38" t="s">
        <v>35</v>
      </c>
      <c r="E38" t="s">
        <v>19</v>
      </c>
      <c r="F38" s="4">
        <v>553</v>
      </c>
      <c r="G38" s="5">
        <v>15</v>
      </c>
    </row>
    <row r="39" spans="3:7" x14ac:dyDescent="0.3">
      <c r="C39" t="s">
        <v>8</v>
      </c>
      <c r="D39" t="s">
        <v>39</v>
      </c>
      <c r="E39" t="s">
        <v>30</v>
      </c>
      <c r="F39" s="4">
        <v>7021</v>
      </c>
      <c r="G39" s="5">
        <v>183</v>
      </c>
    </row>
    <row r="40" spans="3:7" x14ac:dyDescent="0.3">
      <c r="C40" t="s">
        <v>40</v>
      </c>
      <c r="D40" t="s">
        <v>39</v>
      </c>
      <c r="E40" t="s">
        <v>22</v>
      </c>
      <c r="F40" s="4">
        <v>5817</v>
      </c>
      <c r="G40" s="5">
        <v>12</v>
      </c>
    </row>
    <row r="41" spans="3:7" x14ac:dyDescent="0.3">
      <c r="C41" t="s">
        <v>41</v>
      </c>
      <c r="D41" t="s">
        <v>39</v>
      </c>
      <c r="E41" t="s">
        <v>14</v>
      </c>
      <c r="F41" s="4">
        <v>3976</v>
      </c>
      <c r="G41" s="5">
        <v>72</v>
      </c>
    </row>
    <row r="42" spans="3:7" x14ac:dyDescent="0.3">
      <c r="C42" t="s">
        <v>6</v>
      </c>
      <c r="D42" t="s">
        <v>38</v>
      </c>
      <c r="E42" t="s">
        <v>27</v>
      </c>
      <c r="F42" s="4">
        <v>1134</v>
      </c>
      <c r="G42" s="5">
        <v>282</v>
      </c>
    </row>
    <row r="43" spans="3:7" x14ac:dyDescent="0.3">
      <c r="C43" t="s">
        <v>2</v>
      </c>
      <c r="D43" t="s">
        <v>39</v>
      </c>
      <c r="E43" t="s">
        <v>28</v>
      </c>
      <c r="F43" s="4">
        <v>6027</v>
      </c>
      <c r="G43" s="5">
        <v>144</v>
      </c>
    </row>
    <row r="44" spans="3:7" x14ac:dyDescent="0.3">
      <c r="C44" t="s">
        <v>6</v>
      </c>
      <c r="D44" t="s">
        <v>37</v>
      </c>
      <c r="E44" t="s">
        <v>16</v>
      </c>
      <c r="F44" s="4">
        <v>1904</v>
      </c>
      <c r="G44" s="5">
        <v>405</v>
      </c>
    </row>
    <row r="45" spans="3:7" x14ac:dyDescent="0.3">
      <c r="C45" t="s">
        <v>7</v>
      </c>
      <c r="D45" t="s">
        <v>34</v>
      </c>
      <c r="E45" t="s">
        <v>32</v>
      </c>
      <c r="F45" s="4">
        <v>3262</v>
      </c>
      <c r="G45" s="5">
        <v>75</v>
      </c>
    </row>
    <row r="46" spans="3:7" x14ac:dyDescent="0.3">
      <c r="C46" t="s">
        <v>40</v>
      </c>
      <c r="D46" t="s">
        <v>34</v>
      </c>
      <c r="E46" t="s">
        <v>27</v>
      </c>
      <c r="F46" s="4">
        <v>2289</v>
      </c>
      <c r="G46" s="5">
        <v>135</v>
      </c>
    </row>
    <row r="47" spans="3:7" x14ac:dyDescent="0.3">
      <c r="C47" t="s">
        <v>5</v>
      </c>
      <c r="D47" t="s">
        <v>34</v>
      </c>
      <c r="E47" t="s">
        <v>27</v>
      </c>
      <c r="F47" s="4">
        <v>6986</v>
      </c>
      <c r="G47" s="5">
        <v>21</v>
      </c>
    </row>
    <row r="48" spans="3:7" x14ac:dyDescent="0.3">
      <c r="C48" t="s">
        <v>2</v>
      </c>
      <c r="D48" t="s">
        <v>38</v>
      </c>
      <c r="E48" t="s">
        <v>23</v>
      </c>
      <c r="F48" s="4">
        <v>4417</v>
      </c>
      <c r="G48" s="5">
        <v>153</v>
      </c>
    </row>
    <row r="49" spans="3:7" x14ac:dyDescent="0.3">
      <c r="C49" t="s">
        <v>6</v>
      </c>
      <c r="D49" t="s">
        <v>34</v>
      </c>
      <c r="E49" t="s">
        <v>15</v>
      </c>
      <c r="F49" s="4">
        <v>1442</v>
      </c>
      <c r="G49" s="5">
        <v>15</v>
      </c>
    </row>
    <row r="50" spans="3:7" x14ac:dyDescent="0.3">
      <c r="C50" t="s">
        <v>3</v>
      </c>
      <c r="D50" t="s">
        <v>35</v>
      </c>
      <c r="E50" t="s">
        <v>14</v>
      </c>
      <c r="F50" s="4">
        <v>2415</v>
      </c>
      <c r="G50" s="5">
        <v>255</v>
      </c>
    </row>
    <row r="51" spans="3:7" x14ac:dyDescent="0.3">
      <c r="C51" t="s">
        <v>2</v>
      </c>
      <c r="D51" t="s">
        <v>37</v>
      </c>
      <c r="E51" t="s">
        <v>19</v>
      </c>
      <c r="F51" s="4">
        <v>238</v>
      </c>
      <c r="G51" s="5">
        <v>18</v>
      </c>
    </row>
    <row r="52" spans="3:7" x14ac:dyDescent="0.3">
      <c r="C52" t="s">
        <v>6</v>
      </c>
      <c r="D52" t="s">
        <v>37</v>
      </c>
      <c r="E52" t="s">
        <v>23</v>
      </c>
      <c r="F52" s="4">
        <v>4949</v>
      </c>
      <c r="G52" s="5">
        <v>189</v>
      </c>
    </row>
    <row r="53" spans="3:7" x14ac:dyDescent="0.3">
      <c r="C53" t="s">
        <v>5</v>
      </c>
      <c r="D53" t="s">
        <v>38</v>
      </c>
      <c r="E53" t="s">
        <v>32</v>
      </c>
      <c r="F53" s="4">
        <v>5075</v>
      </c>
      <c r="G53" s="5">
        <v>21</v>
      </c>
    </row>
    <row r="54" spans="3:7" x14ac:dyDescent="0.3">
      <c r="C54" t="s">
        <v>3</v>
      </c>
      <c r="D54" t="s">
        <v>36</v>
      </c>
      <c r="E54" t="s">
        <v>16</v>
      </c>
      <c r="F54" s="4">
        <v>9198</v>
      </c>
      <c r="G54" s="5">
        <v>36</v>
      </c>
    </row>
    <row r="55" spans="3:7" x14ac:dyDescent="0.3">
      <c r="C55" t="s">
        <v>6</v>
      </c>
      <c r="D55" t="s">
        <v>34</v>
      </c>
      <c r="E55" t="s">
        <v>29</v>
      </c>
      <c r="F55" s="4">
        <v>3339</v>
      </c>
      <c r="G55" s="5">
        <v>75</v>
      </c>
    </row>
    <row r="56" spans="3:7" x14ac:dyDescent="0.3">
      <c r="C56" t="s">
        <v>40</v>
      </c>
      <c r="D56" t="s">
        <v>34</v>
      </c>
      <c r="E56" t="s">
        <v>17</v>
      </c>
      <c r="F56" s="4">
        <v>5019</v>
      </c>
      <c r="G56" s="5">
        <v>156</v>
      </c>
    </row>
    <row r="57" spans="3:7" x14ac:dyDescent="0.3">
      <c r="C57" t="s">
        <v>5</v>
      </c>
      <c r="D57" t="s">
        <v>36</v>
      </c>
      <c r="E57" t="s">
        <v>16</v>
      </c>
      <c r="F57" s="4">
        <v>16184</v>
      </c>
      <c r="G57" s="5">
        <v>39</v>
      </c>
    </row>
    <row r="58" spans="3:7" x14ac:dyDescent="0.3">
      <c r="C58" t="s">
        <v>6</v>
      </c>
      <c r="D58" t="s">
        <v>36</v>
      </c>
      <c r="E58" t="s">
        <v>21</v>
      </c>
      <c r="F58" s="4">
        <v>497</v>
      </c>
      <c r="G58" s="5">
        <v>63</v>
      </c>
    </row>
    <row r="59" spans="3:7" x14ac:dyDescent="0.3">
      <c r="C59" t="s">
        <v>2</v>
      </c>
      <c r="D59" t="s">
        <v>36</v>
      </c>
      <c r="E59" t="s">
        <v>29</v>
      </c>
      <c r="F59" s="4">
        <v>8211</v>
      </c>
      <c r="G59" s="5">
        <v>75</v>
      </c>
    </row>
    <row r="60" spans="3:7" x14ac:dyDescent="0.3">
      <c r="C60" t="s">
        <v>2</v>
      </c>
      <c r="D60" t="s">
        <v>38</v>
      </c>
      <c r="E60" t="s">
        <v>28</v>
      </c>
      <c r="F60" s="4">
        <v>6580</v>
      </c>
      <c r="G60" s="5">
        <v>183</v>
      </c>
    </row>
    <row r="61" spans="3:7" x14ac:dyDescent="0.3">
      <c r="C61" t="s">
        <v>41</v>
      </c>
      <c r="D61" t="s">
        <v>35</v>
      </c>
      <c r="E61" t="s">
        <v>13</v>
      </c>
      <c r="F61" s="4">
        <v>4760</v>
      </c>
      <c r="G61" s="5">
        <v>69</v>
      </c>
    </row>
    <row r="62" spans="3:7" x14ac:dyDescent="0.3">
      <c r="C62" t="s">
        <v>40</v>
      </c>
      <c r="D62" t="s">
        <v>36</v>
      </c>
      <c r="E62" t="s">
        <v>25</v>
      </c>
      <c r="F62" s="4">
        <v>5439</v>
      </c>
      <c r="G62" s="5">
        <v>30</v>
      </c>
    </row>
    <row r="63" spans="3:7" x14ac:dyDescent="0.3">
      <c r="C63" t="s">
        <v>41</v>
      </c>
      <c r="D63" t="s">
        <v>34</v>
      </c>
      <c r="E63" t="s">
        <v>17</v>
      </c>
      <c r="F63" s="4">
        <v>1463</v>
      </c>
      <c r="G63" s="5">
        <v>39</v>
      </c>
    </row>
    <row r="64" spans="3:7" x14ac:dyDescent="0.3">
      <c r="C64" t="s">
        <v>3</v>
      </c>
      <c r="D64" t="s">
        <v>34</v>
      </c>
      <c r="E64" t="s">
        <v>32</v>
      </c>
      <c r="F64" s="4">
        <v>7777</v>
      </c>
      <c r="G64" s="5">
        <v>504</v>
      </c>
    </row>
    <row r="65" spans="3:7" x14ac:dyDescent="0.3">
      <c r="C65" t="s">
        <v>9</v>
      </c>
      <c r="D65" t="s">
        <v>37</v>
      </c>
      <c r="E65" t="s">
        <v>29</v>
      </c>
      <c r="F65" s="4">
        <v>1085</v>
      </c>
      <c r="G65" s="5">
        <v>273</v>
      </c>
    </row>
    <row r="66" spans="3:7" x14ac:dyDescent="0.3">
      <c r="C66" t="s">
        <v>5</v>
      </c>
      <c r="D66" t="s">
        <v>37</v>
      </c>
      <c r="E66" t="s">
        <v>31</v>
      </c>
      <c r="F66" s="4">
        <v>182</v>
      </c>
      <c r="G66" s="5">
        <v>48</v>
      </c>
    </row>
    <row r="67" spans="3:7" x14ac:dyDescent="0.3">
      <c r="C67" t="s">
        <v>6</v>
      </c>
      <c r="D67" t="s">
        <v>34</v>
      </c>
      <c r="E67" t="s">
        <v>27</v>
      </c>
      <c r="F67" s="4">
        <v>4242</v>
      </c>
      <c r="G67" s="5">
        <v>207</v>
      </c>
    </row>
    <row r="68" spans="3:7" x14ac:dyDescent="0.3">
      <c r="C68" t="s">
        <v>6</v>
      </c>
      <c r="D68" t="s">
        <v>36</v>
      </c>
      <c r="E68" t="s">
        <v>32</v>
      </c>
      <c r="F68" s="4">
        <v>6118</v>
      </c>
      <c r="G68" s="5">
        <v>9</v>
      </c>
    </row>
    <row r="69" spans="3:7" x14ac:dyDescent="0.3">
      <c r="C69" t="s">
        <v>10</v>
      </c>
      <c r="D69" t="s">
        <v>36</v>
      </c>
      <c r="E69" t="s">
        <v>23</v>
      </c>
      <c r="F69" s="4">
        <v>2317</v>
      </c>
      <c r="G69" s="5">
        <v>261</v>
      </c>
    </row>
    <row r="70" spans="3:7" x14ac:dyDescent="0.3">
      <c r="C70" t="s">
        <v>6</v>
      </c>
      <c r="D70" t="s">
        <v>38</v>
      </c>
      <c r="E70" t="s">
        <v>16</v>
      </c>
      <c r="F70" s="4">
        <v>938</v>
      </c>
      <c r="G70" s="5">
        <v>6</v>
      </c>
    </row>
    <row r="71" spans="3:7" x14ac:dyDescent="0.3">
      <c r="C71" t="s">
        <v>8</v>
      </c>
      <c r="D71" t="s">
        <v>37</v>
      </c>
      <c r="E71" t="s">
        <v>15</v>
      </c>
      <c r="F71" s="4">
        <v>9709</v>
      </c>
      <c r="G71" s="5">
        <v>30</v>
      </c>
    </row>
    <row r="72" spans="3:7" x14ac:dyDescent="0.3">
      <c r="C72" t="s">
        <v>7</v>
      </c>
      <c r="D72" t="s">
        <v>34</v>
      </c>
      <c r="E72" t="s">
        <v>20</v>
      </c>
      <c r="F72" s="4">
        <v>2205</v>
      </c>
      <c r="G72" s="5">
        <v>138</v>
      </c>
    </row>
    <row r="73" spans="3:7" x14ac:dyDescent="0.3">
      <c r="C73" t="s">
        <v>7</v>
      </c>
      <c r="D73" t="s">
        <v>37</v>
      </c>
      <c r="E73" t="s">
        <v>17</v>
      </c>
      <c r="F73" s="4">
        <v>4487</v>
      </c>
      <c r="G73" s="5">
        <v>111</v>
      </c>
    </row>
    <row r="74" spans="3:7" x14ac:dyDescent="0.3">
      <c r="C74" t="s">
        <v>5</v>
      </c>
      <c r="D74" t="s">
        <v>35</v>
      </c>
      <c r="E74" t="s">
        <v>18</v>
      </c>
      <c r="F74" s="4">
        <v>2415</v>
      </c>
      <c r="G74" s="5">
        <v>15</v>
      </c>
    </row>
    <row r="75" spans="3:7" x14ac:dyDescent="0.3">
      <c r="C75" t="s">
        <v>40</v>
      </c>
      <c r="D75" t="s">
        <v>34</v>
      </c>
      <c r="E75" t="s">
        <v>19</v>
      </c>
      <c r="F75" s="4">
        <v>4018</v>
      </c>
      <c r="G75" s="5">
        <v>162</v>
      </c>
    </row>
    <row r="76" spans="3:7" x14ac:dyDescent="0.3">
      <c r="C76" t="s">
        <v>5</v>
      </c>
      <c r="D76" t="s">
        <v>34</v>
      </c>
      <c r="E76" t="s">
        <v>19</v>
      </c>
      <c r="F76" s="4">
        <v>861</v>
      </c>
      <c r="G76" s="5">
        <v>195</v>
      </c>
    </row>
    <row r="77" spans="3:7" x14ac:dyDescent="0.3">
      <c r="C77" t="s">
        <v>10</v>
      </c>
      <c r="D77" t="s">
        <v>38</v>
      </c>
      <c r="E77" t="s">
        <v>14</v>
      </c>
      <c r="F77" s="4">
        <v>5586</v>
      </c>
      <c r="G77" s="5">
        <v>525</v>
      </c>
    </row>
    <row r="78" spans="3:7" x14ac:dyDescent="0.3">
      <c r="C78" t="s">
        <v>7</v>
      </c>
      <c r="D78" t="s">
        <v>34</v>
      </c>
      <c r="E78" t="s">
        <v>33</v>
      </c>
      <c r="F78" s="4">
        <v>2226</v>
      </c>
      <c r="G78" s="5">
        <v>48</v>
      </c>
    </row>
    <row r="79" spans="3:7" x14ac:dyDescent="0.3">
      <c r="C79" t="s">
        <v>9</v>
      </c>
      <c r="D79" t="s">
        <v>34</v>
      </c>
      <c r="E79" t="s">
        <v>28</v>
      </c>
      <c r="F79" s="4">
        <v>14329</v>
      </c>
      <c r="G79" s="5">
        <v>150</v>
      </c>
    </row>
    <row r="80" spans="3:7" x14ac:dyDescent="0.3">
      <c r="C80" t="s">
        <v>9</v>
      </c>
      <c r="D80" t="s">
        <v>34</v>
      </c>
      <c r="E80" t="s">
        <v>20</v>
      </c>
      <c r="F80" s="4">
        <v>8463</v>
      </c>
      <c r="G80" s="5">
        <v>492</v>
      </c>
    </row>
    <row r="81" spans="3:7" x14ac:dyDescent="0.3">
      <c r="C81" t="s">
        <v>5</v>
      </c>
      <c r="D81" t="s">
        <v>34</v>
      </c>
      <c r="E81" t="s">
        <v>29</v>
      </c>
      <c r="F81" s="4">
        <v>2891</v>
      </c>
      <c r="G81" s="5">
        <v>102</v>
      </c>
    </row>
    <row r="82" spans="3:7" x14ac:dyDescent="0.3">
      <c r="C82" t="s">
        <v>3</v>
      </c>
      <c r="D82" t="s">
        <v>36</v>
      </c>
      <c r="E82" t="s">
        <v>23</v>
      </c>
      <c r="F82" s="4">
        <v>3773</v>
      </c>
      <c r="G82" s="5">
        <v>165</v>
      </c>
    </row>
    <row r="83" spans="3:7" x14ac:dyDescent="0.3">
      <c r="C83" t="s">
        <v>41</v>
      </c>
      <c r="D83" t="s">
        <v>36</v>
      </c>
      <c r="E83" t="s">
        <v>28</v>
      </c>
      <c r="F83" s="4">
        <v>854</v>
      </c>
      <c r="G83" s="5">
        <v>309</v>
      </c>
    </row>
    <row r="84" spans="3:7" x14ac:dyDescent="0.3">
      <c r="C84" t="s">
        <v>6</v>
      </c>
      <c r="D84" t="s">
        <v>36</v>
      </c>
      <c r="E84" t="s">
        <v>17</v>
      </c>
      <c r="F84" s="4">
        <v>4970</v>
      </c>
      <c r="G84" s="5">
        <v>156</v>
      </c>
    </row>
    <row r="85" spans="3:7" x14ac:dyDescent="0.3">
      <c r="C85" t="s">
        <v>9</v>
      </c>
      <c r="D85" t="s">
        <v>35</v>
      </c>
      <c r="E85" t="s">
        <v>26</v>
      </c>
      <c r="F85" s="4">
        <v>98</v>
      </c>
      <c r="G85" s="5">
        <v>159</v>
      </c>
    </row>
    <row r="86" spans="3:7" x14ac:dyDescent="0.3">
      <c r="C86" t="s">
        <v>5</v>
      </c>
      <c r="D86" t="s">
        <v>35</v>
      </c>
      <c r="E86" t="s">
        <v>15</v>
      </c>
      <c r="F86" s="4">
        <v>13391</v>
      </c>
      <c r="G86" s="5">
        <v>201</v>
      </c>
    </row>
    <row r="87" spans="3:7" x14ac:dyDescent="0.3">
      <c r="C87" t="s">
        <v>8</v>
      </c>
      <c r="D87" t="s">
        <v>39</v>
      </c>
      <c r="E87" t="s">
        <v>31</v>
      </c>
      <c r="F87" s="4">
        <v>8890</v>
      </c>
      <c r="G87" s="5">
        <v>210</v>
      </c>
    </row>
    <row r="88" spans="3:7" x14ac:dyDescent="0.3">
      <c r="C88" t="s">
        <v>2</v>
      </c>
      <c r="D88" t="s">
        <v>38</v>
      </c>
      <c r="E88" t="s">
        <v>13</v>
      </c>
      <c r="F88" s="4">
        <v>56</v>
      </c>
      <c r="G88" s="5">
        <v>51</v>
      </c>
    </row>
    <row r="89" spans="3:7" x14ac:dyDescent="0.3">
      <c r="C89" t="s">
        <v>3</v>
      </c>
      <c r="D89" t="s">
        <v>36</v>
      </c>
      <c r="E89" t="s">
        <v>25</v>
      </c>
      <c r="F89" s="4">
        <v>3339</v>
      </c>
      <c r="G89" s="5">
        <v>39</v>
      </c>
    </row>
    <row r="90" spans="3:7" x14ac:dyDescent="0.3">
      <c r="C90" t="s">
        <v>10</v>
      </c>
      <c r="D90" t="s">
        <v>35</v>
      </c>
      <c r="E90" t="s">
        <v>18</v>
      </c>
      <c r="F90" s="4">
        <v>3808</v>
      </c>
      <c r="G90" s="5">
        <v>279</v>
      </c>
    </row>
    <row r="91" spans="3:7" x14ac:dyDescent="0.3">
      <c r="C91" t="s">
        <v>10</v>
      </c>
      <c r="D91" t="s">
        <v>38</v>
      </c>
      <c r="E91" t="s">
        <v>13</v>
      </c>
      <c r="F91" s="4">
        <v>63</v>
      </c>
      <c r="G91" s="5">
        <v>123</v>
      </c>
    </row>
    <row r="92" spans="3:7" x14ac:dyDescent="0.3">
      <c r="C92" t="s">
        <v>2</v>
      </c>
      <c r="D92" t="s">
        <v>39</v>
      </c>
      <c r="E92" t="s">
        <v>27</v>
      </c>
      <c r="F92" s="4">
        <v>7812</v>
      </c>
      <c r="G92" s="5">
        <v>81</v>
      </c>
    </row>
    <row r="93" spans="3:7" x14ac:dyDescent="0.3">
      <c r="C93" t="s">
        <v>40</v>
      </c>
      <c r="D93" t="s">
        <v>37</v>
      </c>
      <c r="E93" t="s">
        <v>19</v>
      </c>
      <c r="F93" s="4">
        <v>7693</v>
      </c>
      <c r="G93" s="5">
        <v>21</v>
      </c>
    </row>
    <row r="94" spans="3:7" x14ac:dyDescent="0.3">
      <c r="C94" t="s">
        <v>3</v>
      </c>
      <c r="D94" t="s">
        <v>36</v>
      </c>
      <c r="E94" t="s">
        <v>28</v>
      </c>
      <c r="F94" s="4">
        <v>973</v>
      </c>
      <c r="G94" s="5">
        <v>162</v>
      </c>
    </row>
    <row r="95" spans="3:7" x14ac:dyDescent="0.3">
      <c r="C95" t="s">
        <v>10</v>
      </c>
      <c r="D95" t="s">
        <v>35</v>
      </c>
      <c r="E95" t="s">
        <v>21</v>
      </c>
      <c r="F95" s="4">
        <v>567</v>
      </c>
      <c r="G95" s="5">
        <v>228</v>
      </c>
    </row>
    <row r="96" spans="3:7" x14ac:dyDescent="0.3">
      <c r="C96" t="s">
        <v>10</v>
      </c>
      <c r="D96" t="s">
        <v>36</v>
      </c>
      <c r="E96" t="s">
        <v>29</v>
      </c>
      <c r="F96" s="4">
        <v>2471</v>
      </c>
      <c r="G96" s="5">
        <v>342</v>
      </c>
    </row>
    <row r="97" spans="3:7" x14ac:dyDescent="0.3">
      <c r="C97" t="s">
        <v>5</v>
      </c>
      <c r="D97" t="s">
        <v>38</v>
      </c>
      <c r="E97" t="s">
        <v>13</v>
      </c>
      <c r="F97" s="4">
        <v>7189</v>
      </c>
      <c r="G97" s="5">
        <v>54</v>
      </c>
    </row>
    <row r="98" spans="3:7" x14ac:dyDescent="0.3">
      <c r="C98" t="s">
        <v>41</v>
      </c>
      <c r="D98" t="s">
        <v>35</v>
      </c>
      <c r="E98" t="s">
        <v>28</v>
      </c>
      <c r="F98" s="4">
        <v>7455</v>
      </c>
      <c r="G98" s="5">
        <v>216</v>
      </c>
    </row>
    <row r="99" spans="3:7" x14ac:dyDescent="0.3">
      <c r="C99" t="s">
        <v>3</v>
      </c>
      <c r="D99" t="s">
        <v>34</v>
      </c>
      <c r="E99" t="s">
        <v>26</v>
      </c>
      <c r="F99" s="4">
        <v>3108</v>
      </c>
      <c r="G99" s="5">
        <v>54</v>
      </c>
    </row>
    <row r="100" spans="3:7" x14ac:dyDescent="0.3">
      <c r="C100" t="s">
        <v>6</v>
      </c>
      <c r="D100" t="s">
        <v>38</v>
      </c>
      <c r="E100" t="s">
        <v>25</v>
      </c>
      <c r="F100" s="4">
        <v>469</v>
      </c>
      <c r="G100" s="5">
        <v>75</v>
      </c>
    </row>
    <row r="101" spans="3:7" x14ac:dyDescent="0.3">
      <c r="C101" t="s">
        <v>9</v>
      </c>
      <c r="D101" t="s">
        <v>37</v>
      </c>
      <c r="E101" t="s">
        <v>23</v>
      </c>
      <c r="F101" s="4">
        <v>2737</v>
      </c>
      <c r="G101" s="5">
        <v>93</v>
      </c>
    </row>
    <row r="102" spans="3:7" x14ac:dyDescent="0.3">
      <c r="C102" t="s">
        <v>9</v>
      </c>
      <c r="D102" t="s">
        <v>37</v>
      </c>
      <c r="E102" t="s">
        <v>25</v>
      </c>
      <c r="F102" s="4">
        <v>4305</v>
      </c>
      <c r="G102" s="5">
        <v>156</v>
      </c>
    </row>
    <row r="103" spans="3:7" x14ac:dyDescent="0.3">
      <c r="C103" t="s">
        <v>9</v>
      </c>
      <c r="D103" t="s">
        <v>38</v>
      </c>
      <c r="E103" t="s">
        <v>17</v>
      </c>
      <c r="F103" s="4">
        <v>2408</v>
      </c>
      <c r="G103" s="5">
        <v>9</v>
      </c>
    </row>
    <row r="104" spans="3:7" x14ac:dyDescent="0.3">
      <c r="C104" t="s">
        <v>3</v>
      </c>
      <c r="D104" t="s">
        <v>36</v>
      </c>
      <c r="E104" t="s">
        <v>19</v>
      </c>
      <c r="F104" s="4">
        <v>1281</v>
      </c>
      <c r="G104" s="5">
        <v>18</v>
      </c>
    </row>
    <row r="105" spans="3:7" x14ac:dyDescent="0.3">
      <c r="C105" t="s">
        <v>40</v>
      </c>
      <c r="D105" t="s">
        <v>35</v>
      </c>
      <c r="E105" t="s">
        <v>32</v>
      </c>
      <c r="F105" s="4">
        <v>12348</v>
      </c>
      <c r="G105" s="5">
        <v>234</v>
      </c>
    </row>
    <row r="106" spans="3:7" x14ac:dyDescent="0.3">
      <c r="C106" t="s">
        <v>3</v>
      </c>
      <c r="D106" t="s">
        <v>34</v>
      </c>
      <c r="E106" t="s">
        <v>28</v>
      </c>
      <c r="F106" s="4">
        <v>3689</v>
      </c>
      <c r="G106" s="5">
        <v>312</v>
      </c>
    </row>
    <row r="107" spans="3:7" x14ac:dyDescent="0.3">
      <c r="C107" t="s">
        <v>7</v>
      </c>
      <c r="D107" t="s">
        <v>36</v>
      </c>
      <c r="E107" t="s">
        <v>19</v>
      </c>
      <c r="F107" s="4">
        <v>2870</v>
      </c>
      <c r="G107" s="5">
        <v>300</v>
      </c>
    </row>
    <row r="108" spans="3:7" x14ac:dyDescent="0.3">
      <c r="C108" t="s">
        <v>2</v>
      </c>
      <c r="D108" t="s">
        <v>36</v>
      </c>
      <c r="E108" t="s">
        <v>27</v>
      </c>
      <c r="F108" s="4">
        <v>798</v>
      </c>
      <c r="G108" s="5">
        <v>519</v>
      </c>
    </row>
    <row r="109" spans="3:7" x14ac:dyDescent="0.3">
      <c r="C109" t="s">
        <v>41</v>
      </c>
      <c r="D109" t="s">
        <v>37</v>
      </c>
      <c r="E109" t="s">
        <v>21</v>
      </c>
      <c r="F109" s="4">
        <v>2933</v>
      </c>
      <c r="G109" s="5">
        <v>9</v>
      </c>
    </row>
    <row r="110" spans="3:7" x14ac:dyDescent="0.3">
      <c r="C110" t="s">
        <v>5</v>
      </c>
      <c r="D110" t="s">
        <v>35</v>
      </c>
      <c r="E110" t="s">
        <v>4</v>
      </c>
      <c r="F110" s="4">
        <v>2744</v>
      </c>
      <c r="G110" s="5">
        <v>9</v>
      </c>
    </row>
    <row r="111" spans="3:7" x14ac:dyDescent="0.3">
      <c r="C111" t="s">
        <v>40</v>
      </c>
      <c r="D111" t="s">
        <v>36</v>
      </c>
      <c r="E111" t="s">
        <v>33</v>
      </c>
      <c r="F111" s="4">
        <v>9772</v>
      </c>
      <c r="G111" s="5">
        <v>90</v>
      </c>
    </row>
    <row r="112" spans="3:7" x14ac:dyDescent="0.3">
      <c r="C112" t="s">
        <v>7</v>
      </c>
      <c r="D112" t="s">
        <v>34</v>
      </c>
      <c r="E112" t="s">
        <v>25</v>
      </c>
      <c r="F112" s="4">
        <v>1568</v>
      </c>
      <c r="G112" s="5">
        <v>96</v>
      </c>
    </row>
    <row r="113" spans="3:7" x14ac:dyDescent="0.3">
      <c r="C113" t="s">
        <v>2</v>
      </c>
      <c r="D113" t="s">
        <v>36</v>
      </c>
      <c r="E113" t="s">
        <v>16</v>
      </c>
      <c r="F113" s="4">
        <v>11417</v>
      </c>
      <c r="G113" s="5">
        <v>21</v>
      </c>
    </row>
    <row r="114" spans="3:7" x14ac:dyDescent="0.3">
      <c r="C114" t="s">
        <v>40</v>
      </c>
      <c r="D114" t="s">
        <v>34</v>
      </c>
      <c r="E114" t="s">
        <v>26</v>
      </c>
      <c r="F114" s="4">
        <v>6748</v>
      </c>
      <c r="G114" s="5">
        <v>48</v>
      </c>
    </row>
    <row r="115" spans="3:7" x14ac:dyDescent="0.3">
      <c r="C115" t="s">
        <v>10</v>
      </c>
      <c r="D115" t="s">
        <v>36</v>
      </c>
      <c r="E115" t="s">
        <v>27</v>
      </c>
      <c r="F115" s="4">
        <v>1407</v>
      </c>
      <c r="G115" s="5">
        <v>72</v>
      </c>
    </row>
    <row r="116" spans="3:7" x14ac:dyDescent="0.3">
      <c r="C116" t="s">
        <v>8</v>
      </c>
      <c r="D116" t="s">
        <v>35</v>
      </c>
      <c r="E116" t="s">
        <v>29</v>
      </c>
      <c r="F116" s="4">
        <v>2023</v>
      </c>
      <c r="G116" s="5">
        <v>168</v>
      </c>
    </row>
    <row r="117" spans="3:7" x14ac:dyDescent="0.3">
      <c r="C117" t="s">
        <v>5</v>
      </c>
      <c r="D117" t="s">
        <v>39</v>
      </c>
      <c r="E117" t="s">
        <v>26</v>
      </c>
      <c r="F117" s="4">
        <v>5236</v>
      </c>
      <c r="G117" s="5">
        <v>51</v>
      </c>
    </row>
    <row r="118" spans="3:7" x14ac:dyDescent="0.3">
      <c r="C118" t="s">
        <v>41</v>
      </c>
      <c r="D118" t="s">
        <v>36</v>
      </c>
      <c r="E118" t="s">
        <v>19</v>
      </c>
      <c r="F118" s="4">
        <v>1925</v>
      </c>
      <c r="G118" s="5">
        <v>192</v>
      </c>
    </row>
    <row r="119" spans="3:7" x14ac:dyDescent="0.3">
      <c r="C119" t="s">
        <v>7</v>
      </c>
      <c r="D119" t="s">
        <v>37</v>
      </c>
      <c r="E119" t="s">
        <v>14</v>
      </c>
      <c r="F119" s="4">
        <v>6608</v>
      </c>
      <c r="G119" s="5">
        <v>225</v>
      </c>
    </row>
    <row r="120" spans="3:7" x14ac:dyDescent="0.3">
      <c r="C120" t="s">
        <v>6</v>
      </c>
      <c r="D120" t="s">
        <v>34</v>
      </c>
      <c r="E120" t="s">
        <v>26</v>
      </c>
      <c r="F120" s="4">
        <v>8008</v>
      </c>
      <c r="G120" s="5">
        <v>456</v>
      </c>
    </row>
    <row r="121" spans="3:7" x14ac:dyDescent="0.3">
      <c r="C121" t="s">
        <v>10</v>
      </c>
      <c r="D121" t="s">
        <v>34</v>
      </c>
      <c r="E121" t="s">
        <v>25</v>
      </c>
      <c r="F121" s="4">
        <v>1428</v>
      </c>
      <c r="G121" s="5">
        <v>93</v>
      </c>
    </row>
    <row r="122" spans="3:7" x14ac:dyDescent="0.3">
      <c r="C122" t="s">
        <v>6</v>
      </c>
      <c r="D122" t="s">
        <v>34</v>
      </c>
      <c r="E122" t="s">
        <v>4</v>
      </c>
      <c r="F122" s="4">
        <v>525</v>
      </c>
      <c r="G122" s="5">
        <v>48</v>
      </c>
    </row>
    <row r="123" spans="3:7" x14ac:dyDescent="0.3">
      <c r="C123" t="s">
        <v>6</v>
      </c>
      <c r="D123" t="s">
        <v>37</v>
      </c>
      <c r="E123" t="s">
        <v>18</v>
      </c>
      <c r="F123" s="4">
        <v>1505</v>
      </c>
      <c r="G123" s="5">
        <v>102</v>
      </c>
    </row>
    <row r="124" spans="3:7" x14ac:dyDescent="0.3">
      <c r="C124" t="s">
        <v>7</v>
      </c>
      <c r="D124" t="s">
        <v>35</v>
      </c>
      <c r="E124" t="s">
        <v>30</v>
      </c>
      <c r="F124" s="4">
        <v>6755</v>
      </c>
      <c r="G124" s="5">
        <v>252</v>
      </c>
    </row>
    <row r="125" spans="3:7" x14ac:dyDescent="0.3">
      <c r="C125" t="s">
        <v>2</v>
      </c>
      <c r="D125" t="s">
        <v>37</v>
      </c>
      <c r="E125" t="s">
        <v>18</v>
      </c>
      <c r="F125" s="4">
        <v>11571</v>
      </c>
      <c r="G125" s="5">
        <v>138</v>
      </c>
    </row>
    <row r="126" spans="3:7" x14ac:dyDescent="0.3">
      <c r="C126" t="s">
        <v>40</v>
      </c>
      <c r="D126" t="s">
        <v>38</v>
      </c>
      <c r="E126" t="s">
        <v>25</v>
      </c>
      <c r="F126" s="4">
        <v>2541</v>
      </c>
      <c r="G126" s="5">
        <v>90</v>
      </c>
    </row>
    <row r="127" spans="3:7" x14ac:dyDescent="0.3">
      <c r="C127" t="s">
        <v>41</v>
      </c>
      <c r="D127" t="s">
        <v>37</v>
      </c>
      <c r="E127" t="s">
        <v>30</v>
      </c>
      <c r="F127" s="4">
        <v>1526</v>
      </c>
      <c r="G127" s="5">
        <v>240</v>
      </c>
    </row>
    <row r="128" spans="3:7" x14ac:dyDescent="0.3">
      <c r="C128" t="s">
        <v>40</v>
      </c>
      <c r="D128" t="s">
        <v>38</v>
      </c>
      <c r="E128" t="s">
        <v>4</v>
      </c>
      <c r="F128" s="4">
        <v>6125</v>
      </c>
      <c r="G128" s="5">
        <v>102</v>
      </c>
    </row>
    <row r="129" spans="3:7" x14ac:dyDescent="0.3">
      <c r="C129" t="s">
        <v>41</v>
      </c>
      <c r="D129" t="s">
        <v>35</v>
      </c>
      <c r="E129" t="s">
        <v>27</v>
      </c>
      <c r="F129" s="4">
        <v>847</v>
      </c>
      <c r="G129" s="5">
        <v>129</v>
      </c>
    </row>
    <row r="130" spans="3:7" x14ac:dyDescent="0.3">
      <c r="C130" t="s">
        <v>8</v>
      </c>
      <c r="D130" t="s">
        <v>35</v>
      </c>
      <c r="E130" t="s">
        <v>27</v>
      </c>
      <c r="F130" s="4">
        <v>4753</v>
      </c>
      <c r="G130" s="5">
        <v>300</v>
      </c>
    </row>
    <row r="131" spans="3:7" x14ac:dyDescent="0.3">
      <c r="C131" t="s">
        <v>6</v>
      </c>
      <c r="D131" t="s">
        <v>38</v>
      </c>
      <c r="E131" t="s">
        <v>33</v>
      </c>
      <c r="F131" s="4">
        <v>959</v>
      </c>
      <c r="G131" s="5">
        <v>135</v>
      </c>
    </row>
    <row r="132" spans="3:7" x14ac:dyDescent="0.3">
      <c r="C132" t="s">
        <v>7</v>
      </c>
      <c r="D132" t="s">
        <v>35</v>
      </c>
      <c r="E132" t="s">
        <v>24</v>
      </c>
      <c r="F132" s="4">
        <v>2793</v>
      </c>
      <c r="G132" s="5">
        <v>114</v>
      </c>
    </row>
    <row r="133" spans="3:7" x14ac:dyDescent="0.3">
      <c r="C133" t="s">
        <v>7</v>
      </c>
      <c r="D133" t="s">
        <v>35</v>
      </c>
      <c r="E133" t="s">
        <v>14</v>
      </c>
      <c r="F133" s="4">
        <v>4606</v>
      </c>
      <c r="G133" s="5">
        <v>63</v>
      </c>
    </row>
    <row r="134" spans="3:7" x14ac:dyDescent="0.3">
      <c r="C134" t="s">
        <v>7</v>
      </c>
      <c r="D134" t="s">
        <v>36</v>
      </c>
      <c r="E134" t="s">
        <v>29</v>
      </c>
      <c r="F134" s="4">
        <v>5551</v>
      </c>
      <c r="G134" s="5">
        <v>252</v>
      </c>
    </row>
    <row r="135" spans="3:7" x14ac:dyDescent="0.3">
      <c r="C135" t="s">
        <v>10</v>
      </c>
      <c r="D135" t="s">
        <v>36</v>
      </c>
      <c r="E135" t="s">
        <v>32</v>
      </c>
      <c r="F135" s="4">
        <v>6657</v>
      </c>
      <c r="G135" s="5">
        <v>303</v>
      </c>
    </row>
    <row r="136" spans="3:7" x14ac:dyDescent="0.3">
      <c r="C136" t="s">
        <v>7</v>
      </c>
      <c r="D136" t="s">
        <v>39</v>
      </c>
      <c r="E136" t="s">
        <v>17</v>
      </c>
      <c r="F136" s="4">
        <v>4438</v>
      </c>
      <c r="G136" s="5">
        <v>246</v>
      </c>
    </row>
    <row r="137" spans="3:7" x14ac:dyDescent="0.3">
      <c r="C137" t="s">
        <v>8</v>
      </c>
      <c r="D137" t="s">
        <v>38</v>
      </c>
      <c r="E137" t="s">
        <v>22</v>
      </c>
      <c r="F137" s="4">
        <v>168</v>
      </c>
      <c r="G137" s="5">
        <v>84</v>
      </c>
    </row>
    <row r="138" spans="3:7" x14ac:dyDescent="0.3">
      <c r="C138" t="s">
        <v>7</v>
      </c>
      <c r="D138" t="s">
        <v>34</v>
      </c>
      <c r="E138" t="s">
        <v>17</v>
      </c>
      <c r="F138" s="4">
        <v>7777</v>
      </c>
      <c r="G138" s="5">
        <v>39</v>
      </c>
    </row>
    <row r="139" spans="3:7" x14ac:dyDescent="0.3">
      <c r="C139" t="s">
        <v>5</v>
      </c>
      <c r="D139" t="s">
        <v>36</v>
      </c>
      <c r="E139" t="s">
        <v>17</v>
      </c>
      <c r="F139" s="4">
        <v>3339</v>
      </c>
      <c r="G139" s="5">
        <v>348</v>
      </c>
    </row>
    <row r="140" spans="3:7" x14ac:dyDescent="0.3">
      <c r="C140" t="s">
        <v>7</v>
      </c>
      <c r="D140" t="s">
        <v>37</v>
      </c>
      <c r="E140" t="s">
        <v>33</v>
      </c>
      <c r="F140" s="4">
        <v>6391</v>
      </c>
      <c r="G140" s="5">
        <v>48</v>
      </c>
    </row>
    <row r="141" spans="3:7" x14ac:dyDescent="0.3">
      <c r="C141" t="s">
        <v>5</v>
      </c>
      <c r="D141" t="s">
        <v>37</v>
      </c>
      <c r="E141" t="s">
        <v>22</v>
      </c>
      <c r="F141" s="4">
        <v>518</v>
      </c>
      <c r="G141" s="5">
        <v>75</v>
      </c>
    </row>
    <row r="142" spans="3:7" x14ac:dyDescent="0.3">
      <c r="C142" t="s">
        <v>7</v>
      </c>
      <c r="D142" t="s">
        <v>38</v>
      </c>
      <c r="E142" t="s">
        <v>28</v>
      </c>
      <c r="F142" s="4">
        <v>5677</v>
      </c>
      <c r="G142" s="5">
        <v>258</v>
      </c>
    </row>
    <row r="143" spans="3:7" x14ac:dyDescent="0.3">
      <c r="C143" t="s">
        <v>6</v>
      </c>
      <c r="D143" t="s">
        <v>39</v>
      </c>
      <c r="E143" t="s">
        <v>17</v>
      </c>
      <c r="F143" s="4">
        <v>6048</v>
      </c>
      <c r="G143" s="5">
        <v>27</v>
      </c>
    </row>
    <row r="144" spans="3:7" x14ac:dyDescent="0.3">
      <c r="C144" t="s">
        <v>8</v>
      </c>
      <c r="D144" t="s">
        <v>38</v>
      </c>
      <c r="E144" t="s">
        <v>32</v>
      </c>
      <c r="F144" s="4">
        <v>3752</v>
      </c>
      <c r="G144" s="5">
        <v>213</v>
      </c>
    </row>
    <row r="145" spans="3:7" x14ac:dyDescent="0.3">
      <c r="C145" t="s">
        <v>5</v>
      </c>
      <c r="D145" t="s">
        <v>35</v>
      </c>
      <c r="E145" t="s">
        <v>29</v>
      </c>
      <c r="F145" s="4">
        <v>4480</v>
      </c>
      <c r="G145" s="5">
        <v>357</v>
      </c>
    </row>
    <row r="146" spans="3:7" x14ac:dyDescent="0.3">
      <c r="C146" t="s">
        <v>9</v>
      </c>
      <c r="D146" t="s">
        <v>37</v>
      </c>
      <c r="E146" t="s">
        <v>4</v>
      </c>
      <c r="F146" s="4">
        <v>259</v>
      </c>
      <c r="G146" s="5">
        <v>207</v>
      </c>
    </row>
    <row r="147" spans="3:7" x14ac:dyDescent="0.3">
      <c r="C147" t="s">
        <v>8</v>
      </c>
      <c r="D147" t="s">
        <v>37</v>
      </c>
      <c r="E147" t="s">
        <v>30</v>
      </c>
      <c r="F147" s="4">
        <v>42</v>
      </c>
      <c r="G147" s="5">
        <v>150</v>
      </c>
    </row>
    <row r="148" spans="3:7" x14ac:dyDescent="0.3">
      <c r="C148" t="s">
        <v>41</v>
      </c>
      <c r="D148" t="s">
        <v>36</v>
      </c>
      <c r="E148" t="s">
        <v>26</v>
      </c>
      <c r="F148" s="4">
        <v>98</v>
      </c>
      <c r="G148" s="5">
        <v>204</v>
      </c>
    </row>
    <row r="149" spans="3:7" x14ac:dyDescent="0.3">
      <c r="C149" t="s">
        <v>7</v>
      </c>
      <c r="D149" t="s">
        <v>35</v>
      </c>
      <c r="E149" t="s">
        <v>27</v>
      </c>
      <c r="F149" s="4">
        <v>2478</v>
      </c>
      <c r="G149" s="5">
        <v>21</v>
      </c>
    </row>
    <row r="150" spans="3:7" x14ac:dyDescent="0.3">
      <c r="C150" t="s">
        <v>41</v>
      </c>
      <c r="D150" t="s">
        <v>34</v>
      </c>
      <c r="E150" t="s">
        <v>33</v>
      </c>
      <c r="F150" s="4">
        <v>7847</v>
      </c>
      <c r="G150" s="5">
        <v>174</v>
      </c>
    </row>
    <row r="151" spans="3:7" x14ac:dyDescent="0.3">
      <c r="C151" t="s">
        <v>2</v>
      </c>
      <c r="D151" t="s">
        <v>37</v>
      </c>
      <c r="E151" t="s">
        <v>17</v>
      </c>
      <c r="F151" s="4">
        <v>9926</v>
      </c>
      <c r="G151" s="5">
        <v>201</v>
      </c>
    </row>
    <row r="152" spans="3:7" x14ac:dyDescent="0.3">
      <c r="C152" t="s">
        <v>8</v>
      </c>
      <c r="D152" t="s">
        <v>38</v>
      </c>
      <c r="E152" t="s">
        <v>13</v>
      </c>
      <c r="F152" s="4">
        <v>819</v>
      </c>
      <c r="G152" s="5">
        <v>510</v>
      </c>
    </row>
    <row r="153" spans="3:7" x14ac:dyDescent="0.3">
      <c r="C153" t="s">
        <v>6</v>
      </c>
      <c r="D153" t="s">
        <v>39</v>
      </c>
      <c r="E153" t="s">
        <v>29</v>
      </c>
      <c r="F153" s="4">
        <v>3052</v>
      </c>
      <c r="G153" s="5">
        <v>378</v>
      </c>
    </row>
    <row r="154" spans="3:7" x14ac:dyDescent="0.3">
      <c r="C154" t="s">
        <v>9</v>
      </c>
      <c r="D154" t="s">
        <v>34</v>
      </c>
      <c r="E154" t="s">
        <v>21</v>
      </c>
      <c r="F154" s="4">
        <v>6832</v>
      </c>
      <c r="G154" s="5">
        <v>27</v>
      </c>
    </row>
    <row r="155" spans="3:7" x14ac:dyDescent="0.3">
      <c r="C155" t="s">
        <v>2</v>
      </c>
      <c r="D155" t="s">
        <v>39</v>
      </c>
      <c r="E155" t="s">
        <v>16</v>
      </c>
      <c r="F155" s="4">
        <v>2016</v>
      </c>
      <c r="G155" s="5">
        <v>117</v>
      </c>
    </row>
    <row r="156" spans="3:7" x14ac:dyDescent="0.3">
      <c r="C156" t="s">
        <v>6</v>
      </c>
      <c r="D156" t="s">
        <v>38</v>
      </c>
      <c r="E156" t="s">
        <v>21</v>
      </c>
      <c r="F156" s="4">
        <v>7322</v>
      </c>
      <c r="G156" s="5">
        <v>36</v>
      </c>
    </row>
    <row r="157" spans="3:7" x14ac:dyDescent="0.3">
      <c r="C157" t="s">
        <v>8</v>
      </c>
      <c r="D157" t="s">
        <v>35</v>
      </c>
      <c r="E157" t="s">
        <v>33</v>
      </c>
      <c r="F157" s="4">
        <v>357</v>
      </c>
      <c r="G157" s="5">
        <v>126</v>
      </c>
    </row>
    <row r="158" spans="3:7" x14ac:dyDescent="0.3">
      <c r="C158" t="s">
        <v>9</v>
      </c>
      <c r="D158" t="s">
        <v>39</v>
      </c>
      <c r="E158" t="s">
        <v>25</v>
      </c>
      <c r="F158" s="4">
        <v>3192</v>
      </c>
      <c r="G158" s="5">
        <v>72</v>
      </c>
    </row>
    <row r="159" spans="3:7" x14ac:dyDescent="0.3">
      <c r="C159" t="s">
        <v>7</v>
      </c>
      <c r="D159" t="s">
        <v>36</v>
      </c>
      <c r="E159" t="s">
        <v>22</v>
      </c>
      <c r="F159" s="4">
        <v>8435</v>
      </c>
      <c r="G159" s="5">
        <v>42</v>
      </c>
    </row>
    <row r="160" spans="3:7" x14ac:dyDescent="0.3">
      <c r="C160" t="s">
        <v>40</v>
      </c>
      <c r="D160" t="s">
        <v>39</v>
      </c>
      <c r="E160" t="s">
        <v>29</v>
      </c>
      <c r="F160" s="4">
        <v>0</v>
      </c>
      <c r="G160" s="5">
        <v>135</v>
      </c>
    </row>
    <row r="161" spans="3:7" x14ac:dyDescent="0.3">
      <c r="C161" t="s">
        <v>7</v>
      </c>
      <c r="D161" t="s">
        <v>34</v>
      </c>
      <c r="E161" t="s">
        <v>24</v>
      </c>
      <c r="F161" s="4">
        <v>8862</v>
      </c>
      <c r="G161" s="5">
        <v>189</v>
      </c>
    </row>
    <row r="162" spans="3:7" x14ac:dyDescent="0.3">
      <c r="C162" t="s">
        <v>6</v>
      </c>
      <c r="D162" t="s">
        <v>37</v>
      </c>
      <c r="E162" t="s">
        <v>28</v>
      </c>
      <c r="F162" s="4">
        <v>3556</v>
      </c>
      <c r="G162" s="5">
        <v>459</v>
      </c>
    </row>
    <row r="163" spans="3:7" x14ac:dyDescent="0.3">
      <c r="C163" t="s">
        <v>5</v>
      </c>
      <c r="D163" t="s">
        <v>34</v>
      </c>
      <c r="E163" t="s">
        <v>15</v>
      </c>
      <c r="F163" s="4">
        <v>7280</v>
      </c>
      <c r="G163" s="5">
        <v>201</v>
      </c>
    </row>
    <row r="164" spans="3:7" x14ac:dyDescent="0.3">
      <c r="C164" t="s">
        <v>6</v>
      </c>
      <c r="D164" t="s">
        <v>34</v>
      </c>
      <c r="E164" t="s">
        <v>30</v>
      </c>
      <c r="F164" s="4">
        <v>3402</v>
      </c>
      <c r="G164" s="5">
        <v>366</v>
      </c>
    </row>
    <row r="165" spans="3:7" x14ac:dyDescent="0.3">
      <c r="C165" t="s">
        <v>3</v>
      </c>
      <c r="D165" t="s">
        <v>37</v>
      </c>
      <c r="E165" t="s">
        <v>29</v>
      </c>
      <c r="F165" s="4">
        <v>4592</v>
      </c>
      <c r="G165" s="5">
        <v>324</v>
      </c>
    </row>
    <row r="166" spans="3:7" x14ac:dyDescent="0.3">
      <c r="C166" t="s">
        <v>9</v>
      </c>
      <c r="D166" t="s">
        <v>35</v>
      </c>
      <c r="E166" t="s">
        <v>15</v>
      </c>
      <c r="F166" s="4">
        <v>7833</v>
      </c>
      <c r="G166" s="5">
        <v>243</v>
      </c>
    </row>
    <row r="167" spans="3:7" x14ac:dyDescent="0.3">
      <c r="C167" t="s">
        <v>2</v>
      </c>
      <c r="D167" t="s">
        <v>39</v>
      </c>
      <c r="E167" t="s">
        <v>21</v>
      </c>
      <c r="F167" s="4">
        <v>7651</v>
      </c>
      <c r="G167" s="5">
        <v>213</v>
      </c>
    </row>
    <row r="168" spans="3:7" x14ac:dyDescent="0.3">
      <c r="C168" t="s">
        <v>40</v>
      </c>
      <c r="D168" t="s">
        <v>35</v>
      </c>
      <c r="E168" t="s">
        <v>30</v>
      </c>
      <c r="F168" s="4">
        <v>2275</v>
      </c>
      <c r="G168" s="5">
        <v>447</v>
      </c>
    </row>
    <row r="169" spans="3:7" x14ac:dyDescent="0.3">
      <c r="C169" t="s">
        <v>40</v>
      </c>
      <c r="D169" t="s">
        <v>38</v>
      </c>
      <c r="E169" t="s">
        <v>13</v>
      </c>
      <c r="F169" s="4">
        <v>5670</v>
      </c>
      <c r="G169" s="5">
        <v>297</v>
      </c>
    </row>
    <row r="170" spans="3:7" x14ac:dyDescent="0.3">
      <c r="C170" t="s">
        <v>7</v>
      </c>
      <c r="D170" t="s">
        <v>35</v>
      </c>
      <c r="E170" t="s">
        <v>16</v>
      </c>
      <c r="F170" s="4">
        <v>2135</v>
      </c>
      <c r="G170" s="5">
        <v>27</v>
      </c>
    </row>
    <row r="171" spans="3:7" x14ac:dyDescent="0.3">
      <c r="C171" t="s">
        <v>40</v>
      </c>
      <c r="D171" t="s">
        <v>34</v>
      </c>
      <c r="E171" t="s">
        <v>23</v>
      </c>
      <c r="F171" s="4">
        <v>2779</v>
      </c>
      <c r="G171" s="5">
        <v>75</v>
      </c>
    </row>
    <row r="172" spans="3:7" x14ac:dyDescent="0.3">
      <c r="C172" t="s">
        <v>10</v>
      </c>
      <c r="D172" t="s">
        <v>39</v>
      </c>
      <c r="E172" t="s">
        <v>33</v>
      </c>
      <c r="F172" s="4">
        <v>12950</v>
      </c>
      <c r="G172" s="5">
        <v>30</v>
      </c>
    </row>
    <row r="173" spans="3:7" x14ac:dyDescent="0.3">
      <c r="C173" t="s">
        <v>7</v>
      </c>
      <c r="D173" t="s">
        <v>36</v>
      </c>
      <c r="E173" t="s">
        <v>18</v>
      </c>
      <c r="F173" s="4">
        <v>2646</v>
      </c>
      <c r="G173" s="5">
        <v>177</v>
      </c>
    </row>
    <row r="174" spans="3:7" x14ac:dyDescent="0.3">
      <c r="C174" t="s">
        <v>40</v>
      </c>
      <c r="D174" t="s">
        <v>34</v>
      </c>
      <c r="E174" t="s">
        <v>33</v>
      </c>
      <c r="F174" s="4">
        <v>3794</v>
      </c>
      <c r="G174" s="5">
        <v>159</v>
      </c>
    </row>
    <row r="175" spans="3:7" x14ac:dyDescent="0.3">
      <c r="C175" t="s">
        <v>3</v>
      </c>
      <c r="D175" t="s">
        <v>35</v>
      </c>
      <c r="E175" t="s">
        <v>33</v>
      </c>
      <c r="F175" s="4">
        <v>819</v>
      </c>
      <c r="G175" s="5">
        <v>306</v>
      </c>
    </row>
    <row r="176" spans="3:7" x14ac:dyDescent="0.3">
      <c r="C176" t="s">
        <v>3</v>
      </c>
      <c r="D176" t="s">
        <v>34</v>
      </c>
      <c r="E176" t="s">
        <v>20</v>
      </c>
      <c r="F176" s="4">
        <v>2583</v>
      </c>
      <c r="G176" s="5">
        <v>18</v>
      </c>
    </row>
    <row r="177" spans="3:7" x14ac:dyDescent="0.3">
      <c r="C177" t="s">
        <v>7</v>
      </c>
      <c r="D177" t="s">
        <v>35</v>
      </c>
      <c r="E177" t="s">
        <v>19</v>
      </c>
      <c r="F177" s="4">
        <v>4585</v>
      </c>
      <c r="G177" s="5">
        <v>240</v>
      </c>
    </row>
    <row r="178" spans="3:7" x14ac:dyDescent="0.3">
      <c r="C178" t="s">
        <v>5</v>
      </c>
      <c r="D178" t="s">
        <v>34</v>
      </c>
      <c r="E178" t="s">
        <v>33</v>
      </c>
      <c r="F178" s="4">
        <v>1652</v>
      </c>
      <c r="G178" s="5">
        <v>93</v>
      </c>
    </row>
    <row r="179" spans="3:7" x14ac:dyDescent="0.3">
      <c r="C179" t="s">
        <v>10</v>
      </c>
      <c r="D179" t="s">
        <v>34</v>
      </c>
      <c r="E179" t="s">
        <v>26</v>
      </c>
      <c r="F179" s="4">
        <v>4991</v>
      </c>
      <c r="G179" s="5">
        <v>9</v>
      </c>
    </row>
    <row r="180" spans="3:7" x14ac:dyDescent="0.3">
      <c r="C180" t="s">
        <v>8</v>
      </c>
      <c r="D180" t="s">
        <v>34</v>
      </c>
      <c r="E180" t="s">
        <v>16</v>
      </c>
      <c r="F180" s="4">
        <v>2009</v>
      </c>
      <c r="G180" s="5">
        <v>219</v>
      </c>
    </row>
    <row r="181" spans="3:7" x14ac:dyDescent="0.3">
      <c r="C181" t="s">
        <v>2</v>
      </c>
      <c r="D181" t="s">
        <v>39</v>
      </c>
      <c r="E181" t="s">
        <v>22</v>
      </c>
      <c r="F181" s="4">
        <v>1568</v>
      </c>
      <c r="G181" s="5">
        <v>141</v>
      </c>
    </row>
    <row r="182" spans="3:7" x14ac:dyDescent="0.3">
      <c r="C182" t="s">
        <v>41</v>
      </c>
      <c r="D182" t="s">
        <v>37</v>
      </c>
      <c r="E182" t="s">
        <v>20</v>
      </c>
      <c r="F182" s="4">
        <v>3388</v>
      </c>
      <c r="G182" s="5">
        <v>123</v>
      </c>
    </row>
    <row r="183" spans="3:7" x14ac:dyDescent="0.3">
      <c r="C183" t="s">
        <v>40</v>
      </c>
      <c r="D183" t="s">
        <v>38</v>
      </c>
      <c r="E183" t="s">
        <v>24</v>
      </c>
      <c r="F183" s="4">
        <v>623</v>
      </c>
      <c r="G183" s="5">
        <v>51</v>
      </c>
    </row>
    <row r="184" spans="3:7" x14ac:dyDescent="0.3">
      <c r="C184" t="s">
        <v>6</v>
      </c>
      <c r="D184" t="s">
        <v>36</v>
      </c>
      <c r="E184" t="s">
        <v>4</v>
      </c>
      <c r="F184" s="4">
        <v>10073</v>
      </c>
      <c r="G184" s="5">
        <v>120</v>
      </c>
    </row>
    <row r="185" spans="3:7" x14ac:dyDescent="0.3">
      <c r="C185" t="s">
        <v>8</v>
      </c>
      <c r="D185" t="s">
        <v>39</v>
      </c>
      <c r="E185" t="s">
        <v>26</v>
      </c>
      <c r="F185" s="4">
        <v>1561</v>
      </c>
      <c r="G185" s="5">
        <v>27</v>
      </c>
    </row>
    <row r="186" spans="3:7" x14ac:dyDescent="0.3">
      <c r="C186" t="s">
        <v>9</v>
      </c>
      <c r="D186" t="s">
        <v>36</v>
      </c>
      <c r="E186" t="s">
        <v>27</v>
      </c>
      <c r="F186" s="4">
        <v>11522</v>
      </c>
      <c r="G186" s="5">
        <v>204</v>
      </c>
    </row>
    <row r="187" spans="3:7" x14ac:dyDescent="0.3">
      <c r="C187" t="s">
        <v>6</v>
      </c>
      <c r="D187" t="s">
        <v>38</v>
      </c>
      <c r="E187" t="s">
        <v>13</v>
      </c>
      <c r="F187" s="4">
        <v>2317</v>
      </c>
      <c r="G187" s="5">
        <v>123</v>
      </c>
    </row>
    <row r="188" spans="3:7" x14ac:dyDescent="0.3">
      <c r="C188" t="s">
        <v>10</v>
      </c>
      <c r="D188" t="s">
        <v>37</v>
      </c>
      <c r="E188" t="s">
        <v>28</v>
      </c>
      <c r="F188" s="4">
        <v>3059</v>
      </c>
      <c r="G188" s="5">
        <v>27</v>
      </c>
    </row>
    <row r="189" spans="3:7" x14ac:dyDescent="0.3">
      <c r="C189" t="s">
        <v>41</v>
      </c>
      <c r="D189" t="s">
        <v>37</v>
      </c>
      <c r="E189" t="s">
        <v>26</v>
      </c>
      <c r="F189" s="4">
        <v>2324</v>
      </c>
      <c r="G189" s="5">
        <v>177</v>
      </c>
    </row>
    <row r="190" spans="3:7" x14ac:dyDescent="0.3">
      <c r="C190" t="s">
        <v>3</v>
      </c>
      <c r="D190" t="s">
        <v>39</v>
      </c>
      <c r="E190" t="s">
        <v>26</v>
      </c>
      <c r="F190" s="4">
        <v>4956</v>
      </c>
      <c r="G190" s="5">
        <v>171</v>
      </c>
    </row>
    <row r="191" spans="3:7" x14ac:dyDescent="0.3">
      <c r="C191" t="s">
        <v>10</v>
      </c>
      <c r="D191" t="s">
        <v>34</v>
      </c>
      <c r="E191" t="s">
        <v>19</v>
      </c>
      <c r="F191" s="4">
        <v>5355</v>
      </c>
      <c r="G191" s="5">
        <v>204</v>
      </c>
    </row>
    <row r="192" spans="3:7" x14ac:dyDescent="0.3">
      <c r="C192" t="s">
        <v>3</v>
      </c>
      <c r="D192" t="s">
        <v>34</v>
      </c>
      <c r="E192" t="s">
        <v>14</v>
      </c>
      <c r="F192" s="4">
        <v>7259</v>
      </c>
      <c r="G192" s="5">
        <v>276</v>
      </c>
    </row>
    <row r="193" spans="3:7" x14ac:dyDescent="0.3">
      <c r="C193" t="s">
        <v>8</v>
      </c>
      <c r="D193" t="s">
        <v>37</v>
      </c>
      <c r="E193" t="s">
        <v>26</v>
      </c>
      <c r="F193" s="4">
        <v>6279</v>
      </c>
      <c r="G193" s="5">
        <v>45</v>
      </c>
    </row>
    <row r="194" spans="3:7" x14ac:dyDescent="0.3">
      <c r="C194" t="s">
        <v>40</v>
      </c>
      <c r="D194" t="s">
        <v>38</v>
      </c>
      <c r="E194" t="s">
        <v>29</v>
      </c>
      <c r="F194" s="4">
        <v>2541</v>
      </c>
      <c r="G194" s="5">
        <v>45</v>
      </c>
    </row>
    <row r="195" spans="3:7" x14ac:dyDescent="0.3">
      <c r="C195" t="s">
        <v>6</v>
      </c>
      <c r="D195" t="s">
        <v>35</v>
      </c>
      <c r="E195" t="s">
        <v>27</v>
      </c>
      <c r="F195" s="4">
        <v>3864</v>
      </c>
      <c r="G195" s="5">
        <v>177</v>
      </c>
    </row>
    <row r="196" spans="3:7" x14ac:dyDescent="0.3">
      <c r="C196" t="s">
        <v>5</v>
      </c>
      <c r="D196" t="s">
        <v>36</v>
      </c>
      <c r="E196" t="s">
        <v>13</v>
      </c>
      <c r="F196" s="4">
        <v>6146</v>
      </c>
      <c r="G196" s="5">
        <v>63</v>
      </c>
    </row>
    <row r="197" spans="3:7" x14ac:dyDescent="0.3">
      <c r="C197" t="s">
        <v>9</v>
      </c>
      <c r="D197" t="s">
        <v>39</v>
      </c>
      <c r="E197" t="s">
        <v>18</v>
      </c>
      <c r="F197" s="4">
        <v>2639</v>
      </c>
      <c r="G197" s="5">
        <v>204</v>
      </c>
    </row>
    <row r="198" spans="3:7" x14ac:dyDescent="0.3">
      <c r="C198" t="s">
        <v>8</v>
      </c>
      <c r="D198" t="s">
        <v>37</v>
      </c>
      <c r="E198" t="s">
        <v>22</v>
      </c>
      <c r="F198" s="4">
        <v>1890</v>
      </c>
      <c r="G198" s="5">
        <v>195</v>
      </c>
    </row>
    <row r="199" spans="3:7" x14ac:dyDescent="0.3">
      <c r="C199" t="s">
        <v>7</v>
      </c>
      <c r="D199" t="s">
        <v>34</v>
      </c>
      <c r="E199" t="s">
        <v>14</v>
      </c>
      <c r="F199" s="4">
        <v>1932</v>
      </c>
      <c r="G199" s="5">
        <v>369</v>
      </c>
    </row>
    <row r="200" spans="3:7" x14ac:dyDescent="0.3">
      <c r="C200" t="s">
        <v>3</v>
      </c>
      <c r="D200" t="s">
        <v>34</v>
      </c>
      <c r="E200" t="s">
        <v>25</v>
      </c>
      <c r="F200" s="4">
        <v>6300</v>
      </c>
      <c r="G200" s="5">
        <v>42</v>
      </c>
    </row>
    <row r="201" spans="3:7" x14ac:dyDescent="0.3">
      <c r="C201" t="s">
        <v>6</v>
      </c>
      <c r="D201" t="s">
        <v>37</v>
      </c>
      <c r="E201" t="s">
        <v>30</v>
      </c>
      <c r="F201" s="4">
        <v>560</v>
      </c>
      <c r="G201" s="5">
        <v>81</v>
      </c>
    </row>
    <row r="202" spans="3:7" x14ac:dyDescent="0.3">
      <c r="C202" t="s">
        <v>9</v>
      </c>
      <c r="D202" t="s">
        <v>37</v>
      </c>
      <c r="E202" t="s">
        <v>26</v>
      </c>
      <c r="F202" s="4">
        <v>2856</v>
      </c>
      <c r="G202" s="5">
        <v>246</v>
      </c>
    </row>
    <row r="203" spans="3:7" x14ac:dyDescent="0.3">
      <c r="C203" t="s">
        <v>9</v>
      </c>
      <c r="D203" t="s">
        <v>34</v>
      </c>
      <c r="E203" t="s">
        <v>17</v>
      </c>
      <c r="F203" s="4">
        <v>707</v>
      </c>
      <c r="G203" s="5">
        <v>174</v>
      </c>
    </row>
    <row r="204" spans="3:7" x14ac:dyDescent="0.3">
      <c r="C204" t="s">
        <v>8</v>
      </c>
      <c r="D204" t="s">
        <v>35</v>
      </c>
      <c r="E204" t="s">
        <v>30</v>
      </c>
      <c r="F204" s="4">
        <v>3598</v>
      </c>
      <c r="G204" s="5">
        <v>81</v>
      </c>
    </row>
    <row r="205" spans="3:7" x14ac:dyDescent="0.3">
      <c r="C205" t="s">
        <v>40</v>
      </c>
      <c r="D205" t="s">
        <v>35</v>
      </c>
      <c r="E205" t="s">
        <v>22</v>
      </c>
      <c r="F205" s="4">
        <v>6853</v>
      </c>
      <c r="G205" s="5">
        <v>372</v>
      </c>
    </row>
    <row r="206" spans="3:7" x14ac:dyDescent="0.3">
      <c r="C206" t="s">
        <v>40</v>
      </c>
      <c r="D206" t="s">
        <v>35</v>
      </c>
      <c r="E206" t="s">
        <v>16</v>
      </c>
      <c r="F206" s="4">
        <v>4725</v>
      </c>
      <c r="G206" s="5">
        <v>174</v>
      </c>
    </row>
    <row r="207" spans="3:7" x14ac:dyDescent="0.3">
      <c r="C207" t="s">
        <v>41</v>
      </c>
      <c r="D207" t="s">
        <v>36</v>
      </c>
      <c r="E207" t="s">
        <v>32</v>
      </c>
      <c r="F207" s="4">
        <v>10304</v>
      </c>
      <c r="G207" s="5">
        <v>84</v>
      </c>
    </row>
    <row r="208" spans="3:7" x14ac:dyDescent="0.3">
      <c r="C208" t="s">
        <v>41</v>
      </c>
      <c r="D208" t="s">
        <v>34</v>
      </c>
      <c r="E208" t="s">
        <v>16</v>
      </c>
      <c r="F208" s="4">
        <v>1274</v>
      </c>
      <c r="G208" s="5">
        <v>225</v>
      </c>
    </row>
    <row r="209" spans="3:7" x14ac:dyDescent="0.3">
      <c r="C209" t="s">
        <v>5</v>
      </c>
      <c r="D209" t="s">
        <v>36</v>
      </c>
      <c r="E209" t="s">
        <v>30</v>
      </c>
      <c r="F209" s="4">
        <v>1526</v>
      </c>
      <c r="G209" s="5">
        <v>105</v>
      </c>
    </row>
    <row r="210" spans="3:7" x14ac:dyDescent="0.3">
      <c r="C210" t="s">
        <v>40</v>
      </c>
      <c r="D210" t="s">
        <v>39</v>
      </c>
      <c r="E210" t="s">
        <v>28</v>
      </c>
      <c r="F210" s="4">
        <v>3101</v>
      </c>
      <c r="G210" s="5">
        <v>225</v>
      </c>
    </row>
    <row r="211" spans="3:7" x14ac:dyDescent="0.3">
      <c r="C211" t="s">
        <v>2</v>
      </c>
      <c r="D211" t="s">
        <v>37</v>
      </c>
      <c r="E211" t="s">
        <v>14</v>
      </c>
      <c r="F211" s="4">
        <v>1057</v>
      </c>
      <c r="G211" s="5">
        <v>54</v>
      </c>
    </row>
    <row r="212" spans="3:7" x14ac:dyDescent="0.3">
      <c r="C212" t="s">
        <v>7</v>
      </c>
      <c r="D212" t="s">
        <v>37</v>
      </c>
      <c r="E212" t="s">
        <v>26</v>
      </c>
      <c r="F212" s="4">
        <v>5306</v>
      </c>
      <c r="G212" s="5">
        <v>0</v>
      </c>
    </row>
    <row r="213" spans="3:7" x14ac:dyDescent="0.3">
      <c r="C213" t="s">
        <v>5</v>
      </c>
      <c r="D213" t="s">
        <v>39</v>
      </c>
      <c r="E213" t="s">
        <v>24</v>
      </c>
      <c r="F213" s="4">
        <v>4018</v>
      </c>
      <c r="G213" s="5">
        <v>171</v>
      </c>
    </row>
    <row r="214" spans="3:7" x14ac:dyDescent="0.3">
      <c r="C214" t="s">
        <v>9</v>
      </c>
      <c r="D214" t="s">
        <v>34</v>
      </c>
      <c r="E214" t="s">
        <v>16</v>
      </c>
      <c r="F214" s="4">
        <v>938</v>
      </c>
      <c r="G214" s="5">
        <v>189</v>
      </c>
    </row>
    <row r="215" spans="3:7" x14ac:dyDescent="0.3">
      <c r="C215" t="s">
        <v>7</v>
      </c>
      <c r="D215" t="s">
        <v>38</v>
      </c>
      <c r="E215" t="s">
        <v>18</v>
      </c>
      <c r="F215" s="4">
        <v>1778</v>
      </c>
      <c r="G215" s="5">
        <v>270</v>
      </c>
    </row>
    <row r="216" spans="3:7" x14ac:dyDescent="0.3">
      <c r="C216" t="s">
        <v>6</v>
      </c>
      <c r="D216" t="s">
        <v>39</v>
      </c>
      <c r="E216" t="s">
        <v>30</v>
      </c>
      <c r="F216" s="4">
        <v>1638</v>
      </c>
      <c r="G216" s="5">
        <v>63</v>
      </c>
    </row>
    <row r="217" spans="3:7" x14ac:dyDescent="0.3">
      <c r="C217" t="s">
        <v>41</v>
      </c>
      <c r="D217" t="s">
        <v>38</v>
      </c>
      <c r="E217" t="s">
        <v>25</v>
      </c>
      <c r="F217" s="4">
        <v>154</v>
      </c>
      <c r="G217" s="5">
        <v>21</v>
      </c>
    </row>
    <row r="218" spans="3:7" x14ac:dyDescent="0.3">
      <c r="C218" t="s">
        <v>7</v>
      </c>
      <c r="D218" t="s">
        <v>37</v>
      </c>
      <c r="E218" t="s">
        <v>22</v>
      </c>
      <c r="F218" s="4">
        <v>9835</v>
      </c>
      <c r="G218" s="5">
        <v>207</v>
      </c>
    </row>
    <row r="219" spans="3:7" x14ac:dyDescent="0.3">
      <c r="C219" t="s">
        <v>9</v>
      </c>
      <c r="D219" t="s">
        <v>37</v>
      </c>
      <c r="E219" t="s">
        <v>20</v>
      </c>
      <c r="F219" s="4">
        <v>7273</v>
      </c>
      <c r="G219" s="5">
        <v>96</v>
      </c>
    </row>
    <row r="220" spans="3:7" x14ac:dyDescent="0.3">
      <c r="C220" t="s">
        <v>5</v>
      </c>
      <c r="D220" t="s">
        <v>39</v>
      </c>
      <c r="E220" t="s">
        <v>22</v>
      </c>
      <c r="F220" s="4">
        <v>6909</v>
      </c>
      <c r="G220" s="5">
        <v>81</v>
      </c>
    </row>
    <row r="221" spans="3:7" x14ac:dyDescent="0.3">
      <c r="C221" t="s">
        <v>9</v>
      </c>
      <c r="D221" t="s">
        <v>39</v>
      </c>
      <c r="E221" t="s">
        <v>24</v>
      </c>
      <c r="F221" s="4">
        <v>3920</v>
      </c>
      <c r="G221" s="5">
        <v>306</v>
      </c>
    </row>
    <row r="222" spans="3:7" x14ac:dyDescent="0.3">
      <c r="C222" t="s">
        <v>10</v>
      </c>
      <c r="D222" t="s">
        <v>39</v>
      </c>
      <c r="E222" t="s">
        <v>21</v>
      </c>
      <c r="F222" s="4">
        <v>4858</v>
      </c>
      <c r="G222" s="5">
        <v>279</v>
      </c>
    </row>
    <row r="223" spans="3:7" x14ac:dyDescent="0.3">
      <c r="C223" t="s">
        <v>2</v>
      </c>
      <c r="D223" t="s">
        <v>38</v>
      </c>
      <c r="E223" t="s">
        <v>4</v>
      </c>
      <c r="F223" s="4">
        <v>3549</v>
      </c>
      <c r="G223" s="5">
        <v>3</v>
      </c>
    </row>
    <row r="224" spans="3:7" x14ac:dyDescent="0.3">
      <c r="C224" t="s">
        <v>7</v>
      </c>
      <c r="D224" t="s">
        <v>39</v>
      </c>
      <c r="E224" t="s">
        <v>27</v>
      </c>
      <c r="F224" s="4">
        <v>966</v>
      </c>
      <c r="G224" s="5">
        <v>198</v>
      </c>
    </row>
    <row r="225" spans="3:7" x14ac:dyDescent="0.3">
      <c r="C225" t="s">
        <v>5</v>
      </c>
      <c r="D225" t="s">
        <v>39</v>
      </c>
      <c r="E225" t="s">
        <v>18</v>
      </c>
      <c r="F225" s="4">
        <v>385</v>
      </c>
      <c r="G225" s="5">
        <v>249</v>
      </c>
    </row>
    <row r="226" spans="3:7" x14ac:dyDescent="0.3">
      <c r="C226" t="s">
        <v>6</v>
      </c>
      <c r="D226" t="s">
        <v>34</v>
      </c>
      <c r="E226" t="s">
        <v>16</v>
      </c>
      <c r="F226" s="4">
        <v>2219</v>
      </c>
      <c r="G226" s="5">
        <v>75</v>
      </c>
    </row>
    <row r="227" spans="3:7" x14ac:dyDescent="0.3">
      <c r="C227" t="s">
        <v>9</v>
      </c>
      <c r="D227" t="s">
        <v>36</v>
      </c>
      <c r="E227" t="s">
        <v>32</v>
      </c>
      <c r="F227" s="4">
        <v>2954</v>
      </c>
      <c r="G227" s="5">
        <v>189</v>
      </c>
    </row>
    <row r="228" spans="3:7" x14ac:dyDescent="0.3">
      <c r="C228" t="s">
        <v>7</v>
      </c>
      <c r="D228" t="s">
        <v>36</v>
      </c>
      <c r="E228" t="s">
        <v>32</v>
      </c>
      <c r="F228" s="4">
        <v>280</v>
      </c>
      <c r="G228" s="5">
        <v>87</v>
      </c>
    </row>
    <row r="229" spans="3:7" x14ac:dyDescent="0.3">
      <c r="C229" t="s">
        <v>41</v>
      </c>
      <c r="D229" t="s">
        <v>36</v>
      </c>
      <c r="E229" t="s">
        <v>30</v>
      </c>
      <c r="F229" s="4">
        <v>6118</v>
      </c>
      <c r="G229" s="5">
        <v>174</v>
      </c>
    </row>
    <row r="230" spans="3:7" x14ac:dyDescent="0.3">
      <c r="C230" t="s">
        <v>2</v>
      </c>
      <c r="D230" t="s">
        <v>39</v>
      </c>
      <c r="E230" t="s">
        <v>15</v>
      </c>
      <c r="F230" s="4">
        <v>4802</v>
      </c>
      <c r="G230" s="5">
        <v>36</v>
      </c>
    </row>
    <row r="231" spans="3:7" x14ac:dyDescent="0.3">
      <c r="C231" t="s">
        <v>9</v>
      </c>
      <c r="D231" t="s">
        <v>38</v>
      </c>
      <c r="E231" t="s">
        <v>24</v>
      </c>
      <c r="F231" s="4">
        <v>4137</v>
      </c>
      <c r="G231" s="5">
        <v>60</v>
      </c>
    </row>
    <row r="232" spans="3:7" x14ac:dyDescent="0.3">
      <c r="C232" t="s">
        <v>3</v>
      </c>
      <c r="D232" t="s">
        <v>35</v>
      </c>
      <c r="E232" t="s">
        <v>23</v>
      </c>
      <c r="F232" s="4">
        <v>2023</v>
      </c>
      <c r="G232" s="5">
        <v>78</v>
      </c>
    </row>
    <row r="233" spans="3:7" x14ac:dyDescent="0.3">
      <c r="C233" t="s">
        <v>9</v>
      </c>
      <c r="D233" t="s">
        <v>36</v>
      </c>
      <c r="E233" t="s">
        <v>30</v>
      </c>
      <c r="F233" s="4">
        <v>9051</v>
      </c>
      <c r="G233" s="5">
        <v>57</v>
      </c>
    </row>
    <row r="234" spans="3:7" x14ac:dyDescent="0.3">
      <c r="C234" t="s">
        <v>9</v>
      </c>
      <c r="D234" t="s">
        <v>37</v>
      </c>
      <c r="E234" t="s">
        <v>28</v>
      </c>
      <c r="F234" s="4">
        <v>2919</v>
      </c>
      <c r="G234" s="5">
        <v>45</v>
      </c>
    </row>
    <row r="235" spans="3:7" x14ac:dyDescent="0.3">
      <c r="C235" t="s">
        <v>41</v>
      </c>
      <c r="D235" t="s">
        <v>38</v>
      </c>
      <c r="E235" t="s">
        <v>22</v>
      </c>
      <c r="F235" s="4">
        <v>5915</v>
      </c>
      <c r="G235" s="5">
        <v>3</v>
      </c>
    </row>
    <row r="236" spans="3:7" x14ac:dyDescent="0.3">
      <c r="C236" t="s">
        <v>10</v>
      </c>
      <c r="D236" t="s">
        <v>35</v>
      </c>
      <c r="E236" t="s">
        <v>15</v>
      </c>
      <c r="F236" s="4">
        <v>2562</v>
      </c>
      <c r="G236" s="5">
        <v>6</v>
      </c>
    </row>
    <row r="237" spans="3:7" x14ac:dyDescent="0.3">
      <c r="C237" t="s">
        <v>5</v>
      </c>
      <c r="D237" t="s">
        <v>37</v>
      </c>
      <c r="E237" t="s">
        <v>25</v>
      </c>
      <c r="F237" s="4">
        <v>8813</v>
      </c>
      <c r="G237" s="5">
        <v>21</v>
      </c>
    </row>
    <row r="238" spans="3:7" x14ac:dyDescent="0.3">
      <c r="C238" t="s">
        <v>5</v>
      </c>
      <c r="D238" t="s">
        <v>36</v>
      </c>
      <c r="E238" t="s">
        <v>18</v>
      </c>
      <c r="F238" s="4">
        <v>6111</v>
      </c>
      <c r="G238" s="5">
        <v>3</v>
      </c>
    </row>
    <row r="239" spans="3:7" x14ac:dyDescent="0.3">
      <c r="C239" t="s">
        <v>8</v>
      </c>
      <c r="D239" t="s">
        <v>34</v>
      </c>
      <c r="E239" t="s">
        <v>31</v>
      </c>
      <c r="F239" s="4">
        <v>3507</v>
      </c>
      <c r="G239" s="5">
        <v>288</v>
      </c>
    </row>
    <row r="240" spans="3:7" x14ac:dyDescent="0.3">
      <c r="C240" t="s">
        <v>6</v>
      </c>
      <c r="D240" t="s">
        <v>36</v>
      </c>
      <c r="E240" t="s">
        <v>13</v>
      </c>
      <c r="F240" s="4">
        <v>4319</v>
      </c>
      <c r="G240" s="5">
        <v>30</v>
      </c>
    </row>
    <row r="241" spans="3:7" x14ac:dyDescent="0.3">
      <c r="C241" t="s">
        <v>40</v>
      </c>
      <c r="D241" t="s">
        <v>38</v>
      </c>
      <c r="E241" t="s">
        <v>26</v>
      </c>
      <c r="F241" s="4">
        <v>609</v>
      </c>
      <c r="G241" s="5">
        <v>87</v>
      </c>
    </row>
    <row r="242" spans="3:7" x14ac:dyDescent="0.3">
      <c r="C242" t="s">
        <v>40</v>
      </c>
      <c r="D242" t="s">
        <v>39</v>
      </c>
      <c r="E242" t="s">
        <v>27</v>
      </c>
      <c r="F242" s="4">
        <v>6370</v>
      </c>
      <c r="G242" s="5">
        <v>30</v>
      </c>
    </row>
    <row r="243" spans="3:7" x14ac:dyDescent="0.3">
      <c r="C243" t="s">
        <v>5</v>
      </c>
      <c r="D243" t="s">
        <v>38</v>
      </c>
      <c r="E243" t="s">
        <v>19</v>
      </c>
      <c r="F243" s="4">
        <v>5474</v>
      </c>
      <c r="G243" s="5">
        <v>168</v>
      </c>
    </row>
    <row r="244" spans="3:7" x14ac:dyDescent="0.3">
      <c r="C244" t="s">
        <v>40</v>
      </c>
      <c r="D244" t="s">
        <v>36</v>
      </c>
      <c r="E244" t="s">
        <v>27</v>
      </c>
      <c r="F244" s="4">
        <v>3164</v>
      </c>
      <c r="G244" s="5">
        <v>306</v>
      </c>
    </row>
    <row r="245" spans="3:7" x14ac:dyDescent="0.3">
      <c r="C245" t="s">
        <v>6</v>
      </c>
      <c r="D245" t="s">
        <v>35</v>
      </c>
      <c r="E245" t="s">
        <v>4</v>
      </c>
      <c r="F245" s="4">
        <v>1302</v>
      </c>
      <c r="G245" s="5">
        <v>402</v>
      </c>
    </row>
    <row r="246" spans="3:7" x14ac:dyDescent="0.3">
      <c r="C246" t="s">
        <v>3</v>
      </c>
      <c r="D246" t="s">
        <v>37</v>
      </c>
      <c r="E246" t="s">
        <v>28</v>
      </c>
      <c r="F246" s="4">
        <v>7308</v>
      </c>
      <c r="G246" s="5">
        <v>327</v>
      </c>
    </row>
    <row r="247" spans="3:7" x14ac:dyDescent="0.3">
      <c r="C247" t="s">
        <v>40</v>
      </c>
      <c r="D247" t="s">
        <v>37</v>
      </c>
      <c r="E247" t="s">
        <v>27</v>
      </c>
      <c r="F247" s="4">
        <v>6132</v>
      </c>
      <c r="G247" s="5">
        <v>93</v>
      </c>
    </row>
    <row r="248" spans="3:7" x14ac:dyDescent="0.3">
      <c r="C248" t="s">
        <v>10</v>
      </c>
      <c r="D248" t="s">
        <v>35</v>
      </c>
      <c r="E248" t="s">
        <v>14</v>
      </c>
      <c r="F248" s="4">
        <v>3472</v>
      </c>
      <c r="G248" s="5">
        <v>96</v>
      </c>
    </row>
    <row r="249" spans="3:7" x14ac:dyDescent="0.3">
      <c r="C249" t="s">
        <v>8</v>
      </c>
      <c r="D249" t="s">
        <v>39</v>
      </c>
      <c r="E249" t="s">
        <v>18</v>
      </c>
      <c r="F249" s="4">
        <v>9660</v>
      </c>
      <c r="G249" s="5">
        <v>27</v>
      </c>
    </row>
    <row r="250" spans="3:7" x14ac:dyDescent="0.3">
      <c r="C250" t="s">
        <v>9</v>
      </c>
      <c r="D250" t="s">
        <v>38</v>
      </c>
      <c r="E250" t="s">
        <v>26</v>
      </c>
      <c r="F250" s="4">
        <v>2436</v>
      </c>
      <c r="G250" s="5">
        <v>99</v>
      </c>
    </row>
    <row r="251" spans="3:7" x14ac:dyDescent="0.3">
      <c r="C251" t="s">
        <v>9</v>
      </c>
      <c r="D251" t="s">
        <v>38</v>
      </c>
      <c r="E251" t="s">
        <v>33</v>
      </c>
      <c r="F251" s="4">
        <v>9506</v>
      </c>
      <c r="G251" s="5">
        <v>87</v>
      </c>
    </row>
    <row r="252" spans="3:7" x14ac:dyDescent="0.3">
      <c r="C252" t="s">
        <v>10</v>
      </c>
      <c r="D252" t="s">
        <v>37</v>
      </c>
      <c r="E252" t="s">
        <v>21</v>
      </c>
      <c r="F252" s="4">
        <v>245</v>
      </c>
      <c r="G252" s="5">
        <v>288</v>
      </c>
    </row>
    <row r="253" spans="3:7" x14ac:dyDescent="0.3">
      <c r="C253" t="s">
        <v>8</v>
      </c>
      <c r="D253" t="s">
        <v>35</v>
      </c>
      <c r="E253" t="s">
        <v>20</v>
      </c>
      <c r="F253" s="4">
        <v>2702</v>
      </c>
      <c r="G253" s="5">
        <v>363</v>
      </c>
    </row>
    <row r="254" spans="3:7" x14ac:dyDescent="0.3">
      <c r="C254" t="s">
        <v>10</v>
      </c>
      <c r="D254" t="s">
        <v>34</v>
      </c>
      <c r="E254" t="s">
        <v>17</v>
      </c>
      <c r="F254" s="4">
        <v>700</v>
      </c>
      <c r="G254" s="5">
        <v>87</v>
      </c>
    </row>
    <row r="255" spans="3:7" x14ac:dyDescent="0.3">
      <c r="C255" t="s">
        <v>6</v>
      </c>
      <c r="D255" t="s">
        <v>34</v>
      </c>
      <c r="E255" t="s">
        <v>17</v>
      </c>
      <c r="F255" s="4">
        <v>3759</v>
      </c>
      <c r="G255" s="5">
        <v>150</v>
      </c>
    </row>
    <row r="256" spans="3:7" x14ac:dyDescent="0.3">
      <c r="C256" t="s">
        <v>2</v>
      </c>
      <c r="D256" t="s">
        <v>35</v>
      </c>
      <c r="E256" t="s">
        <v>17</v>
      </c>
      <c r="F256" s="4">
        <v>1589</v>
      </c>
      <c r="G256" s="5">
        <v>303</v>
      </c>
    </row>
    <row r="257" spans="3:7" x14ac:dyDescent="0.3">
      <c r="C257" t="s">
        <v>7</v>
      </c>
      <c r="D257" t="s">
        <v>35</v>
      </c>
      <c r="E257" t="s">
        <v>28</v>
      </c>
      <c r="F257" s="4">
        <v>5194</v>
      </c>
      <c r="G257" s="5">
        <v>288</v>
      </c>
    </row>
    <row r="258" spans="3:7" x14ac:dyDescent="0.3">
      <c r="C258" t="s">
        <v>10</v>
      </c>
      <c r="D258" t="s">
        <v>36</v>
      </c>
      <c r="E258" t="s">
        <v>13</v>
      </c>
      <c r="F258" s="4">
        <v>945</v>
      </c>
      <c r="G258" s="5">
        <v>75</v>
      </c>
    </row>
    <row r="259" spans="3:7" x14ac:dyDescent="0.3">
      <c r="C259" t="s">
        <v>40</v>
      </c>
      <c r="D259" t="s">
        <v>38</v>
      </c>
      <c r="E259" t="s">
        <v>31</v>
      </c>
      <c r="F259" s="4">
        <v>1988</v>
      </c>
      <c r="G259" s="5">
        <v>39</v>
      </c>
    </row>
    <row r="260" spans="3:7" x14ac:dyDescent="0.3">
      <c r="C260" t="s">
        <v>6</v>
      </c>
      <c r="D260" t="s">
        <v>34</v>
      </c>
      <c r="E260" t="s">
        <v>32</v>
      </c>
      <c r="F260" s="4">
        <v>6734</v>
      </c>
      <c r="G260" s="5">
        <v>123</v>
      </c>
    </row>
    <row r="261" spans="3:7" x14ac:dyDescent="0.3">
      <c r="C261" t="s">
        <v>40</v>
      </c>
      <c r="D261" t="s">
        <v>36</v>
      </c>
      <c r="E261" t="s">
        <v>4</v>
      </c>
      <c r="F261" s="4">
        <v>217</v>
      </c>
      <c r="G261" s="5">
        <v>36</v>
      </c>
    </row>
    <row r="262" spans="3:7" x14ac:dyDescent="0.3">
      <c r="C262" t="s">
        <v>5</v>
      </c>
      <c r="D262" t="s">
        <v>34</v>
      </c>
      <c r="E262" t="s">
        <v>22</v>
      </c>
      <c r="F262" s="4">
        <v>6279</v>
      </c>
      <c r="G262" s="5">
        <v>237</v>
      </c>
    </row>
    <row r="263" spans="3:7" x14ac:dyDescent="0.3">
      <c r="C263" t="s">
        <v>40</v>
      </c>
      <c r="D263" t="s">
        <v>36</v>
      </c>
      <c r="E263" t="s">
        <v>13</v>
      </c>
      <c r="F263" s="4">
        <v>4424</v>
      </c>
      <c r="G263" s="5">
        <v>201</v>
      </c>
    </row>
    <row r="264" spans="3:7" x14ac:dyDescent="0.3">
      <c r="C264" t="s">
        <v>2</v>
      </c>
      <c r="D264" t="s">
        <v>36</v>
      </c>
      <c r="E264" t="s">
        <v>17</v>
      </c>
      <c r="F264" s="4">
        <v>189</v>
      </c>
      <c r="G264" s="5">
        <v>48</v>
      </c>
    </row>
    <row r="265" spans="3:7" x14ac:dyDescent="0.3">
      <c r="C265" t="s">
        <v>5</v>
      </c>
      <c r="D265" t="s">
        <v>35</v>
      </c>
      <c r="E265" t="s">
        <v>22</v>
      </c>
      <c r="F265" s="4">
        <v>490</v>
      </c>
      <c r="G265" s="5">
        <v>84</v>
      </c>
    </row>
    <row r="266" spans="3:7" x14ac:dyDescent="0.3">
      <c r="C266" t="s">
        <v>8</v>
      </c>
      <c r="D266" t="s">
        <v>37</v>
      </c>
      <c r="E266" t="s">
        <v>21</v>
      </c>
      <c r="F266" s="4">
        <v>434</v>
      </c>
      <c r="G266" s="5">
        <v>87</v>
      </c>
    </row>
    <row r="267" spans="3:7" x14ac:dyDescent="0.3">
      <c r="C267" t="s">
        <v>7</v>
      </c>
      <c r="D267" t="s">
        <v>38</v>
      </c>
      <c r="E267" t="s">
        <v>30</v>
      </c>
      <c r="F267" s="4">
        <v>10129</v>
      </c>
      <c r="G267" s="5">
        <v>312</v>
      </c>
    </row>
    <row r="268" spans="3:7" x14ac:dyDescent="0.3">
      <c r="C268" t="s">
        <v>3</v>
      </c>
      <c r="D268" t="s">
        <v>39</v>
      </c>
      <c r="E268" t="s">
        <v>28</v>
      </c>
      <c r="F268" s="4">
        <v>1652</v>
      </c>
      <c r="G268" s="5">
        <v>102</v>
      </c>
    </row>
    <row r="269" spans="3:7" x14ac:dyDescent="0.3">
      <c r="C269" t="s">
        <v>8</v>
      </c>
      <c r="D269" t="s">
        <v>38</v>
      </c>
      <c r="E269" t="s">
        <v>21</v>
      </c>
      <c r="F269" s="4">
        <v>6433</v>
      </c>
      <c r="G269" s="5">
        <v>78</v>
      </c>
    </row>
    <row r="270" spans="3:7" x14ac:dyDescent="0.3">
      <c r="C270" t="s">
        <v>3</v>
      </c>
      <c r="D270" t="s">
        <v>34</v>
      </c>
      <c r="E270" t="s">
        <v>23</v>
      </c>
      <c r="F270" s="4">
        <v>2212</v>
      </c>
      <c r="G270" s="5">
        <v>117</v>
      </c>
    </row>
    <row r="271" spans="3:7" x14ac:dyDescent="0.3">
      <c r="C271" t="s">
        <v>41</v>
      </c>
      <c r="D271" t="s">
        <v>35</v>
      </c>
      <c r="E271" t="s">
        <v>19</v>
      </c>
      <c r="F271" s="4">
        <v>609</v>
      </c>
      <c r="G271" s="5">
        <v>99</v>
      </c>
    </row>
    <row r="272" spans="3:7" x14ac:dyDescent="0.3">
      <c r="C272" t="s">
        <v>40</v>
      </c>
      <c r="D272" t="s">
        <v>35</v>
      </c>
      <c r="E272" t="s">
        <v>24</v>
      </c>
      <c r="F272" s="4">
        <v>1638</v>
      </c>
      <c r="G272" s="5">
        <v>48</v>
      </c>
    </row>
    <row r="273" spans="3:7" x14ac:dyDescent="0.3">
      <c r="C273" t="s">
        <v>7</v>
      </c>
      <c r="D273" t="s">
        <v>34</v>
      </c>
      <c r="E273" t="s">
        <v>15</v>
      </c>
      <c r="F273" s="4">
        <v>3829</v>
      </c>
      <c r="G273" s="5">
        <v>24</v>
      </c>
    </row>
    <row r="274" spans="3:7" x14ac:dyDescent="0.3">
      <c r="C274" t="s">
        <v>40</v>
      </c>
      <c r="D274" t="s">
        <v>39</v>
      </c>
      <c r="E274" t="s">
        <v>15</v>
      </c>
      <c r="F274" s="4">
        <v>5775</v>
      </c>
      <c r="G274" s="5">
        <v>42</v>
      </c>
    </row>
    <row r="275" spans="3:7" x14ac:dyDescent="0.3">
      <c r="C275" t="s">
        <v>6</v>
      </c>
      <c r="D275" t="s">
        <v>35</v>
      </c>
      <c r="E275" t="s">
        <v>20</v>
      </c>
      <c r="F275" s="4">
        <v>1071</v>
      </c>
      <c r="G275" s="5">
        <v>270</v>
      </c>
    </row>
    <row r="276" spans="3:7" x14ac:dyDescent="0.3">
      <c r="C276" t="s">
        <v>8</v>
      </c>
      <c r="D276" t="s">
        <v>36</v>
      </c>
      <c r="E276" t="s">
        <v>23</v>
      </c>
      <c r="F276" s="4">
        <v>5019</v>
      </c>
      <c r="G276" s="5">
        <v>150</v>
      </c>
    </row>
    <row r="277" spans="3:7" x14ac:dyDescent="0.3">
      <c r="C277" t="s">
        <v>2</v>
      </c>
      <c r="D277" t="s">
        <v>37</v>
      </c>
      <c r="E277" t="s">
        <v>15</v>
      </c>
      <c r="F277" s="4">
        <v>2863</v>
      </c>
      <c r="G277" s="5">
        <v>42</v>
      </c>
    </row>
    <row r="278" spans="3:7" x14ac:dyDescent="0.3">
      <c r="C278" t="s">
        <v>40</v>
      </c>
      <c r="D278" t="s">
        <v>35</v>
      </c>
      <c r="E278" t="s">
        <v>29</v>
      </c>
      <c r="F278" s="4">
        <v>1617</v>
      </c>
      <c r="G278" s="5">
        <v>126</v>
      </c>
    </row>
    <row r="279" spans="3:7" x14ac:dyDescent="0.3">
      <c r="C279" t="s">
        <v>6</v>
      </c>
      <c r="D279" t="s">
        <v>37</v>
      </c>
      <c r="E279" t="s">
        <v>26</v>
      </c>
      <c r="F279" s="4">
        <v>6818</v>
      </c>
      <c r="G279" s="5">
        <v>6</v>
      </c>
    </row>
    <row r="280" spans="3:7" x14ac:dyDescent="0.3">
      <c r="C280" t="s">
        <v>3</v>
      </c>
      <c r="D280" t="s">
        <v>35</v>
      </c>
      <c r="E280" t="s">
        <v>15</v>
      </c>
      <c r="F280" s="4">
        <v>6657</v>
      </c>
      <c r="G280" s="5">
        <v>276</v>
      </c>
    </row>
    <row r="281" spans="3:7" x14ac:dyDescent="0.3">
      <c r="C281" t="s">
        <v>3</v>
      </c>
      <c r="D281" t="s">
        <v>34</v>
      </c>
      <c r="E281" t="s">
        <v>17</v>
      </c>
      <c r="F281" s="4">
        <v>2919</v>
      </c>
      <c r="G281" s="5">
        <v>93</v>
      </c>
    </row>
    <row r="282" spans="3:7" x14ac:dyDescent="0.3">
      <c r="C282" t="s">
        <v>2</v>
      </c>
      <c r="D282" t="s">
        <v>36</v>
      </c>
      <c r="E282" t="s">
        <v>31</v>
      </c>
      <c r="F282" s="4">
        <v>3094</v>
      </c>
      <c r="G282" s="5">
        <v>246</v>
      </c>
    </row>
    <row r="283" spans="3:7" x14ac:dyDescent="0.3">
      <c r="C283" t="s">
        <v>6</v>
      </c>
      <c r="D283" t="s">
        <v>39</v>
      </c>
      <c r="E283" t="s">
        <v>24</v>
      </c>
      <c r="F283" s="4">
        <v>2989</v>
      </c>
      <c r="G283" s="5">
        <v>3</v>
      </c>
    </row>
    <row r="284" spans="3:7" x14ac:dyDescent="0.3">
      <c r="C284" t="s">
        <v>8</v>
      </c>
      <c r="D284" t="s">
        <v>38</v>
      </c>
      <c r="E284" t="s">
        <v>27</v>
      </c>
      <c r="F284" s="4">
        <v>2268</v>
      </c>
      <c r="G284" s="5">
        <v>63</v>
      </c>
    </row>
    <row r="285" spans="3:7" x14ac:dyDescent="0.3">
      <c r="C285" t="s">
        <v>5</v>
      </c>
      <c r="D285" t="s">
        <v>35</v>
      </c>
      <c r="E285" t="s">
        <v>31</v>
      </c>
      <c r="F285" s="4">
        <v>4753</v>
      </c>
      <c r="G285" s="5">
        <v>246</v>
      </c>
    </row>
    <row r="286" spans="3:7" x14ac:dyDescent="0.3">
      <c r="C286" t="s">
        <v>2</v>
      </c>
      <c r="D286" t="s">
        <v>34</v>
      </c>
      <c r="E286" t="s">
        <v>19</v>
      </c>
      <c r="F286" s="4">
        <v>7511</v>
      </c>
      <c r="G286" s="5">
        <v>120</v>
      </c>
    </row>
    <row r="287" spans="3:7" x14ac:dyDescent="0.3">
      <c r="C287" t="s">
        <v>2</v>
      </c>
      <c r="D287" t="s">
        <v>38</v>
      </c>
      <c r="E287" t="s">
        <v>31</v>
      </c>
      <c r="F287" s="4">
        <v>4326</v>
      </c>
      <c r="G287" s="5">
        <v>348</v>
      </c>
    </row>
    <row r="288" spans="3:7" x14ac:dyDescent="0.3">
      <c r="C288" t="s">
        <v>41</v>
      </c>
      <c r="D288" t="s">
        <v>34</v>
      </c>
      <c r="E288" t="s">
        <v>23</v>
      </c>
      <c r="F288" s="4">
        <v>4935</v>
      </c>
      <c r="G288" s="5">
        <v>126</v>
      </c>
    </row>
    <row r="289" spans="3:7" x14ac:dyDescent="0.3">
      <c r="C289" t="s">
        <v>6</v>
      </c>
      <c r="D289" t="s">
        <v>35</v>
      </c>
      <c r="E289" t="s">
        <v>30</v>
      </c>
      <c r="F289" s="4">
        <v>4781</v>
      </c>
      <c r="G289" s="5">
        <v>123</v>
      </c>
    </row>
    <row r="290" spans="3:7" x14ac:dyDescent="0.3">
      <c r="C290" t="s">
        <v>5</v>
      </c>
      <c r="D290" t="s">
        <v>38</v>
      </c>
      <c r="E290" t="s">
        <v>25</v>
      </c>
      <c r="F290" s="4">
        <v>7483</v>
      </c>
      <c r="G290" s="5">
        <v>45</v>
      </c>
    </row>
    <row r="291" spans="3:7" x14ac:dyDescent="0.3">
      <c r="C291" t="s">
        <v>10</v>
      </c>
      <c r="D291" t="s">
        <v>38</v>
      </c>
      <c r="E291" t="s">
        <v>4</v>
      </c>
      <c r="F291" s="4">
        <v>6860</v>
      </c>
      <c r="G291" s="5">
        <v>126</v>
      </c>
    </row>
    <row r="292" spans="3:7" x14ac:dyDescent="0.3">
      <c r="C292" t="s">
        <v>40</v>
      </c>
      <c r="D292" t="s">
        <v>37</v>
      </c>
      <c r="E292" t="s">
        <v>29</v>
      </c>
      <c r="F292" s="4">
        <v>9002</v>
      </c>
      <c r="G292" s="5">
        <v>72</v>
      </c>
    </row>
    <row r="293" spans="3:7" x14ac:dyDescent="0.3">
      <c r="C293" t="s">
        <v>6</v>
      </c>
      <c r="D293" t="s">
        <v>36</v>
      </c>
      <c r="E293" t="s">
        <v>29</v>
      </c>
      <c r="F293" s="4">
        <v>1400</v>
      </c>
      <c r="G293" s="5">
        <v>135</v>
      </c>
    </row>
    <row r="294" spans="3:7" x14ac:dyDescent="0.3">
      <c r="C294" t="s">
        <v>10</v>
      </c>
      <c r="D294" t="s">
        <v>34</v>
      </c>
      <c r="E294" t="s">
        <v>22</v>
      </c>
      <c r="F294" s="4">
        <v>4053</v>
      </c>
      <c r="G294" s="5">
        <v>24</v>
      </c>
    </row>
    <row r="295" spans="3:7" x14ac:dyDescent="0.3">
      <c r="C295" t="s">
        <v>7</v>
      </c>
      <c r="D295" t="s">
        <v>36</v>
      </c>
      <c r="E295" t="s">
        <v>31</v>
      </c>
      <c r="F295" s="4">
        <v>2149</v>
      </c>
      <c r="G295" s="5">
        <v>117</v>
      </c>
    </row>
    <row r="296" spans="3:7" x14ac:dyDescent="0.3">
      <c r="C296" t="s">
        <v>3</v>
      </c>
      <c r="D296" t="s">
        <v>39</v>
      </c>
      <c r="E296" t="s">
        <v>29</v>
      </c>
      <c r="F296" s="4">
        <v>3640</v>
      </c>
      <c r="G296" s="5">
        <v>51</v>
      </c>
    </row>
    <row r="297" spans="3:7" x14ac:dyDescent="0.3">
      <c r="C297" t="s">
        <v>2</v>
      </c>
      <c r="D297" t="s">
        <v>39</v>
      </c>
      <c r="E297" t="s">
        <v>23</v>
      </c>
      <c r="F297" s="4">
        <v>630</v>
      </c>
      <c r="G297" s="5">
        <v>36</v>
      </c>
    </row>
    <row r="298" spans="3:7" x14ac:dyDescent="0.3">
      <c r="C298" t="s">
        <v>9</v>
      </c>
      <c r="D298" t="s">
        <v>35</v>
      </c>
      <c r="E298" t="s">
        <v>27</v>
      </c>
      <c r="F298" s="4">
        <v>2429</v>
      </c>
      <c r="G298" s="5">
        <v>144</v>
      </c>
    </row>
    <row r="299" spans="3:7" x14ac:dyDescent="0.3">
      <c r="C299" t="s">
        <v>9</v>
      </c>
      <c r="D299" t="s">
        <v>36</v>
      </c>
      <c r="E299" t="s">
        <v>25</v>
      </c>
      <c r="F299" s="4">
        <v>2142</v>
      </c>
      <c r="G299" s="5">
        <v>114</v>
      </c>
    </row>
    <row r="300" spans="3:7" x14ac:dyDescent="0.3">
      <c r="C300" t="s">
        <v>7</v>
      </c>
      <c r="D300" t="s">
        <v>37</v>
      </c>
      <c r="E300" t="s">
        <v>30</v>
      </c>
      <c r="F300" s="4">
        <v>6454</v>
      </c>
      <c r="G300" s="5">
        <v>54</v>
      </c>
    </row>
    <row r="301" spans="3:7" x14ac:dyDescent="0.3">
      <c r="C301" t="s">
        <v>7</v>
      </c>
      <c r="D301" t="s">
        <v>37</v>
      </c>
      <c r="E301" t="s">
        <v>16</v>
      </c>
      <c r="F301" s="4">
        <v>4487</v>
      </c>
      <c r="G301" s="5">
        <v>333</v>
      </c>
    </row>
    <row r="302" spans="3:7" x14ac:dyDescent="0.3">
      <c r="C302" t="s">
        <v>3</v>
      </c>
      <c r="D302" t="s">
        <v>37</v>
      </c>
      <c r="E302" t="s">
        <v>4</v>
      </c>
      <c r="F302" s="4">
        <v>938</v>
      </c>
      <c r="G302" s="5">
        <v>366</v>
      </c>
    </row>
    <row r="303" spans="3:7" x14ac:dyDescent="0.3">
      <c r="C303" t="s">
        <v>3</v>
      </c>
      <c r="D303" t="s">
        <v>38</v>
      </c>
      <c r="E303" t="s">
        <v>26</v>
      </c>
      <c r="F303" s="4">
        <v>8841</v>
      </c>
      <c r="G303" s="5">
        <v>303</v>
      </c>
    </row>
    <row r="304" spans="3:7" x14ac:dyDescent="0.3">
      <c r="C304" t="s">
        <v>2</v>
      </c>
      <c r="D304" t="s">
        <v>39</v>
      </c>
      <c r="E304" t="s">
        <v>33</v>
      </c>
      <c r="F304" s="4">
        <v>4018</v>
      </c>
      <c r="G304" s="5">
        <v>126</v>
      </c>
    </row>
    <row r="305" spans="3:7" x14ac:dyDescent="0.3">
      <c r="C305" t="s">
        <v>41</v>
      </c>
      <c r="D305" t="s">
        <v>37</v>
      </c>
      <c r="E305" t="s">
        <v>15</v>
      </c>
      <c r="F305" s="4">
        <v>714</v>
      </c>
      <c r="G305" s="5">
        <v>231</v>
      </c>
    </row>
    <row r="306" spans="3:7" x14ac:dyDescent="0.3">
      <c r="C306" t="s">
        <v>9</v>
      </c>
      <c r="D306" t="s">
        <v>38</v>
      </c>
      <c r="E306" t="s">
        <v>25</v>
      </c>
      <c r="F306" s="4">
        <v>3850</v>
      </c>
      <c r="G306" s="5">
        <v>102</v>
      </c>
    </row>
    <row r="307" spans="3:7" x14ac:dyDescent="0.3">
      <c r="F307" s="4"/>
      <c r="G307" s="5"/>
    </row>
    <row r="308" spans="3:7" x14ac:dyDescent="0.3">
      <c r="F308" s="4"/>
      <c r="G308" s="5"/>
    </row>
    <row r="309" spans="3:7" x14ac:dyDescent="0.3">
      <c r="F309" s="4"/>
      <c r="G309" s="5"/>
    </row>
    <row r="310" spans="3:7" x14ac:dyDescent="0.3">
      <c r="F310" s="4"/>
      <c r="G310" s="5"/>
    </row>
    <row r="311" spans="3:7" x14ac:dyDescent="0.3">
      <c r="F311" s="4"/>
      <c r="G311" s="5"/>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7C7C-C47C-4D21-8E70-9938F95B481E}">
  <dimension ref="A1:E301"/>
  <sheetViews>
    <sheetView workbookViewId="0">
      <selection activeCell="B3" sqref="B3"/>
    </sheetView>
  </sheetViews>
  <sheetFormatPr defaultRowHeight="14.4" x14ac:dyDescent="0.3"/>
  <cols>
    <col min="1" max="1" width="15.109375" bestFit="1" customWidth="1"/>
    <col min="2" max="2" width="12.109375" customWidth="1"/>
    <col min="3" max="3" width="20.21875" bestFit="1" customWidth="1"/>
    <col min="4" max="4" width="9.77734375" customWidth="1"/>
  </cols>
  <sheetData>
    <row r="1" spans="1:5" x14ac:dyDescent="0.3">
      <c r="A1" s="6" t="s">
        <v>11</v>
      </c>
      <c r="B1" s="6" t="s">
        <v>12</v>
      </c>
      <c r="C1" s="6" t="s">
        <v>0</v>
      </c>
      <c r="D1" s="10" t="s">
        <v>1</v>
      </c>
      <c r="E1" s="10" t="s">
        <v>50</v>
      </c>
    </row>
    <row r="2" spans="1:5" x14ac:dyDescent="0.3">
      <c r="A2" t="s">
        <v>40</v>
      </c>
      <c r="B2" t="s">
        <v>37</v>
      </c>
      <c r="C2" t="s">
        <v>30</v>
      </c>
      <c r="D2" s="4">
        <v>1624</v>
      </c>
      <c r="E2" s="5">
        <v>114</v>
      </c>
    </row>
    <row r="3" spans="1:5" x14ac:dyDescent="0.3">
      <c r="A3" t="s">
        <v>8</v>
      </c>
      <c r="B3" t="s">
        <v>35</v>
      </c>
      <c r="C3" t="s">
        <v>32</v>
      </c>
      <c r="D3" s="4">
        <v>6706</v>
      </c>
      <c r="E3" s="5">
        <v>459</v>
      </c>
    </row>
    <row r="4" spans="1:5" x14ac:dyDescent="0.3">
      <c r="A4" t="s">
        <v>9</v>
      </c>
      <c r="B4" t="s">
        <v>35</v>
      </c>
      <c r="C4" t="s">
        <v>4</v>
      </c>
      <c r="D4" s="4">
        <v>959</v>
      </c>
      <c r="E4" s="5">
        <v>147</v>
      </c>
    </row>
    <row r="5" spans="1:5" x14ac:dyDescent="0.3">
      <c r="A5" t="s">
        <v>41</v>
      </c>
      <c r="B5" t="s">
        <v>36</v>
      </c>
      <c r="C5" t="s">
        <v>18</v>
      </c>
      <c r="D5" s="4">
        <v>9632</v>
      </c>
      <c r="E5" s="5">
        <v>288</v>
      </c>
    </row>
    <row r="6" spans="1:5" x14ac:dyDescent="0.3">
      <c r="A6" t="s">
        <v>6</v>
      </c>
      <c r="B6" t="s">
        <v>39</v>
      </c>
      <c r="C6" t="s">
        <v>25</v>
      </c>
      <c r="D6" s="4">
        <v>2100</v>
      </c>
      <c r="E6" s="5">
        <v>414</v>
      </c>
    </row>
    <row r="7" spans="1:5" x14ac:dyDescent="0.3">
      <c r="A7" t="s">
        <v>40</v>
      </c>
      <c r="B7" t="s">
        <v>35</v>
      </c>
      <c r="C7" t="s">
        <v>33</v>
      </c>
      <c r="D7" s="4">
        <v>8869</v>
      </c>
      <c r="E7" s="5">
        <v>432</v>
      </c>
    </row>
    <row r="8" spans="1:5" x14ac:dyDescent="0.3">
      <c r="A8" t="s">
        <v>6</v>
      </c>
      <c r="B8" t="s">
        <v>38</v>
      </c>
      <c r="C8" t="s">
        <v>31</v>
      </c>
      <c r="D8" s="4">
        <v>2681</v>
      </c>
      <c r="E8" s="5">
        <v>54</v>
      </c>
    </row>
    <row r="9" spans="1:5" x14ac:dyDescent="0.3">
      <c r="A9" t="s">
        <v>8</v>
      </c>
      <c r="B9" t="s">
        <v>35</v>
      </c>
      <c r="C9" t="s">
        <v>22</v>
      </c>
      <c r="D9" s="4">
        <v>5012</v>
      </c>
      <c r="E9" s="5">
        <v>210</v>
      </c>
    </row>
    <row r="10" spans="1:5" x14ac:dyDescent="0.3">
      <c r="A10" t="s">
        <v>7</v>
      </c>
      <c r="B10" t="s">
        <v>38</v>
      </c>
      <c r="C10" t="s">
        <v>14</v>
      </c>
      <c r="D10" s="4">
        <v>1281</v>
      </c>
      <c r="E10" s="5">
        <v>75</v>
      </c>
    </row>
    <row r="11" spans="1:5" x14ac:dyDescent="0.3">
      <c r="A11" t="s">
        <v>5</v>
      </c>
      <c r="B11" t="s">
        <v>37</v>
      </c>
      <c r="C11" t="s">
        <v>14</v>
      </c>
      <c r="D11" s="4">
        <v>4991</v>
      </c>
      <c r="E11" s="5">
        <v>12</v>
      </c>
    </row>
    <row r="12" spans="1:5" x14ac:dyDescent="0.3">
      <c r="A12" t="s">
        <v>2</v>
      </c>
      <c r="B12" t="s">
        <v>39</v>
      </c>
      <c r="C12" t="s">
        <v>25</v>
      </c>
      <c r="D12" s="4">
        <v>1785</v>
      </c>
      <c r="E12" s="5">
        <v>462</v>
      </c>
    </row>
    <row r="13" spans="1:5" x14ac:dyDescent="0.3">
      <c r="A13" t="s">
        <v>3</v>
      </c>
      <c r="B13" t="s">
        <v>37</v>
      </c>
      <c r="C13" t="s">
        <v>17</v>
      </c>
      <c r="D13" s="4">
        <v>3983</v>
      </c>
      <c r="E13" s="5">
        <v>144</v>
      </c>
    </row>
    <row r="14" spans="1:5" x14ac:dyDescent="0.3">
      <c r="A14" t="s">
        <v>9</v>
      </c>
      <c r="B14" t="s">
        <v>38</v>
      </c>
      <c r="C14" t="s">
        <v>16</v>
      </c>
      <c r="D14" s="4">
        <v>2646</v>
      </c>
      <c r="E14" s="5">
        <v>120</v>
      </c>
    </row>
    <row r="15" spans="1:5" x14ac:dyDescent="0.3">
      <c r="A15" t="s">
        <v>2</v>
      </c>
      <c r="B15" t="s">
        <v>34</v>
      </c>
      <c r="C15" t="s">
        <v>13</v>
      </c>
      <c r="D15" s="4">
        <v>252</v>
      </c>
      <c r="E15" s="5">
        <v>54</v>
      </c>
    </row>
    <row r="16" spans="1:5" x14ac:dyDescent="0.3">
      <c r="A16" t="s">
        <v>3</v>
      </c>
      <c r="B16" t="s">
        <v>35</v>
      </c>
      <c r="C16" t="s">
        <v>25</v>
      </c>
      <c r="D16" s="4">
        <v>2464</v>
      </c>
      <c r="E16" s="5">
        <v>234</v>
      </c>
    </row>
    <row r="17" spans="1:5" x14ac:dyDescent="0.3">
      <c r="A17" t="s">
        <v>3</v>
      </c>
      <c r="B17" t="s">
        <v>35</v>
      </c>
      <c r="C17" t="s">
        <v>29</v>
      </c>
      <c r="D17" s="4">
        <v>2114</v>
      </c>
      <c r="E17" s="5">
        <v>66</v>
      </c>
    </row>
    <row r="18" spans="1:5" x14ac:dyDescent="0.3">
      <c r="A18" t="s">
        <v>6</v>
      </c>
      <c r="B18" t="s">
        <v>37</v>
      </c>
      <c r="C18" t="s">
        <v>31</v>
      </c>
      <c r="D18" s="4">
        <v>7693</v>
      </c>
      <c r="E18" s="5">
        <v>87</v>
      </c>
    </row>
    <row r="19" spans="1:5" x14ac:dyDescent="0.3">
      <c r="A19" t="s">
        <v>5</v>
      </c>
      <c r="B19" t="s">
        <v>34</v>
      </c>
      <c r="C19" t="s">
        <v>20</v>
      </c>
      <c r="D19" s="4">
        <v>15610</v>
      </c>
      <c r="E19" s="5">
        <v>339</v>
      </c>
    </row>
    <row r="20" spans="1:5" x14ac:dyDescent="0.3">
      <c r="A20" t="s">
        <v>41</v>
      </c>
      <c r="B20" t="s">
        <v>34</v>
      </c>
      <c r="C20" t="s">
        <v>22</v>
      </c>
      <c r="D20" s="4">
        <v>336</v>
      </c>
      <c r="E20" s="5">
        <v>144</v>
      </c>
    </row>
    <row r="21" spans="1:5" x14ac:dyDescent="0.3">
      <c r="A21" t="s">
        <v>2</v>
      </c>
      <c r="B21" t="s">
        <v>39</v>
      </c>
      <c r="C21" t="s">
        <v>20</v>
      </c>
      <c r="D21" s="4">
        <v>9443</v>
      </c>
      <c r="E21" s="5">
        <v>162</v>
      </c>
    </row>
    <row r="22" spans="1:5" x14ac:dyDescent="0.3">
      <c r="A22" t="s">
        <v>9</v>
      </c>
      <c r="B22" t="s">
        <v>34</v>
      </c>
      <c r="C22" t="s">
        <v>23</v>
      </c>
      <c r="D22" s="4">
        <v>8155</v>
      </c>
      <c r="E22" s="5">
        <v>90</v>
      </c>
    </row>
    <row r="23" spans="1:5" x14ac:dyDescent="0.3">
      <c r="A23" t="s">
        <v>8</v>
      </c>
      <c r="B23" t="s">
        <v>38</v>
      </c>
      <c r="C23" t="s">
        <v>23</v>
      </c>
      <c r="D23" s="4">
        <v>1701</v>
      </c>
      <c r="E23" s="5">
        <v>234</v>
      </c>
    </row>
    <row r="24" spans="1:5" x14ac:dyDescent="0.3">
      <c r="A24" t="s">
        <v>10</v>
      </c>
      <c r="B24" t="s">
        <v>38</v>
      </c>
      <c r="C24" t="s">
        <v>22</v>
      </c>
      <c r="D24" s="4">
        <v>2205</v>
      </c>
      <c r="E24" s="5">
        <v>141</v>
      </c>
    </row>
    <row r="25" spans="1:5" x14ac:dyDescent="0.3">
      <c r="A25" t="s">
        <v>8</v>
      </c>
      <c r="B25" t="s">
        <v>37</v>
      </c>
      <c r="C25" t="s">
        <v>19</v>
      </c>
      <c r="D25" s="4">
        <v>1771</v>
      </c>
      <c r="E25" s="5">
        <v>204</v>
      </c>
    </row>
    <row r="26" spans="1:5" x14ac:dyDescent="0.3">
      <c r="A26" t="s">
        <v>41</v>
      </c>
      <c r="B26" t="s">
        <v>35</v>
      </c>
      <c r="C26" t="s">
        <v>15</v>
      </c>
      <c r="D26" s="4">
        <v>2114</v>
      </c>
      <c r="E26" s="5">
        <v>186</v>
      </c>
    </row>
    <row r="27" spans="1:5" x14ac:dyDescent="0.3">
      <c r="A27" t="s">
        <v>41</v>
      </c>
      <c r="B27" t="s">
        <v>36</v>
      </c>
      <c r="C27" t="s">
        <v>13</v>
      </c>
      <c r="D27" s="4">
        <v>10311</v>
      </c>
      <c r="E27" s="5">
        <v>231</v>
      </c>
    </row>
    <row r="28" spans="1:5" x14ac:dyDescent="0.3">
      <c r="A28" t="s">
        <v>3</v>
      </c>
      <c r="B28" t="s">
        <v>39</v>
      </c>
      <c r="C28" t="s">
        <v>16</v>
      </c>
      <c r="D28" s="4">
        <v>21</v>
      </c>
      <c r="E28" s="5">
        <v>168</v>
      </c>
    </row>
    <row r="29" spans="1:5" x14ac:dyDescent="0.3">
      <c r="A29" t="s">
        <v>10</v>
      </c>
      <c r="B29" t="s">
        <v>35</v>
      </c>
      <c r="C29" t="s">
        <v>20</v>
      </c>
      <c r="D29" s="4">
        <v>1974</v>
      </c>
      <c r="E29" s="5">
        <v>195</v>
      </c>
    </row>
    <row r="30" spans="1:5" x14ac:dyDescent="0.3">
      <c r="A30" t="s">
        <v>5</v>
      </c>
      <c r="B30" t="s">
        <v>36</v>
      </c>
      <c r="C30" t="s">
        <v>23</v>
      </c>
      <c r="D30" s="4">
        <v>6314</v>
      </c>
      <c r="E30" s="5">
        <v>15</v>
      </c>
    </row>
    <row r="31" spans="1:5" x14ac:dyDescent="0.3">
      <c r="A31" t="s">
        <v>10</v>
      </c>
      <c r="B31" t="s">
        <v>37</v>
      </c>
      <c r="C31" t="s">
        <v>23</v>
      </c>
      <c r="D31" s="4">
        <v>4683</v>
      </c>
      <c r="E31" s="5">
        <v>30</v>
      </c>
    </row>
    <row r="32" spans="1:5" x14ac:dyDescent="0.3">
      <c r="A32" t="s">
        <v>41</v>
      </c>
      <c r="B32" t="s">
        <v>37</v>
      </c>
      <c r="C32" t="s">
        <v>24</v>
      </c>
      <c r="D32" s="4">
        <v>6398</v>
      </c>
      <c r="E32" s="5">
        <v>102</v>
      </c>
    </row>
    <row r="33" spans="1:5" x14ac:dyDescent="0.3">
      <c r="A33" t="s">
        <v>2</v>
      </c>
      <c r="B33" t="s">
        <v>35</v>
      </c>
      <c r="C33" t="s">
        <v>19</v>
      </c>
      <c r="D33" s="4">
        <v>553</v>
      </c>
      <c r="E33" s="5">
        <v>15</v>
      </c>
    </row>
    <row r="34" spans="1:5" x14ac:dyDescent="0.3">
      <c r="A34" t="s">
        <v>8</v>
      </c>
      <c r="B34" t="s">
        <v>39</v>
      </c>
      <c r="C34" t="s">
        <v>30</v>
      </c>
      <c r="D34" s="4">
        <v>7021</v>
      </c>
      <c r="E34" s="5">
        <v>183</v>
      </c>
    </row>
    <row r="35" spans="1:5" x14ac:dyDescent="0.3">
      <c r="A35" t="s">
        <v>40</v>
      </c>
      <c r="B35" t="s">
        <v>39</v>
      </c>
      <c r="C35" t="s">
        <v>22</v>
      </c>
      <c r="D35" s="4">
        <v>5817</v>
      </c>
      <c r="E35" s="5">
        <v>12</v>
      </c>
    </row>
    <row r="36" spans="1:5" x14ac:dyDescent="0.3">
      <c r="A36" t="s">
        <v>41</v>
      </c>
      <c r="B36" t="s">
        <v>39</v>
      </c>
      <c r="C36" t="s">
        <v>14</v>
      </c>
      <c r="D36" s="4">
        <v>3976</v>
      </c>
      <c r="E36" s="5">
        <v>72</v>
      </c>
    </row>
    <row r="37" spans="1:5" x14ac:dyDescent="0.3">
      <c r="A37" t="s">
        <v>6</v>
      </c>
      <c r="B37" t="s">
        <v>38</v>
      </c>
      <c r="C37" t="s">
        <v>27</v>
      </c>
      <c r="D37" s="4">
        <v>1134</v>
      </c>
      <c r="E37" s="5">
        <v>282</v>
      </c>
    </row>
    <row r="38" spans="1:5" x14ac:dyDescent="0.3">
      <c r="A38" t="s">
        <v>2</v>
      </c>
      <c r="B38" t="s">
        <v>39</v>
      </c>
      <c r="C38" t="s">
        <v>28</v>
      </c>
      <c r="D38" s="4">
        <v>6027</v>
      </c>
      <c r="E38" s="5">
        <v>144</v>
      </c>
    </row>
    <row r="39" spans="1:5" x14ac:dyDescent="0.3">
      <c r="A39" t="s">
        <v>6</v>
      </c>
      <c r="B39" t="s">
        <v>37</v>
      </c>
      <c r="C39" t="s">
        <v>16</v>
      </c>
      <c r="D39" s="4">
        <v>1904</v>
      </c>
      <c r="E39" s="5">
        <v>405</v>
      </c>
    </row>
    <row r="40" spans="1:5" x14ac:dyDescent="0.3">
      <c r="A40" t="s">
        <v>7</v>
      </c>
      <c r="B40" t="s">
        <v>34</v>
      </c>
      <c r="C40" t="s">
        <v>32</v>
      </c>
      <c r="D40" s="4">
        <v>3262</v>
      </c>
      <c r="E40" s="5">
        <v>75</v>
      </c>
    </row>
    <row r="41" spans="1:5" x14ac:dyDescent="0.3">
      <c r="A41" t="s">
        <v>40</v>
      </c>
      <c r="B41" t="s">
        <v>34</v>
      </c>
      <c r="C41" t="s">
        <v>27</v>
      </c>
      <c r="D41" s="4">
        <v>2289</v>
      </c>
      <c r="E41" s="5">
        <v>135</v>
      </c>
    </row>
    <row r="42" spans="1:5" x14ac:dyDescent="0.3">
      <c r="A42" t="s">
        <v>5</v>
      </c>
      <c r="B42" t="s">
        <v>34</v>
      </c>
      <c r="C42" t="s">
        <v>27</v>
      </c>
      <c r="D42" s="4">
        <v>6986</v>
      </c>
      <c r="E42" s="5">
        <v>21</v>
      </c>
    </row>
    <row r="43" spans="1:5" x14ac:dyDescent="0.3">
      <c r="A43" t="s">
        <v>2</v>
      </c>
      <c r="B43" t="s">
        <v>38</v>
      </c>
      <c r="C43" t="s">
        <v>23</v>
      </c>
      <c r="D43" s="4">
        <v>4417</v>
      </c>
      <c r="E43" s="5">
        <v>153</v>
      </c>
    </row>
    <row r="44" spans="1:5" x14ac:dyDescent="0.3">
      <c r="A44" t="s">
        <v>6</v>
      </c>
      <c r="B44" t="s">
        <v>34</v>
      </c>
      <c r="C44" t="s">
        <v>15</v>
      </c>
      <c r="D44" s="4">
        <v>1442</v>
      </c>
      <c r="E44" s="5">
        <v>15</v>
      </c>
    </row>
    <row r="45" spans="1:5" x14ac:dyDescent="0.3">
      <c r="A45" t="s">
        <v>3</v>
      </c>
      <c r="B45" t="s">
        <v>35</v>
      </c>
      <c r="C45" t="s">
        <v>14</v>
      </c>
      <c r="D45" s="4">
        <v>2415</v>
      </c>
      <c r="E45" s="5">
        <v>255</v>
      </c>
    </row>
    <row r="46" spans="1:5" x14ac:dyDescent="0.3">
      <c r="A46" t="s">
        <v>2</v>
      </c>
      <c r="B46" t="s">
        <v>37</v>
      </c>
      <c r="C46" t="s">
        <v>19</v>
      </c>
      <c r="D46" s="4">
        <v>238</v>
      </c>
      <c r="E46" s="5">
        <v>18</v>
      </c>
    </row>
    <row r="47" spans="1:5" x14ac:dyDescent="0.3">
      <c r="A47" t="s">
        <v>6</v>
      </c>
      <c r="B47" t="s">
        <v>37</v>
      </c>
      <c r="C47" t="s">
        <v>23</v>
      </c>
      <c r="D47" s="4">
        <v>4949</v>
      </c>
      <c r="E47" s="5">
        <v>189</v>
      </c>
    </row>
    <row r="48" spans="1:5" x14ac:dyDescent="0.3">
      <c r="A48" t="s">
        <v>5</v>
      </c>
      <c r="B48" t="s">
        <v>38</v>
      </c>
      <c r="C48" t="s">
        <v>32</v>
      </c>
      <c r="D48" s="4">
        <v>5075</v>
      </c>
      <c r="E48" s="5">
        <v>21</v>
      </c>
    </row>
    <row r="49" spans="1:5" x14ac:dyDescent="0.3">
      <c r="A49" t="s">
        <v>3</v>
      </c>
      <c r="B49" t="s">
        <v>36</v>
      </c>
      <c r="C49" t="s">
        <v>16</v>
      </c>
      <c r="D49" s="4">
        <v>9198</v>
      </c>
      <c r="E49" s="5">
        <v>36</v>
      </c>
    </row>
    <row r="50" spans="1:5" x14ac:dyDescent="0.3">
      <c r="A50" t="s">
        <v>6</v>
      </c>
      <c r="B50" t="s">
        <v>34</v>
      </c>
      <c r="C50" t="s">
        <v>29</v>
      </c>
      <c r="D50" s="4">
        <v>3339</v>
      </c>
      <c r="E50" s="5">
        <v>75</v>
      </c>
    </row>
    <row r="51" spans="1:5" x14ac:dyDescent="0.3">
      <c r="A51" t="s">
        <v>40</v>
      </c>
      <c r="B51" t="s">
        <v>34</v>
      </c>
      <c r="C51" t="s">
        <v>17</v>
      </c>
      <c r="D51" s="4">
        <v>5019</v>
      </c>
      <c r="E51" s="5">
        <v>156</v>
      </c>
    </row>
    <row r="52" spans="1:5" x14ac:dyDescent="0.3">
      <c r="A52" t="s">
        <v>5</v>
      </c>
      <c r="B52" t="s">
        <v>36</v>
      </c>
      <c r="C52" t="s">
        <v>16</v>
      </c>
      <c r="D52" s="4">
        <v>16184</v>
      </c>
      <c r="E52" s="5">
        <v>39</v>
      </c>
    </row>
    <row r="53" spans="1:5" x14ac:dyDescent="0.3">
      <c r="A53" t="s">
        <v>6</v>
      </c>
      <c r="B53" t="s">
        <v>36</v>
      </c>
      <c r="C53" t="s">
        <v>21</v>
      </c>
      <c r="D53" s="4">
        <v>497</v>
      </c>
      <c r="E53" s="5">
        <v>63</v>
      </c>
    </row>
    <row r="54" spans="1:5" x14ac:dyDescent="0.3">
      <c r="A54" t="s">
        <v>2</v>
      </c>
      <c r="B54" t="s">
        <v>36</v>
      </c>
      <c r="C54" t="s">
        <v>29</v>
      </c>
      <c r="D54" s="4">
        <v>8211</v>
      </c>
      <c r="E54" s="5">
        <v>75</v>
      </c>
    </row>
    <row r="55" spans="1:5" x14ac:dyDescent="0.3">
      <c r="A55" t="s">
        <v>2</v>
      </c>
      <c r="B55" t="s">
        <v>38</v>
      </c>
      <c r="C55" t="s">
        <v>28</v>
      </c>
      <c r="D55" s="4">
        <v>6580</v>
      </c>
      <c r="E55" s="5">
        <v>183</v>
      </c>
    </row>
    <row r="56" spans="1:5" x14ac:dyDescent="0.3">
      <c r="A56" t="s">
        <v>41</v>
      </c>
      <c r="B56" t="s">
        <v>35</v>
      </c>
      <c r="C56" t="s">
        <v>13</v>
      </c>
      <c r="D56" s="4">
        <v>4760</v>
      </c>
      <c r="E56" s="5">
        <v>69</v>
      </c>
    </row>
    <row r="57" spans="1:5" x14ac:dyDescent="0.3">
      <c r="A57" t="s">
        <v>40</v>
      </c>
      <c r="B57" t="s">
        <v>36</v>
      </c>
      <c r="C57" t="s">
        <v>25</v>
      </c>
      <c r="D57" s="4">
        <v>5439</v>
      </c>
      <c r="E57" s="5">
        <v>30</v>
      </c>
    </row>
    <row r="58" spans="1:5" x14ac:dyDescent="0.3">
      <c r="A58" t="s">
        <v>41</v>
      </c>
      <c r="B58" t="s">
        <v>34</v>
      </c>
      <c r="C58" t="s">
        <v>17</v>
      </c>
      <c r="D58" s="4">
        <v>1463</v>
      </c>
      <c r="E58" s="5">
        <v>39</v>
      </c>
    </row>
    <row r="59" spans="1:5" x14ac:dyDescent="0.3">
      <c r="A59" t="s">
        <v>3</v>
      </c>
      <c r="B59" t="s">
        <v>34</v>
      </c>
      <c r="C59" t="s">
        <v>32</v>
      </c>
      <c r="D59" s="4">
        <v>7777</v>
      </c>
      <c r="E59" s="5">
        <v>504</v>
      </c>
    </row>
    <row r="60" spans="1:5" x14ac:dyDescent="0.3">
      <c r="A60" t="s">
        <v>9</v>
      </c>
      <c r="B60" t="s">
        <v>37</v>
      </c>
      <c r="C60" t="s">
        <v>29</v>
      </c>
      <c r="D60" s="4">
        <v>1085</v>
      </c>
      <c r="E60" s="5">
        <v>273</v>
      </c>
    </row>
    <row r="61" spans="1:5" x14ac:dyDescent="0.3">
      <c r="A61" t="s">
        <v>5</v>
      </c>
      <c r="B61" t="s">
        <v>37</v>
      </c>
      <c r="C61" t="s">
        <v>31</v>
      </c>
      <c r="D61" s="4">
        <v>182</v>
      </c>
      <c r="E61" s="5">
        <v>48</v>
      </c>
    </row>
    <row r="62" spans="1:5" x14ac:dyDescent="0.3">
      <c r="A62" t="s">
        <v>6</v>
      </c>
      <c r="B62" t="s">
        <v>34</v>
      </c>
      <c r="C62" t="s">
        <v>27</v>
      </c>
      <c r="D62" s="4">
        <v>4242</v>
      </c>
      <c r="E62" s="5">
        <v>207</v>
      </c>
    </row>
    <row r="63" spans="1:5" x14ac:dyDescent="0.3">
      <c r="A63" t="s">
        <v>6</v>
      </c>
      <c r="B63" t="s">
        <v>36</v>
      </c>
      <c r="C63" t="s">
        <v>32</v>
      </c>
      <c r="D63" s="4">
        <v>6118</v>
      </c>
      <c r="E63" s="5">
        <v>9</v>
      </c>
    </row>
    <row r="64" spans="1:5" x14ac:dyDescent="0.3">
      <c r="A64" t="s">
        <v>10</v>
      </c>
      <c r="B64" t="s">
        <v>36</v>
      </c>
      <c r="C64" t="s">
        <v>23</v>
      </c>
      <c r="D64" s="4">
        <v>2317</v>
      </c>
      <c r="E64" s="5">
        <v>261</v>
      </c>
    </row>
    <row r="65" spans="1:5" x14ac:dyDescent="0.3">
      <c r="A65" t="s">
        <v>6</v>
      </c>
      <c r="B65" t="s">
        <v>38</v>
      </c>
      <c r="C65" t="s">
        <v>16</v>
      </c>
      <c r="D65" s="4">
        <v>938</v>
      </c>
      <c r="E65" s="5">
        <v>6</v>
      </c>
    </row>
    <row r="66" spans="1:5" x14ac:dyDescent="0.3">
      <c r="A66" t="s">
        <v>8</v>
      </c>
      <c r="B66" t="s">
        <v>37</v>
      </c>
      <c r="C66" t="s">
        <v>15</v>
      </c>
      <c r="D66" s="4">
        <v>9709</v>
      </c>
      <c r="E66" s="5">
        <v>30</v>
      </c>
    </row>
    <row r="67" spans="1:5" x14ac:dyDescent="0.3">
      <c r="A67" t="s">
        <v>7</v>
      </c>
      <c r="B67" t="s">
        <v>34</v>
      </c>
      <c r="C67" t="s">
        <v>20</v>
      </c>
      <c r="D67" s="4">
        <v>2205</v>
      </c>
      <c r="E67" s="5">
        <v>138</v>
      </c>
    </row>
    <row r="68" spans="1:5" x14ac:dyDescent="0.3">
      <c r="A68" t="s">
        <v>7</v>
      </c>
      <c r="B68" t="s">
        <v>37</v>
      </c>
      <c r="C68" t="s">
        <v>17</v>
      </c>
      <c r="D68" s="4">
        <v>4487</v>
      </c>
      <c r="E68" s="5">
        <v>111</v>
      </c>
    </row>
    <row r="69" spans="1:5" x14ac:dyDescent="0.3">
      <c r="A69" t="s">
        <v>5</v>
      </c>
      <c r="B69" t="s">
        <v>35</v>
      </c>
      <c r="C69" t="s">
        <v>18</v>
      </c>
      <c r="D69" s="4">
        <v>2415</v>
      </c>
      <c r="E69" s="5">
        <v>15</v>
      </c>
    </row>
    <row r="70" spans="1:5" x14ac:dyDescent="0.3">
      <c r="A70" t="s">
        <v>40</v>
      </c>
      <c r="B70" t="s">
        <v>34</v>
      </c>
      <c r="C70" t="s">
        <v>19</v>
      </c>
      <c r="D70" s="4">
        <v>4018</v>
      </c>
      <c r="E70" s="5">
        <v>162</v>
      </c>
    </row>
    <row r="71" spans="1:5" x14ac:dyDescent="0.3">
      <c r="A71" t="s">
        <v>5</v>
      </c>
      <c r="B71" t="s">
        <v>34</v>
      </c>
      <c r="C71" t="s">
        <v>19</v>
      </c>
      <c r="D71" s="4">
        <v>861</v>
      </c>
      <c r="E71" s="5">
        <v>195</v>
      </c>
    </row>
    <row r="72" spans="1:5" x14ac:dyDescent="0.3">
      <c r="A72" t="s">
        <v>10</v>
      </c>
      <c r="B72" t="s">
        <v>38</v>
      </c>
      <c r="C72" t="s">
        <v>14</v>
      </c>
      <c r="D72" s="4">
        <v>5586</v>
      </c>
      <c r="E72" s="5">
        <v>525</v>
      </c>
    </row>
    <row r="73" spans="1:5" x14ac:dyDescent="0.3">
      <c r="A73" t="s">
        <v>7</v>
      </c>
      <c r="B73" t="s">
        <v>34</v>
      </c>
      <c r="C73" t="s">
        <v>33</v>
      </c>
      <c r="D73" s="4">
        <v>2226</v>
      </c>
      <c r="E73" s="5">
        <v>48</v>
      </c>
    </row>
    <row r="74" spans="1:5" x14ac:dyDescent="0.3">
      <c r="A74" t="s">
        <v>9</v>
      </c>
      <c r="B74" t="s">
        <v>34</v>
      </c>
      <c r="C74" t="s">
        <v>28</v>
      </c>
      <c r="D74" s="4">
        <v>14329</v>
      </c>
      <c r="E74" s="5">
        <v>150</v>
      </c>
    </row>
    <row r="75" spans="1:5" x14ac:dyDescent="0.3">
      <c r="A75" t="s">
        <v>9</v>
      </c>
      <c r="B75" t="s">
        <v>34</v>
      </c>
      <c r="C75" t="s">
        <v>20</v>
      </c>
      <c r="D75" s="4">
        <v>8463</v>
      </c>
      <c r="E75" s="5">
        <v>492</v>
      </c>
    </row>
    <row r="76" spans="1:5" x14ac:dyDescent="0.3">
      <c r="A76" t="s">
        <v>5</v>
      </c>
      <c r="B76" t="s">
        <v>34</v>
      </c>
      <c r="C76" t="s">
        <v>29</v>
      </c>
      <c r="D76" s="4">
        <v>2891</v>
      </c>
      <c r="E76" s="5">
        <v>102</v>
      </c>
    </row>
    <row r="77" spans="1:5" x14ac:dyDescent="0.3">
      <c r="A77" t="s">
        <v>3</v>
      </c>
      <c r="B77" t="s">
        <v>36</v>
      </c>
      <c r="C77" t="s">
        <v>23</v>
      </c>
      <c r="D77" s="4">
        <v>3773</v>
      </c>
      <c r="E77" s="5">
        <v>165</v>
      </c>
    </row>
    <row r="78" spans="1:5" x14ac:dyDescent="0.3">
      <c r="A78" t="s">
        <v>41</v>
      </c>
      <c r="B78" t="s">
        <v>36</v>
      </c>
      <c r="C78" t="s">
        <v>28</v>
      </c>
      <c r="D78" s="4">
        <v>854</v>
      </c>
      <c r="E78" s="5">
        <v>309</v>
      </c>
    </row>
    <row r="79" spans="1:5" x14ac:dyDescent="0.3">
      <c r="A79" t="s">
        <v>6</v>
      </c>
      <c r="B79" t="s">
        <v>36</v>
      </c>
      <c r="C79" t="s">
        <v>17</v>
      </c>
      <c r="D79" s="4">
        <v>4970</v>
      </c>
      <c r="E79" s="5">
        <v>156</v>
      </c>
    </row>
    <row r="80" spans="1:5" x14ac:dyDescent="0.3">
      <c r="A80" t="s">
        <v>9</v>
      </c>
      <c r="B80" t="s">
        <v>35</v>
      </c>
      <c r="C80" t="s">
        <v>26</v>
      </c>
      <c r="D80" s="4">
        <v>98</v>
      </c>
      <c r="E80" s="5">
        <v>159</v>
      </c>
    </row>
    <row r="81" spans="1:5" x14ac:dyDescent="0.3">
      <c r="A81" t="s">
        <v>5</v>
      </c>
      <c r="B81" t="s">
        <v>35</v>
      </c>
      <c r="C81" t="s">
        <v>15</v>
      </c>
      <c r="D81" s="4">
        <v>13391</v>
      </c>
      <c r="E81" s="5">
        <v>201</v>
      </c>
    </row>
    <row r="82" spans="1:5" x14ac:dyDescent="0.3">
      <c r="A82" t="s">
        <v>8</v>
      </c>
      <c r="B82" t="s">
        <v>39</v>
      </c>
      <c r="C82" t="s">
        <v>31</v>
      </c>
      <c r="D82" s="4">
        <v>8890</v>
      </c>
      <c r="E82" s="5">
        <v>210</v>
      </c>
    </row>
    <row r="83" spans="1:5" x14ac:dyDescent="0.3">
      <c r="A83" t="s">
        <v>2</v>
      </c>
      <c r="B83" t="s">
        <v>38</v>
      </c>
      <c r="C83" t="s">
        <v>13</v>
      </c>
      <c r="D83" s="4">
        <v>56</v>
      </c>
      <c r="E83" s="5">
        <v>51</v>
      </c>
    </row>
    <row r="84" spans="1:5" x14ac:dyDescent="0.3">
      <c r="A84" t="s">
        <v>3</v>
      </c>
      <c r="B84" t="s">
        <v>36</v>
      </c>
      <c r="C84" t="s">
        <v>25</v>
      </c>
      <c r="D84" s="4">
        <v>3339</v>
      </c>
      <c r="E84" s="5">
        <v>39</v>
      </c>
    </row>
    <row r="85" spans="1:5" x14ac:dyDescent="0.3">
      <c r="A85" t="s">
        <v>10</v>
      </c>
      <c r="B85" t="s">
        <v>35</v>
      </c>
      <c r="C85" t="s">
        <v>18</v>
      </c>
      <c r="D85" s="4">
        <v>3808</v>
      </c>
      <c r="E85" s="5">
        <v>279</v>
      </c>
    </row>
    <row r="86" spans="1:5" x14ac:dyDescent="0.3">
      <c r="A86" t="s">
        <v>10</v>
      </c>
      <c r="B86" t="s">
        <v>38</v>
      </c>
      <c r="C86" t="s">
        <v>13</v>
      </c>
      <c r="D86" s="4">
        <v>63</v>
      </c>
      <c r="E86" s="5">
        <v>123</v>
      </c>
    </row>
    <row r="87" spans="1:5" x14ac:dyDescent="0.3">
      <c r="A87" t="s">
        <v>2</v>
      </c>
      <c r="B87" t="s">
        <v>39</v>
      </c>
      <c r="C87" t="s">
        <v>27</v>
      </c>
      <c r="D87" s="4">
        <v>7812</v>
      </c>
      <c r="E87" s="5">
        <v>81</v>
      </c>
    </row>
    <row r="88" spans="1:5" x14ac:dyDescent="0.3">
      <c r="A88" t="s">
        <v>40</v>
      </c>
      <c r="B88" t="s">
        <v>37</v>
      </c>
      <c r="C88" t="s">
        <v>19</v>
      </c>
      <c r="D88" s="4">
        <v>7693</v>
      </c>
      <c r="E88" s="5">
        <v>21</v>
      </c>
    </row>
    <row r="89" spans="1:5" x14ac:dyDescent="0.3">
      <c r="A89" t="s">
        <v>3</v>
      </c>
      <c r="B89" t="s">
        <v>36</v>
      </c>
      <c r="C89" t="s">
        <v>28</v>
      </c>
      <c r="D89" s="4">
        <v>973</v>
      </c>
      <c r="E89" s="5">
        <v>162</v>
      </c>
    </row>
    <row r="90" spans="1:5" x14ac:dyDescent="0.3">
      <c r="A90" t="s">
        <v>10</v>
      </c>
      <c r="B90" t="s">
        <v>35</v>
      </c>
      <c r="C90" t="s">
        <v>21</v>
      </c>
      <c r="D90" s="4">
        <v>567</v>
      </c>
      <c r="E90" s="5">
        <v>228</v>
      </c>
    </row>
    <row r="91" spans="1:5" x14ac:dyDescent="0.3">
      <c r="A91" t="s">
        <v>10</v>
      </c>
      <c r="B91" t="s">
        <v>36</v>
      </c>
      <c r="C91" t="s">
        <v>29</v>
      </c>
      <c r="D91" s="4">
        <v>2471</v>
      </c>
      <c r="E91" s="5">
        <v>342</v>
      </c>
    </row>
    <row r="92" spans="1:5" x14ac:dyDescent="0.3">
      <c r="A92" t="s">
        <v>5</v>
      </c>
      <c r="B92" t="s">
        <v>38</v>
      </c>
      <c r="C92" t="s">
        <v>13</v>
      </c>
      <c r="D92" s="4">
        <v>7189</v>
      </c>
      <c r="E92" s="5">
        <v>54</v>
      </c>
    </row>
    <row r="93" spans="1:5" x14ac:dyDescent="0.3">
      <c r="A93" t="s">
        <v>41</v>
      </c>
      <c r="B93" t="s">
        <v>35</v>
      </c>
      <c r="C93" t="s">
        <v>28</v>
      </c>
      <c r="D93" s="4">
        <v>7455</v>
      </c>
      <c r="E93" s="5">
        <v>216</v>
      </c>
    </row>
    <row r="94" spans="1:5" x14ac:dyDescent="0.3">
      <c r="A94" t="s">
        <v>3</v>
      </c>
      <c r="B94" t="s">
        <v>34</v>
      </c>
      <c r="C94" t="s">
        <v>26</v>
      </c>
      <c r="D94" s="4">
        <v>3108</v>
      </c>
      <c r="E94" s="5">
        <v>54</v>
      </c>
    </row>
    <row r="95" spans="1:5" x14ac:dyDescent="0.3">
      <c r="A95" t="s">
        <v>6</v>
      </c>
      <c r="B95" t="s">
        <v>38</v>
      </c>
      <c r="C95" t="s">
        <v>25</v>
      </c>
      <c r="D95" s="4">
        <v>469</v>
      </c>
      <c r="E95" s="5">
        <v>75</v>
      </c>
    </row>
    <row r="96" spans="1:5" x14ac:dyDescent="0.3">
      <c r="A96" t="s">
        <v>9</v>
      </c>
      <c r="B96" t="s">
        <v>37</v>
      </c>
      <c r="C96" t="s">
        <v>23</v>
      </c>
      <c r="D96" s="4">
        <v>2737</v>
      </c>
      <c r="E96" s="5">
        <v>93</v>
      </c>
    </row>
    <row r="97" spans="1:5" x14ac:dyDescent="0.3">
      <c r="A97" t="s">
        <v>9</v>
      </c>
      <c r="B97" t="s">
        <v>37</v>
      </c>
      <c r="C97" t="s">
        <v>25</v>
      </c>
      <c r="D97" s="4">
        <v>4305</v>
      </c>
      <c r="E97" s="5">
        <v>156</v>
      </c>
    </row>
    <row r="98" spans="1:5" x14ac:dyDescent="0.3">
      <c r="A98" t="s">
        <v>9</v>
      </c>
      <c r="B98" t="s">
        <v>38</v>
      </c>
      <c r="C98" t="s">
        <v>17</v>
      </c>
      <c r="D98" s="4">
        <v>2408</v>
      </c>
      <c r="E98" s="5">
        <v>9</v>
      </c>
    </row>
    <row r="99" spans="1:5" x14ac:dyDescent="0.3">
      <c r="A99" t="s">
        <v>3</v>
      </c>
      <c r="B99" t="s">
        <v>36</v>
      </c>
      <c r="C99" t="s">
        <v>19</v>
      </c>
      <c r="D99" s="4">
        <v>1281</v>
      </c>
      <c r="E99" s="5">
        <v>18</v>
      </c>
    </row>
    <row r="100" spans="1:5" x14ac:dyDescent="0.3">
      <c r="A100" t="s">
        <v>40</v>
      </c>
      <c r="B100" t="s">
        <v>35</v>
      </c>
      <c r="C100" t="s">
        <v>32</v>
      </c>
      <c r="D100" s="4">
        <v>12348</v>
      </c>
      <c r="E100" s="5">
        <v>234</v>
      </c>
    </row>
    <row r="101" spans="1:5" x14ac:dyDescent="0.3">
      <c r="A101" t="s">
        <v>3</v>
      </c>
      <c r="B101" t="s">
        <v>34</v>
      </c>
      <c r="C101" t="s">
        <v>28</v>
      </c>
      <c r="D101" s="4">
        <v>3689</v>
      </c>
      <c r="E101" s="5">
        <v>312</v>
      </c>
    </row>
    <row r="102" spans="1:5" x14ac:dyDescent="0.3">
      <c r="A102" t="s">
        <v>7</v>
      </c>
      <c r="B102" t="s">
        <v>36</v>
      </c>
      <c r="C102" t="s">
        <v>19</v>
      </c>
      <c r="D102" s="4">
        <v>2870</v>
      </c>
      <c r="E102" s="5">
        <v>300</v>
      </c>
    </row>
    <row r="103" spans="1:5" x14ac:dyDescent="0.3">
      <c r="A103" t="s">
        <v>2</v>
      </c>
      <c r="B103" t="s">
        <v>36</v>
      </c>
      <c r="C103" t="s">
        <v>27</v>
      </c>
      <c r="D103" s="4">
        <v>798</v>
      </c>
      <c r="E103" s="5">
        <v>519</v>
      </c>
    </row>
    <row r="104" spans="1:5" x14ac:dyDescent="0.3">
      <c r="A104" t="s">
        <v>41</v>
      </c>
      <c r="B104" t="s">
        <v>37</v>
      </c>
      <c r="C104" t="s">
        <v>21</v>
      </c>
      <c r="D104" s="4">
        <v>2933</v>
      </c>
      <c r="E104" s="5">
        <v>9</v>
      </c>
    </row>
    <row r="105" spans="1:5" x14ac:dyDescent="0.3">
      <c r="A105" t="s">
        <v>5</v>
      </c>
      <c r="B105" t="s">
        <v>35</v>
      </c>
      <c r="C105" t="s">
        <v>4</v>
      </c>
      <c r="D105" s="4">
        <v>2744</v>
      </c>
      <c r="E105" s="5">
        <v>9</v>
      </c>
    </row>
    <row r="106" spans="1:5" x14ac:dyDescent="0.3">
      <c r="A106" t="s">
        <v>40</v>
      </c>
      <c r="B106" t="s">
        <v>36</v>
      </c>
      <c r="C106" t="s">
        <v>33</v>
      </c>
      <c r="D106" s="4">
        <v>9772</v>
      </c>
      <c r="E106" s="5">
        <v>90</v>
      </c>
    </row>
    <row r="107" spans="1:5" x14ac:dyDescent="0.3">
      <c r="A107" t="s">
        <v>7</v>
      </c>
      <c r="B107" t="s">
        <v>34</v>
      </c>
      <c r="C107" t="s">
        <v>25</v>
      </c>
      <c r="D107" s="4">
        <v>1568</v>
      </c>
      <c r="E107" s="5">
        <v>96</v>
      </c>
    </row>
    <row r="108" spans="1:5" x14ac:dyDescent="0.3">
      <c r="A108" t="s">
        <v>2</v>
      </c>
      <c r="B108" t="s">
        <v>36</v>
      </c>
      <c r="C108" t="s">
        <v>16</v>
      </c>
      <c r="D108" s="4">
        <v>11417</v>
      </c>
      <c r="E108" s="5">
        <v>21</v>
      </c>
    </row>
    <row r="109" spans="1:5" x14ac:dyDescent="0.3">
      <c r="A109" t="s">
        <v>40</v>
      </c>
      <c r="B109" t="s">
        <v>34</v>
      </c>
      <c r="C109" t="s">
        <v>26</v>
      </c>
      <c r="D109" s="4">
        <v>6748</v>
      </c>
      <c r="E109" s="5">
        <v>48</v>
      </c>
    </row>
    <row r="110" spans="1:5" x14ac:dyDescent="0.3">
      <c r="A110" t="s">
        <v>10</v>
      </c>
      <c r="B110" t="s">
        <v>36</v>
      </c>
      <c r="C110" t="s">
        <v>27</v>
      </c>
      <c r="D110" s="4">
        <v>1407</v>
      </c>
      <c r="E110" s="5">
        <v>72</v>
      </c>
    </row>
    <row r="111" spans="1:5" x14ac:dyDescent="0.3">
      <c r="A111" t="s">
        <v>8</v>
      </c>
      <c r="B111" t="s">
        <v>35</v>
      </c>
      <c r="C111" t="s">
        <v>29</v>
      </c>
      <c r="D111" s="4">
        <v>2023</v>
      </c>
      <c r="E111" s="5">
        <v>168</v>
      </c>
    </row>
    <row r="112" spans="1:5" x14ac:dyDescent="0.3">
      <c r="A112" t="s">
        <v>5</v>
      </c>
      <c r="B112" t="s">
        <v>39</v>
      </c>
      <c r="C112" t="s">
        <v>26</v>
      </c>
      <c r="D112" s="4">
        <v>5236</v>
      </c>
      <c r="E112" s="5">
        <v>51</v>
      </c>
    </row>
    <row r="113" spans="1:5" x14ac:dyDescent="0.3">
      <c r="A113" t="s">
        <v>41</v>
      </c>
      <c r="B113" t="s">
        <v>36</v>
      </c>
      <c r="C113" t="s">
        <v>19</v>
      </c>
      <c r="D113" s="4">
        <v>1925</v>
      </c>
      <c r="E113" s="5">
        <v>192</v>
      </c>
    </row>
    <row r="114" spans="1:5" x14ac:dyDescent="0.3">
      <c r="A114" t="s">
        <v>7</v>
      </c>
      <c r="B114" t="s">
        <v>37</v>
      </c>
      <c r="C114" t="s">
        <v>14</v>
      </c>
      <c r="D114" s="4">
        <v>6608</v>
      </c>
      <c r="E114" s="5">
        <v>225</v>
      </c>
    </row>
    <row r="115" spans="1:5" x14ac:dyDescent="0.3">
      <c r="A115" t="s">
        <v>6</v>
      </c>
      <c r="B115" t="s">
        <v>34</v>
      </c>
      <c r="C115" t="s">
        <v>26</v>
      </c>
      <c r="D115" s="4">
        <v>8008</v>
      </c>
      <c r="E115" s="5">
        <v>456</v>
      </c>
    </row>
    <row r="116" spans="1:5" x14ac:dyDescent="0.3">
      <c r="A116" t="s">
        <v>10</v>
      </c>
      <c r="B116" t="s">
        <v>34</v>
      </c>
      <c r="C116" t="s">
        <v>25</v>
      </c>
      <c r="D116" s="4">
        <v>1428</v>
      </c>
      <c r="E116" s="5">
        <v>93</v>
      </c>
    </row>
    <row r="117" spans="1:5" x14ac:dyDescent="0.3">
      <c r="A117" t="s">
        <v>6</v>
      </c>
      <c r="B117" t="s">
        <v>34</v>
      </c>
      <c r="C117" t="s">
        <v>4</v>
      </c>
      <c r="D117" s="4">
        <v>525</v>
      </c>
      <c r="E117" s="5">
        <v>48</v>
      </c>
    </row>
    <row r="118" spans="1:5" x14ac:dyDescent="0.3">
      <c r="A118" t="s">
        <v>6</v>
      </c>
      <c r="B118" t="s">
        <v>37</v>
      </c>
      <c r="C118" t="s">
        <v>18</v>
      </c>
      <c r="D118" s="4">
        <v>1505</v>
      </c>
      <c r="E118" s="5">
        <v>102</v>
      </c>
    </row>
    <row r="119" spans="1:5" x14ac:dyDescent="0.3">
      <c r="A119" t="s">
        <v>7</v>
      </c>
      <c r="B119" t="s">
        <v>35</v>
      </c>
      <c r="C119" t="s">
        <v>30</v>
      </c>
      <c r="D119" s="4">
        <v>6755</v>
      </c>
      <c r="E119" s="5">
        <v>252</v>
      </c>
    </row>
    <row r="120" spans="1:5" x14ac:dyDescent="0.3">
      <c r="A120" t="s">
        <v>2</v>
      </c>
      <c r="B120" t="s">
        <v>37</v>
      </c>
      <c r="C120" t="s">
        <v>18</v>
      </c>
      <c r="D120" s="4">
        <v>11571</v>
      </c>
      <c r="E120" s="5">
        <v>138</v>
      </c>
    </row>
    <row r="121" spans="1:5" x14ac:dyDescent="0.3">
      <c r="A121" t="s">
        <v>40</v>
      </c>
      <c r="B121" t="s">
        <v>38</v>
      </c>
      <c r="C121" t="s">
        <v>25</v>
      </c>
      <c r="D121" s="4">
        <v>2541</v>
      </c>
      <c r="E121" s="5">
        <v>90</v>
      </c>
    </row>
    <row r="122" spans="1:5" x14ac:dyDescent="0.3">
      <c r="A122" t="s">
        <v>41</v>
      </c>
      <c r="B122" t="s">
        <v>37</v>
      </c>
      <c r="C122" t="s">
        <v>30</v>
      </c>
      <c r="D122" s="4">
        <v>1526</v>
      </c>
      <c r="E122" s="5">
        <v>240</v>
      </c>
    </row>
    <row r="123" spans="1:5" x14ac:dyDescent="0.3">
      <c r="A123" t="s">
        <v>40</v>
      </c>
      <c r="B123" t="s">
        <v>38</v>
      </c>
      <c r="C123" t="s">
        <v>4</v>
      </c>
      <c r="D123" s="4">
        <v>6125</v>
      </c>
      <c r="E123" s="5">
        <v>102</v>
      </c>
    </row>
    <row r="124" spans="1:5" x14ac:dyDescent="0.3">
      <c r="A124" t="s">
        <v>41</v>
      </c>
      <c r="B124" t="s">
        <v>35</v>
      </c>
      <c r="C124" t="s">
        <v>27</v>
      </c>
      <c r="D124" s="4">
        <v>847</v>
      </c>
      <c r="E124" s="5">
        <v>129</v>
      </c>
    </row>
    <row r="125" spans="1:5" x14ac:dyDescent="0.3">
      <c r="A125" t="s">
        <v>8</v>
      </c>
      <c r="B125" t="s">
        <v>35</v>
      </c>
      <c r="C125" t="s">
        <v>27</v>
      </c>
      <c r="D125" s="4">
        <v>4753</v>
      </c>
      <c r="E125" s="5">
        <v>300</v>
      </c>
    </row>
    <row r="126" spans="1:5" x14ac:dyDescent="0.3">
      <c r="A126" t="s">
        <v>6</v>
      </c>
      <c r="B126" t="s">
        <v>38</v>
      </c>
      <c r="C126" t="s">
        <v>33</v>
      </c>
      <c r="D126" s="4">
        <v>959</v>
      </c>
      <c r="E126" s="5">
        <v>135</v>
      </c>
    </row>
    <row r="127" spans="1:5" x14ac:dyDescent="0.3">
      <c r="A127" t="s">
        <v>7</v>
      </c>
      <c r="B127" t="s">
        <v>35</v>
      </c>
      <c r="C127" t="s">
        <v>24</v>
      </c>
      <c r="D127" s="4">
        <v>2793</v>
      </c>
      <c r="E127" s="5">
        <v>114</v>
      </c>
    </row>
    <row r="128" spans="1:5" x14ac:dyDescent="0.3">
      <c r="A128" t="s">
        <v>7</v>
      </c>
      <c r="B128" t="s">
        <v>35</v>
      </c>
      <c r="C128" t="s">
        <v>14</v>
      </c>
      <c r="D128" s="4">
        <v>4606</v>
      </c>
      <c r="E128" s="5">
        <v>63</v>
      </c>
    </row>
    <row r="129" spans="1:5" x14ac:dyDescent="0.3">
      <c r="A129" t="s">
        <v>7</v>
      </c>
      <c r="B129" t="s">
        <v>36</v>
      </c>
      <c r="C129" t="s">
        <v>29</v>
      </c>
      <c r="D129" s="4">
        <v>5551</v>
      </c>
      <c r="E129" s="5">
        <v>252</v>
      </c>
    </row>
    <row r="130" spans="1:5" x14ac:dyDescent="0.3">
      <c r="A130" t="s">
        <v>10</v>
      </c>
      <c r="B130" t="s">
        <v>36</v>
      </c>
      <c r="C130" t="s">
        <v>32</v>
      </c>
      <c r="D130" s="4">
        <v>6657</v>
      </c>
      <c r="E130" s="5">
        <v>303</v>
      </c>
    </row>
    <row r="131" spans="1:5" x14ac:dyDescent="0.3">
      <c r="A131" t="s">
        <v>7</v>
      </c>
      <c r="B131" t="s">
        <v>39</v>
      </c>
      <c r="C131" t="s">
        <v>17</v>
      </c>
      <c r="D131" s="4">
        <v>4438</v>
      </c>
      <c r="E131" s="5">
        <v>246</v>
      </c>
    </row>
    <row r="132" spans="1:5" x14ac:dyDescent="0.3">
      <c r="A132" t="s">
        <v>8</v>
      </c>
      <c r="B132" t="s">
        <v>38</v>
      </c>
      <c r="C132" t="s">
        <v>22</v>
      </c>
      <c r="D132" s="4">
        <v>168</v>
      </c>
      <c r="E132" s="5">
        <v>84</v>
      </c>
    </row>
    <row r="133" spans="1:5" x14ac:dyDescent="0.3">
      <c r="A133" t="s">
        <v>7</v>
      </c>
      <c r="B133" t="s">
        <v>34</v>
      </c>
      <c r="C133" t="s">
        <v>17</v>
      </c>
      <c r="D133" s="4">
        <v>7777</v>
      </c>
      <c r="E133" s="5">
        <v>39</v>
      </c>
    </row>
    <row r="134" spans="1:5" x14ac:dyDescent="0.3">
      <c r="A134" t="s">
        <v>5</v>
      </c>
      <c r="B134" t="s">
        <v>36</v>
      </c>
      <c r="C134" t="s">
        <v>17</v>
      </c>
      <c r="D134" s="4">
        <v>3339</v>
      </c>
      <c r="E134" s="5">
        <v>348</v>
      </c>
    </row>
    <row r="135" spans="1:5" x14ac:dyDescent="0.3">
      <c r="A135" t="s">
        <v>7</v>
      </c>
      <c r="B135" t="s">
        <v>37</v>
      </c>
      <c r="C135" t="s">
        <v>33</v>
      </c>
      <c r="D135" s="4">
        <v>6391</v>
      </c>
      <c r="E135" s="5">
        <v>48</v>
      </c>
    </row>
    <row r="136" spans="1:5" x14ac:dyDescent="0.3">
      <c r="A136" t="s">
        <v>5</v>
      </c>
      <c r="B136" t="s">
        <v>37</v>
      </c>
      <c r="C136" t="s">
        <v>22</v>
      </c>
      <c r="D136" s="4">
        <v>518</v>
      </c>
      <c r="E136" s="5">
        <v>75</v>
      </c>
    </row>
    <row r="137" spans="1:5" x14ac:dyDescent="0.3">
      <c r="A137" t="s">
        <v>7</v>
      </c>
      <c r="B137" t="s">
        <v>38</v>
      </c>
      <c r="C137" t="s">
        <v>28</v>
      </c>
      <c r="D137" s="4">
        <v>5677</v>
      </c>
      <c r="E137" s="5">
        <v>258</v>
      </c>
    </row>
    <row r="138" spans="1:5" x14ac:dyDescent="0.3">
      <c r="A138" t="s">
        <v>6</v>
      </c>
      <c r="B138" t="s">
        <v>39</v>
      </c>
      <c r="C138" t="s">
        <v>17</v>
      </c>
      <c r="D138" s="4">
        <v>6048</v>
      </c>
      <c r="E138" s="5">
        <v>27</v>
      </c>
    </row>
    <row r="139" spans="1:5" x14ac:dyDescent="0.3">
      <c r="A139" t="s">
        <v>8</v>
      </c>
      <c r="B139" t="s">
        <v>38</v>
      </c>
      <c r="C139" t="s">
        <v>32</v>
      </c>
      <c r="D139" s="4">
        <v>3752</v>
      </c>
      <c r="E139" s="5">
        <v>213</v>
      </c>
    </row>
    <row r="140" spans="1:5" x14ac:dyDescent="0.3">
      <c r="A140" t="s">
        <v>5</v>
      </c>
      <c r="B140" t="s">
        <v>35</v>
      </c>
      <c r="C140" t="s">
        <v>29</v>
      </c>
      <c r="D140" s="4">
        <v>4480</v>
      </c>
      <c r="E140" s="5">
        <v>357</v>
      </c>
    </row>
    <row r="141" spans="1:5" x14ac:dyDescent="0.3">
      <c r="A141" t="s">
        <v>9</v>
      </c>
      <c r="B141" t="s">
        <v>37</v>
      </c>
      <c r="C141" t="s">
        <v>4</v>
      </c>
      <c r="D141" s="4">
        <v>259</v>
      </c>
      <c r="E141" s="5">
        <v>207</v>
      </c>
    </row>
    <row r="142" spans="1:5" x14ac:dyDescent="0.3">
      <c r="A142" t="s">
        <v>8</v>
      </c>
      <c r="B142" t="s">
        <v>37</v>
      </c>
      <c r="C142" t="s">
        <v>30</v>
      </c>
      <c r="D142" s="4">
        <v>42</v>
      </c>
      <c r="E142" s="5">
        <v>150</v>
      </c>
    </row>
    <row r="143" spans="1:5" x14ac:dyDescent="0.3">
      <c r="A143" t="s">
        <v>41</v>
      </c>
      <c r="B143" t="s">
        <v>36</v>
      </c>
      <c r="C143" t="s">
        <v>26</v>
      </c>
      <c r="D143" s="4">
        <v>98</v>
      </c>
      <c r="E143" s="5">
        <v>204</v>
      </c>
    </row>
    <row r="144" spans="1:5" x14ac:dyDescent="0.3">
      <c r="A144" t="s">
        <v>7</v>
      </c>
      <c r="B144" t="s">
        <v>35</v>
      </c>
      <c r="C144" t="s">
        <v>27</v>
      </c>
      <c r="D144" s="4">
        <v>2478</v>
      </c>
      <c r="E144" s="5">
        <v>21</v>
      </c>
    </row>
    <row r="145" spans="1:5" x14ac:dyDescent="0.3">
      <c r="A145" t="s">
        <v>41</v>
      </c>
      <c r="B145" t="s">
        <v>34</v>
      </c>
      <c r="C145" t="s">
        <v>33</v>
      </c>
      <c r="D145" s="4">
        <v>7847</v>
      </c>
      <c r="E145" s="5">
        <v>174</v>
      </c>
    </row>
    <row r="146" spans="1:5" x14ac:dyDescent="0.3">
      <c r="A146" t="s">
        <v>2</v>
      </c>
      <c r="B146" t="s">
        <v>37</v>
      </c>
      <c r="C146" t="s">
        <v>17</v>
      </c>
      <c r="D146" s="4">
        <v>9926</v>
      </c>
      <c r="E146" s="5">
        <v>201</v>
      </c>
    </row>
    <row r="147" spans="1:5" x14ac:dyDescent="0.3">
      <c r="A147" t="s">
        <v>8</v>
      </c>
      <c r="B147" t="s">
        <v>38</v>
      </c>
      <c r="C147" t="s">
        <v>13</v>
      </c>
      <c r="D147" s="4">
        <v>819</v>
      </c>
      <c r="E147" s="5">
        <v>510</v>
      </c>
    </row>
    <row r="148" spans="1:5" x14ac:dyDescent="0.3">
      <c r="A148" t="s">
        <v>6</v>
      </c>
      <c r="B148" t="s">
        <v>39</v>
      </c>
      <c r="C148" t="s">
        <v>29</v>
      </c>
      <c r="D148" s="4">
        <v>3052</v>
      </c>
      <c r="E148" s="5">
        <v>378</v>
      </c>
    </row>
    <row r="149" spans="1:5" x14ac:dyDescent="0.3">
      <c r="A149" t="s">
        <v>9</v>
      </c>
      <c r="B149" t="s">
        <v>34</v>
      </c>
      <c r="C149" t="s">
        <v>21</v>
      </c>
      <c r="D149" s="4">
        <v>6832</v>
      </c>
      <c r="E149" s="5">
        <v>27</v>
      </c>
    </row>
    <row r="150" spans="1:5" x14ac:dyDescent="0.3">
      <c r="A150" t="s">
        <v>2</v>
      </c>
      <c r="B150" t="s">
        <v>39</v>
      </c>
      <c r="C150" t="s">
        <v>16</v>
      </c>
      <c r="D150" s="4">
        <v>2016</v>
      </c>
      <c r="E150" s="5">
        <v>117</v>
      </c>
    </row>
    <row r="151" spans="1:5" x14ac:dyDescent="0.3">
      <c r="A151" t="s">
        <v>6</v>
      </c>
      <c r="B151" t="s">
        <v>38</v>
      </c>
      <c r="C151" t="s">
        <v>21</v>
      </c>
      <c r="D151" s="4">
        <v>7322</v>
      </c>
      <c r="E151" s="5">
        <v>36</v>
      </c>
    </row>
    <row r="152" spans="1:5" x14ac:dyDescent="0.3">
      <c r="A152" t="s">
        <v>8</v>
      </c>
      <c r="B152" t="s">
        <v>35</v>
      </c>
      <c r="C152" t="s">
        <v>33</v>
      </c>
      <c r="D152" s="4">
        <v>357</v>
      </c>
      <c r="E152" s="5">
        <v>126</v>
      </c>
    </row>
    <row r="153" spans="1:5" x14ac:dyDescent="0.3">
      <c r="A153" t="s">
        <v>9</v>
      </c>
      <c r="B153" t="s">
        <v>39</v>
      </c>
      <c r="C153" t="s">
        <v>25</v>
      </c>
      <c r="D153" s="4">
        <v>3192</v>
      </c>
      <c r="E153" s="5">
        <v>72</v>
      </c>
    </row>
    <row r="154" spans="1:5" x14ac:dyDescent="0.3">
      <c r="A154" t="s">
        <v>7</v>
      </c>
      <c r="B154" t="s">
        <v>36</v>
      </c>
      <c r="C154" t="s">
        <v>22</v>
      </c>
      <c r="D154" s="4">
        <v>8435</v>
      </c>
      <c r="E154" s="5">
        <v>42</v>
      </c>
    </row>
    <row r="155" spans="1:5" x14ac:dyDescent="0.3">
      <c r="A155" t="s">
        <v>40</v>
      </c>
      <c r="B155" t="s">
        <v>39</v>
      </c>
      <c r="C155" t="s">
        <v>29</v>
      </c>
      <c r="D155" s="4">
        <v>0</v>
      </c>
      <c r="E155" s="5">
        <v>135</v>
      </c>
    </row>
    <row r="156" spans="1:5" x14ac:dyDescent="0.3">
      <c r="A156" t="s">
        <v>7</v>
      </c>
      <c r="B156" t="s">
        <v>34</v>
      </c>
      <c r="C156" t="s">
        <v>24</v>
      </c>
      <c r="D156" s="4">
        <v>8862</v>
      </c>
      <c r="E156" s="5">
        <v>189</v>
      </c>
    </row>
    <row r="157" spans="1:5" x14ac:dyDescent="0.3">
      <c r="A157" t="s">
        <v>6</v>
      </c>
      <c r="B157" t="s">
        <v>37</v>
      </c>
      <c r="C157" t="s">
        <v>28</v>
      </c>
      <c r="D157" s="4">
        <v>3556</v>
      </c>
      <c r="E157" s="5">
        <v>459</v>
      </c>
    </row>
    <row r="158" spans="1:5" x14ac:dyDescent="0.3">
      <c r="A158" t="s">
        <v>5</v>
      </c>
      <c r="B158" t="s">
        <v>34</v>
      </c>
      <c r="C158" t="s">
        <v>15</v>
      </c>
      <c r="D158" s="4">
        <v>7280</v>
      </c>
      <c r="E158" s="5">
        <v>201</v>
      </c>
    </row>
    <row r="159" spans="1:5" x14ac:dyDescent="0.3">
      <c r="A159" t="s">
        <v>6</v>
      </c>
      <c r="B159" t="s">
        <v>34</v>
      </c>
      <c r="C159" t="s">
        <v>30</v>
      </c>
      <c r="D159" s="4">
        <v>3402</v>
      </c>
      <c r="E159" s="5">
        <v>366</v>
      </c>
    </row>
    <row r="160" spans="1:5" x14ac:dyDescent="0.3">
      <c r="A160" t="s">
        <v>3</v>
      </c>
      <c r="B160" t="s">
        <v>37</v>
      </c>
      <c r="C160" t="s">
        <v>29</v>
      </c>
      <c r="D160" s="4">
        <v>4592</v>
      </c>
      <c r="E160" s="5">
        <v>324</v>
      </c>
    </row>
    <row r="161" spans="1:5" x14ac:dyDescent="0.3">
      <c r="A161" t="s">
        <v>9</v>
      </c>
      <c r="B161" t="s">
        <v>35</v>
      </c>
      <c r="C161" t="s">
        <v>15</v>
      </c>
      <c r="D161" s="4">
        <v>7833</v>
      </c>
      <c r="E161" s="5">
        <v>243</v>
      </c>
    </row>
    <row r="162" spans="1:5" x14ac:dyDescent="0.3">
      <c r="A162" t="s">
        <v>2</v>
      </c>
      <c r="B162" t="s">
        <v>39</v>
      </c>
      <c r="C162" t="s">
        <v>21</v>
      </c>
      <c r="D162" s="4">
        <v>7651</v>
      </c>
      <c r="E162" s="5">
        <v>213</v>
      </c>
    </row>
    <row r="163" spans="1:5" x14ac:dyDescent="0.3">
      <c r="A163" t="s">
        <v>40</v>
      </c>
      <c r="B163" t="s">
        <v>35</v>
      </c>
      <c r="C163" t="s">
        <v>30</v>
      </c>
      <c r="D163" s="4">
        <v>2275</v>
      </c>
      <c r="E163" s="5">
        <v>447</v>
      </c>
    </row>
    <row r="164" spans="1:5" x14ac:dyDescent="0.3">
      <c r="A164" t="s">
        <v>40</v>
      </c>
      <c r="B164" t="s">
        <v>38</v>
      </c>
      <c r="C164" t="s">
        <v>13</v>
      </c>
      <c r="D164" s="4">
        <v>5670</v>
      </c>
      <c r="E164" s="5">
        <v>297</v>
      </c>
    </row>
    <row r="165" spans="1:5" x14ac:dyDescent="0.3">
      <c r="A165" t="s">
        <v>7</v>
      </c>
      <c r="B165" t="s">
        <v>35</v>
      </c>
      <c r="C165" t="s">
        <v>16</v>
      </c>
      <c r="D165" s="4">
        <v>2135</v>
      </c>
      <c r="E165" s="5">
        <v>27</v>
      </c>
    </row>
    <row r="166" spans="1:5" x14ac:dyDescent="0.3">
      <c r="A166" t="s">
        <v>40</v>
      </c>
      <c r="B166" t="s">
        <v>34</v>
      </c>
      <c r="C166" t="s">
        <v>23</v>
      </c>
      <c r="D166" s="4">
        <v>2779</v>
      </c>
      <c r="E166" s="5">
        <v>75</v>
      </c>
    </row>
    <row r="167" spans="1:5" x14ac:dyDescent="0.3">
      <c r="A167" t="s">
        <v>10</v>
      </c>
      <c r="B167" t="s">
        <v>39</v>
      </c>
      <c r="C167" t="s">
        <v>33</v>
      </c>
      <c r="D167" s="4">
        <v>12950</v>
      </c>
      <c r="E167" s="5">
        <v>30</v>
      </c>
    </row>
    <row r="168" spans="1:5" x14ac:dyDescent="0.3">
      <c r="A168" t="s">
        <v>7</v>
      </c>
      <c r="B168" t="s">
        <v>36</v>
      </c>
      <c r="C168" t="s">
        <v>18</v>
      </c>
      <c r="D168" s="4">
        <v>2646</v>
      </c>
      <c r="E168" s="5">
        <v>177</v>
      </c>
    </row>
    <row r="169" spans="1:5" x14ac:dyDescent="0.3">
      <c r="A169" t="s">
        <v>40</v>
      </c>
      <c r="B169" t="s">
        <v>34</v>
      </c>
      <c r="C169" t="s">
        <v>33</v>
      </c>
      <c r="D169" s="4">
        <v>3794</v>
      </c>
      <c r="E169" s="5">
        <v>159</v>
      </c>
    </row>
    <row r="170" spans="1:5" x14ac:dyDescent="0.3">
      <c r="A170" t="s">
        <v>3</v>
      </c>
      <c r="B170" t="s">
        <v>35</v>
      </c>
      <c r="C170" t="s">
        <v>33</v>
      </c>
      <c r="D170" s="4">
        <v>819</v>
      </c>
      <c r="E170" s="5">
        <v>306</v>
      </c>
    </row>
    <row r="171" spans="1:5" x14ac:dyDescent="0.3">
      <c r="A171" t="s">
        <v>3</v>
      </c>
      <c r="B171" t="s">
        <v>34</v>
      </c>
      <c r="C171" t="s">
        <v>20</v>
      </c>
      <c r="D171" s="4">
        <v>2583</v>
      </c>
      <c r="E171" s="5">
        <v>18</v>
      </c>
    </row>
    <row r="172" spans="1:5" x14ac:dyDescent="0.3">
      <c r="A172" t="s">
        <v>7</v>
      </c>
      <c r="B172" t="s">
        <v>35</v>
      </c>
      <c r="C172" t="s">
        <v>19</v>
      </c>
      <c r="D172" s="4">
        <v>4585</v>
      </c>
      <c r="E172" s="5">
        <v>240</v>
      </c>
    </row>
    <row r="173" spans="1:5" x14ac:dyDescent="0.3">
      <c r="A173" t="s">
        <v>5</v>
      </c>
      <c r="B173" t="s">
        <v>34</v>
      </c>
      <c r="C173" t="s">
        <v>33</v>
      </c>
      <c r="D173" s="4">
        <v>1652</v>
      </c>
      <c r="E173" s="5">
        <v>93</v>
      </c>
    </row>
    <row r="174" spans="1:5" x14ac:dyDescent="0.3">
      <c r="A174" t="s">
        <v>10</v>
      </c>
      <c r="B174" t="s">
        <v>34</v>
      </c>
      <c r="C174" t="s">
        <v>26</v>
      </c>
      <c r="D174" s="4">
        <v>4991</v>
      </c>
      <c r="E174" s="5">
        <v>9</v>
      </c>
    </row>
    <row r="175" spans="1:5" x14ac:dyDescent="0.3">
      <c r="A175" t="s">
        <v>8</v>
      </c>
      <c r="B175" t="s">
        <v>34</v>
      </c>
      <c r="C175" t="s">
        <v>16</v>
      </c>
      <c r="D175" s="4">
        <v>2009</v>
      </c>
      <c r="E175" s="5">
        <v>219</v>
      </c>
    </row>
    <row r="176" spans="1:5" x14ac:dyDescent="0.3">
      <c r="A176" t="s">
        <v>2</v>
      </c>
      <c r="B176" t="s">
        <v>39</v>
      </c>
      <c r="C176" t="s">
        <v>22</v>
      </c>
      <c r="D176" s="4">
        <v>1568</v>
      </c>
      <c r="E176" s="5">
        <v>141</v>
      </c>
    </row>
    <row r="177" spans="1:5" x14ac:dyDescent="0.3">
      <c r="A177" t="s">
        <v>41</v>
      </c>
      <c r="B177" t="s">
        <v>37</v>
      </c>
      <c r="C177" t="s">
        <v>20</v>
      </c>
      <c r="D177" s="4">
        <v>3388</v>
      </c>
      <c r="E177" s="5">
        <v>123</v>
      </c>
    </row>
    <row r="178" spans="1:5" x14ac:dyDescent="0.3">
      <c r="A178" t="s">
        <v>40</v>
      </c>
      <c r="B178" t="s">
        <v>38</v>
      </c>
      <c r="C178" t="s">
        <v>24</v>
      </c>
      <c r="D178" s="4">
        <v>623</v>
      </c>
      <c r="E178" s="5">
        <v>51</v>
      </c>
    </row>
    <row r="179" spans="1:5" x14ac:dyDescent="0.3">
      <c r="A179" t="s">
        <v>6</v>
      </c>
      <c r="B179" t="s">
        <v>36</v>
      </c>
      <c r="C179" t="s">
        <v>4</v>
      </c>
      <c r="D179" s="4">
        <v>10073</v>
      </c>
      <c r="E179" s="5">
        <v>120</v>
      </c>
    </row>
    <row r="180" spans="1:5" x14ac:dyDescent="0.3">
      <c r="A180" t="s">
        <v>8</v>
      </c>
      <c r="B180" t="s">
        <v>39</v>
      </c>
      <c r="C180" t="s">
        <v>26</v>
      </c>
      <c r="D180" s="4">
        <v>1561</v>
      </c>
      <c r="E180" s="5">
        <v>27</v>
      </c>
    </row>
    <row r="181" spans="1:5" x14ac:dyDescent="0.3">
      <c r="A181" t="s">
        <v>9</v>
      </c>
      <c r="B181" t="s">
        <v>36</v>
      </c>
      <c r="C181" t="s">
        <v>27</v>
      </c>
      <c r="D181" s="4">
        <v>11522</v>
      </c>
      <c r="E181" s="5">
        <v>204</v>
      </c>
    </row>
    <row r="182" spans="1:5" x14ac:dyDescent="0.3">
      <c r="A182" t="s">
        <v>6</v>
      </c>
      <c r="B182" t="s">
        <v>38</v>
      </c>
      <c r="C182" t="s">
        <v>13</v>
      </c>
      <c r="D182" s="4">
        <v>2317</v>
      </c>
      <c r="E182" s="5">
        <v>123</v>
      </c>
    </row>
    <row r="183" spans="1:5" x14ac:dyDescent="0.3">
      <c r="A183" t="s">
        <v>10</v>
      </c>
      <c r="B183" t="s">
        <v>37</v>
      </c>
      <c r="C183" t="s">
        <v>28</v>
      </c>
      <c r="D183" s="4">
        <v>3059</v>
      </c>
      <c r="E183" s="5">
        <v>27</v>
      </c>
    </row>
    <row r="184" spans="1:5" x14ac:dyDescent="0.3">
      <c r="A184" t="s">
        <v>41</v>
      </c>
      <c r="B184" t="s">
        <v>37</v>
      </c>
      <c r="C184" t="s">
        <v>26</v>
      </c>
      <c r="D184" s="4">
        <v>2324</v>
      </c>
      <c r="E184" s="5">
        <v>177</v>
      </c>
    </row>
    <row r="185" spans="1:5" x14ac:dyDescent="0.3">
      <c r="A185" t="s">
        <v>3</v>
      </c>
      <c r="B185" t="s">
        <v>39</v>
      </c>
      <c r="C185" t="s">
        <v>26</v>
      </c>
      <c r="D185" s="4">
        <v>4956</v>
      </c>
      <c r="E185" s="5">
        <v>171</v>
      </c>
    </row>
    <row r="186" spans="1:5" x14ac:dyDescent="0.3">
      <c r="A186" t="s">
        <v>10</v>
      </c>
      <c r="B186" t="s">
        <v>34</v>
      </c>
      <c r="C186" t="s">
        <v>19</v>
      </c>
      <c r="D186" s="4">
        <v>5355</v>
      </c>
      <c r="E186" s="5">
        <v>204</v>
      </c>
    </row>
    <row r="187" spans="1:5" x14ac:dyDescent="0.3">
      <c r="A187" t="s">
        <v>3</v>
      </c>
      <c r="B187" t="s">
        <v>34</v>
      </c>
      <c r="C187" t="s">
        <v>14</v>
      </c>
      <c r="D187" s="4">
        <v>7259</v>
      </c>
      <c r="E187" s="5">
        <v>276</v>
      </c>
    </row>
    <row r="188" spans="1:5" x14ac:dyDescent="0.3">
      <c r="A188" t="s">
        <v>8</v>
      </c>
      <c r="B188" t="s">
        <v>37</v>
      </c>
      <c r="C188" t="s">
        <v>26</v>
      </c>
      <c r="D188" s="4">
        <v>6279</v>
      </c>
      <c r="E188" s="5">
        <v>45</v>
      </c>
    </row>
    <row r="189" spans="1:5" x14ac:dyDescent="0.3">
      <c r="A189" t="s">
        <v>40</v>
      </c>
      <c r="B189" t="s">
        <v>38</v>
      </c>
      <c r="C189" t="s">
        <v>29</v>
      </c>
      <c r="D189" s="4">
        <v>2541</v>
      </c>
      <c r="E189" s="5">
        <v>45</v>
      </c>
    </row>
    <row r="190" spans="1:5" x14ac:dyDescent="0.3">
      <c r="A190" t="s">
        <v>6</v>
      </c>
      <c r="B190" t="s">
        <v>35</v>
      </c>
      <c r="C190" t="s">
        <v>27</v>
      </c>
      <c r="D190" s="4">
        <v>3864</v>
      </c>
      <c r="E190" s="5">
        <v>177</v>
      </c>
    </row>
    <row r="191" spans="1:5" x14ac:dyDescent="0.3">
      <c r="A191" t="s">
        <v>5</v>
      </c>
      <c r="B191" t="s">
        <v>36</v>
      </c>
      <c r="C191" t="s">
        <v>13</v>
      </c>
      <c r="D191" s="4">
        <v>6146</v>
      </c>
      <c r="E191" s="5">
        <v>63</v>
      </c>
    </row>
    <row r="192" spans="1:5" x14ac:dyDescent="0.3">
      <c r="A192" t="s">
        <v>9</v>
      </c>
      <c r="B192" t="s">
        <v>39</v>
      </c>
      <c r="C192" t="s">
        <v>18</v>
      </c>
      <c r="D192" s="4">
        <v>2639</v>
      </c>
      <c r="E192" s="5">
        <v>204</v>
      </c>
    </row>
    <row r="193" spans="1:5" x14ac:dyDescent="0.3">
      <c r="A193" t="s">
        <v>8</v>
      </c>
      <c r="B193" t="s">
        <v>37</v>
      </c>
      <c r="C193" t="s">
        <v>22</v>
      </c>
      <c r="D193" s="4">
        <v>1890</v>
      </c>
      <c r="E193" s="5">
        <v>195</v>
      </c>
    </row>
    <row r="194" spans="1:5" x14ac:dyDescent="0.3">
      <c r="A194" t="s">
        <v>7</v>
      </c>
      <c r="B194" t="s">
        <v>34</v>
      </c>
      <c r="C194" t="s">
        <v>14</v>
      </c>
      <c r="D194" s="4">
        <v>1932</v>
      </c>
      <c r="E194" s="5">
        <v>369</v>
      </c>
    </row>
    <row r="195" spans="1:5" x14ac:dyDescent="0.3">
      <c r="A195" t="s">
        <v>3</v>
      </c>
      <c r="B195" t="s">
        <v>34</v>
      </c>
      <c r="C195" t="s">
        <v>25</v>
      </c>
      <c r="D195" s="4">
        <v>6300</v>
      </c>
      <c r="E195" s="5">
        <v>42</v>
      </c>
    </row>
    <row r="196" spans="1:5" x14ac:dyDescent="0.3">
      <c r="A196" t="s">
        <v>6</v>
      </c>
      <c r="B196" t="s">
        <v>37</v>
      </c>
      <c r="C196" t="s">
        <v>30</v>
      </c>
      <c r="D196" s="4">
        <v>560</v>
      </c>
      <c r="E196" s="5">
        <v>81</v>
      </c>
    </row>
    <row r="197" spans="1:5" x14ac:dyDescent="0.3">
      <c r="A197" t="s">
        <v>9</v>
      </c>
      <c r="B197" t="s">
        <v>37</v>
      </c>
      <c r="C197" t="s">
        <v>26</v>
      </c>
      <c r="D197" s="4">
        <v>2856</v>
      </c>
      <c r="E197" s="5">
        <v>246</v>
      </c>
    </row>
    <row r="198" spans="1:5" x14ac:dyDescent="0.3">
      <c r="A198" t="s">
        <v>9</v>
      </c>
      <c r="B198" t="s">
        <v>34</v>
      </c>
      <c r="C198" t="s">
        <v>17</v>
      </c>
      <c r="D198" s="4">
        <v>707</v>
      </c>
      <c r="E198" s="5">
        <v>174</v>
      </c>
    </row>
    <row r="199" spans="1:5" x14ac:dyDescent="0.3">
      <c r="A199" t="s">
        <v>8</v>
      </c>
      <c r="B199" t="s">
        <v>35</v>
      </c>
      <c r="C199" t="s">
        <v>30</v>
      </c>
      <c r="D199" s="4">
        <v>3598</v>
      </c>
      <c r="E199" s="5">
        <v>81</v>
      </c>
    </row>
    <row r="200" spans="1:5" x14ac:dyDescent="0.3">
      <c r="A200" t="s">
        <v>40</v>
      </c>
      <c r="B200" t="s">
        <v>35</v>
      </c>
      <c r="C200" t="s">
        <v>22</v>
      </c>
      <c r="D200" s="4">
        <v>6853</v>
      </c>
      <c r="E200" s="5">
        <v>372</v>
      </c>
    </row>
    <row r="201" spans="1:5" x14ac:dyDescent="0.3">
      <c r="A201" t="s">
        <v>40</v>
      </c>
      <c r="B201" t="s">
        <v>35</v>
      </c>
      <c r="C201" t="s">
        <v>16</v>
      </c>
      <c r="D201" s="4">
        <v>4725</v>
      </c>
      <c r="E201" s="5">
        <v>174</v>
      </c>
    </row>
    <row r="202" spans="1:5" x14ac:dyDescent="0.3">
      <c r="A202" t="s">
        <v>41</v>
      </c>
      <c r="B202" t="s">
        <v>36</v>
      </c>
      <c r="C202" t="s">
        <v>32</v>
      </c>
      <c r="D202" s="4">
        <v>10304</v>
      </c>
      <c r="E202" s="5">
        <v>84</v>
      </c>
    </row>
    <row r="203" spans="1:5" x14ac:dyDescent="0.3">
      <c r="A203" t="s">
        <v>41</v>
      </c>
      <c r="B203" t="s">
        <v>34</v>
      </c>
      <c r="C203" t="s">
        <v>16</v>
      </c>
      <c r="D203" s="4">
        <v>1274</v>
      </c>
      <c r="E203" s="5">
        <v>225</v>
      </c>
    </row>
    <row r="204" spans="1:5" x14ac:dyDescent="0.3">
      <c r="A204" t="s">
        <v>5</v>
      </c>
      <c r="B204" t="s">
        <v>36</v>
      </c>
      <c r="C204" t="s">
        <v>30</v>
      </c>
      <c r="D204" s="4">
        <v>1526</v>
      </c>
      <c r="E204" s="5">
        <v>105</v>
      </c>
    </row>
    <row r="205" spans="1:5" x14ac:dyDescent="0.3">
      <c r="A205" t="s">
        <v>40</v>
      </c>
      <c r="B205" t="s">
        <v>39</v>
      </c>
      <c r="C205" t="s">
        <v>28</v>
      </c>
      <c r="D205" s="4">
        <v>3101</v>
      </c>
      <c r="E205" s="5">
        <v>225</v>
      </c>
    </row>
    <row r="206" spans="1:5" x14ac:dyDescent="0.3">
      <c r="A206" t="s">
        <v>2</v>
      </c>
      <c r="B206" t="s">
        <v>37</v>
      </c>
      <c r="C206" t="s">
        <v>14</v>
      </c>
      <c r="D206" s="4">
        <v>1057</v>
      </c>
      <c r="E206" s="5">
        <v>54</v>
      </c>
    </row>
    <row r="207" spans="1:5" x14ac:dyDescent="0.3">
      <c r="A207" t="s">
        <v>7</v>
      </c>
      <c r="B207" t="s">
        <v>37</v>
      </c>
      <c r="C207" t="s">
        <v>26</v>
      </c>
      <c r="D207" s="4">
        <v>5306</v>
      </c>
      <c r="E207" s="5">
        <v>0</v>
      </c>
    </row>
    <row r="208" spans="1:5" x14ac:dyDescent="0.3">
      <c r="A208" t="s">
        <v>5</v>
      </c>
      <c r="B208" t="s">
        <v>39</v>
      </c>
      <c r="C208" t="s">
        <v>24</v>
      </c>
      <c r="D208" s="4">
        <v>4018</v>
      </c>
      <c r="E208" s="5">
        <v>171</v>
      </c>
    </row>
    <row r="209" spans="1:5" x14ac:dyDescent="0.3">
      <c r="A209" t="s">
        <v>9</v>
      </c>
      <c r="B209" t="s">
        <v>34</v>
      </c>
      <c r="C209" t="s">
        <v>16</v>
      </c>
      <c r="D209" s="4">
        <v>938</v>
      </c>
      <c r="E209" s="5">
        <v>189</v>
      </c>
    </row>
    <row r="210" spans="1:5" x14ac:dyDescent="0.3">
      <c r="A210" t="s">
        <v>7</v>
      </c>
      <c r="B210" t="s">
        <v>38</v>
      </c>
      <c r="C210" t="s">
        <v>18</v>
      </c>
      <c r="D210" s="4">
        <v>1778</v>
      </c>
      <c r="E210" s="5">
        <v>270</v>
      </c>
    </row>
    <row r="211" spans="1:5" x14ac:dyDescent="0.3">
      <c r="A211" t="s">
        <v>6</v>
      </c>
      <c r="B211" t="s">
        <v>39</v>
      </c>
      <c r="C211" t="s">
        <v>30</v>
      </c>
      <c r="D211" s="4">
        <v>1638</v>
      </c>
      <c r="E211" s="5">
        <v>63</v>
      </c>
    </row>
    <row r="212" spans="1:5" x14ac:dyDescent="0.3">
      <c r="A212" t="s">
        <v>41</v>
      </c>
      <c r="B212" t="s">
        <v>38</v>
      </c>
      <c r="C212" t="s">
        <v>25</v>
      </c>
      <c r="D212" s="4">
        <v>154</v>
      </c>
      <c r="E212" s="5">
        <v>21</v>
      </c>
    </row>
    <row r="213" spans="1:5" x14ac:dyDescent="0.3">
      <c r="A213" t="s">
        <v>7</v>
      </c>
      <c r="B213" t="s">
        <v>37</v>
      </c>
      <c r="C213" t="s">
        <v>22</v>
      </c>
      <c r="D213" s="4">
        <v>9835</v>
      </c>
      <c r="E213" s="5">
        <v>207</v>
      </c>
    </row>
    <row r="214" spans="1:5" x14ac:dyDescent="0.3">
      <c r="A214" t="s">
        <v>9</v>
      </c>
      <c r="B214" t="s">
        <v>37</v>
      </c>
      <c r="C214" t="s">
        <v>20</v>
      </c>
      <c r="D214" s="4">
        <v>7273</v>
      </c>
      <c r="E214" s="5">
        <v>96</v>
      </c>
    </row>
    <row r="215" spans="1:5" x14ac:dyDescent="0.3">
      <c r="A215" t="s">
        <v>5</v>
      </c>
      <c r="B215" t="s">
        <v>39</v>
      </c>
      <c r="C215" t="s">
        <v>22</v>
      </c>
      <c r="D215" s="4">
        <v>6909</v>
      </c>
      <c r="E215" s="5">
        <v>81</v>
      </c>
    </row>
    <row r="216" spans="1:5" x14ac:dyDescent="0.3">
      <c r="A216" t="s">
        <v>9</v>
      </c>
      <c r="B216" t="s">
        <v>39</v>
      </c>
      <c r="C216" t="s">
        <v>24</v>
      </c>
      <c r="D216" s="4">
        <v>3920</v>
      </c>
      <c r="E216" s="5">
        <v>306</v>
      </c>
    </row>
    <row r="217" spans="1:5" x14ac:dyDescent="0.3">
      <c r="A217" t="s">
        <v>10</v>
      </c>
      <c r="B217" t="s">
        <v>39</v>
      </c>
      <c r="C217" t="s">
        <v>21</v>
      </c>
      <c r="D217" s="4">
        <v>4858</v>
      </c>
      <c r="E217" s="5">
        <v>279</v>
      </c>
    </row>
    <row r="218" spans="1:5" x14ac:dyDescent="0.3">
      <c r="A218" t="s">
        <v>2</v>
      </c>
      <c r="B218" t="s">
        <v>38</v>
      </c>
      <c r="C218" t="s">
        <v>4</v>
      </c>
      <c r="D218" s="4">
        <v>3549</v>
      </c>
      <c r="E218" s="5">
        <v>3</v>
      </c>
    </row>
    <row r="219" spans="1:5" x14ac:dyDescent="0.3">
      <c r="A219" t="s">
        <v>7</v>
      </c>
      <c r="B219" t="s">
        <v>39</v>
      </c>
      <c r="C219" t="s">
        <v>27</v>
      </c>
      <c r="D219" s="4">
        <v>966</v>
      </c>
      <c r="E219" s="5">
        <v>198</v>
      </c>
    </row>
    <row r="220" spans="1:5" x14ac:dyDescent="0.3">
      <c r="A220" t="s">
        <v>5</v>
      </c>
      <c r="B220" t="s">
        <v>39</v>
      </c>
      <c r="C220" t="s">
        <v>18</v>
      </c>
      <c r="D220" s="4">
        <v>385</v>
      </c>
      <c r="E220" s="5">
        <v>249</v>
      </c>
    </row>
    <row r="221" spans="1:5" x14ac:dyDescent="0.3">
      <c r="A221" t="s">
        <v>6</v>
      </c>
      <c r="B221" t="s">
        <v>34</v>
      </c>
      <c r="C221" t="s">
        <v>16</v>
      </c>
      <c r="D221" s="4">
        <v>2219</v>
      </c>
      <c r="E221" s="5">
        <v>75</v>
      </c>
    </row>
    <row r="222" spans="1:5" x14ac:dyDescent="0.3">
      <c r="A222" t="s">
        <v>9</v>
      </c>
      <c r="B222" t="s">
        <v>36</v>
      </c>
      <c r="C222" t="s">
        <v>32</v>
      </c>
      <c r="D222" s="4">
        <v>2954</v>
      </c>
      <c r="E222" s="5">
        <v>189</v>
      </c>
    </row>
    <row r="223" spans="1:5" x14ac:dyDescent="0.3">
      <c r="A223" t="s">
        <v>7</v>
      </c>
      <c r="B223" t="s">
        <v>36</v>
      </c>
      <c r="C223" t="s">
        <v>32</v>
      </c>
      <c r="D223" s="4">
        <v>280</v>
      </c>
      <c r="E223" s="5">
        <v>87</v>
      </c>
    </row>
    <row r="224" spans="1:5" x14ac:dyDescent="0.3">
      <c r="A224" t="s">
        <v>41</v>
      </c>
      <c r="B224" t="s">
        <v>36</v>
      </c>
      <c r="C224" t="s">
        <v>30</v>
      </c>
      <c r="D224" s="4">
        <v>6118</v>
      </c>
      <c r="E224" s="5">
        <v>174</v>
      </c>
    </row>
    <row r="225" spans="1:5" x14ac:dyDescent="0.3">
      <c r="A225" t="s">
        <v>2</v>
      </c>
      <c r="B225" t="s">
        <v>39</v>
      </c>
      <c r="C225" t="s">
        <v>15</v>
      </c>
      <c r="D225" s="4">
        <v>4802</v>
      </c>
      <c r="E225" s="5">
        <v>36</v>
      </c>
    </row>
    <row r="226" spans="1:5" x14ac:dyDescent="0.3">
      <c r="A226" t="s">
        <v>9</v>
      </c>
      <c r="B226" t="s">
        <v>38</v>
      </c>
      <c r="C226" t="s">
        <v>24</v>
      </c>
      <c r="D226" s="4">
        <v>4137</v>
      </c>
      <c r="E226" s="5">
        <v>60</v>
      </c>
    </row>
    <row r="227" spans="1:5" x14ac:dyDescent="0.3">
      <c r="A227" t="s">
        <v>3</v>
      </c>
      <c r="B227" t="s">
        <v>35</v>
      </c>
      <c r="C227" t="s">
        <v>23</v>
      </c>
      <c r="D227" s="4">
        <v>2023</v>
      </c>
      <c r="E227" s="5">
        <v>78</v>
      </c>
    </row>
    <row r="228" spans="1:5" x14ac:dyDescent="0.3">
      <c r="A228" t="s">
        <v>9</v>
      </c>
      <c r="B228" t="s">
        <v>36</v>
      </c>
      <c r="C228" t="s">
        <v>30</v>
      </c>
      <c r="D228" s="4">
        <v>9051</v>
      </c>
      <c r="E228" s="5">
        <v>57</v>
      </c>
    </row>
    <row r="229" spans="1:5" x14ac:dyDescent="0.3">
      <c r="A229" t="s">
        <v>9</v>
      </c>
      <c r="B229" t="s">
        <v>37</v>
      </c>
      <c r="C229" t="s">
        <v>28</v>
      </c>
      <c r="D229" s="4">
        <v>2919</v>
      </c>
      <c r="E229" s="5">
        <v>45</v>
      </c>
    </row>
    <row r="230" spans="1:5" x14ac:dyDescent="0.3">
      <c r="A230" t="s">
        <v>41</v>
      </c>
      <c r="B230" t="s">
        <v>38</v>
      </c>
      <c r="C230" t="s">
        <v>22</v>
      </c>
      <c r="D230" s="4">
        <v>5915</v>
      </c>
      <c r="E230" s="5">
        <v>3</v>
      </c>
    </row>
    <row r="231" spans="1:5" x14ac:dyDescent="0.3">
      <c r="A231" t="s">
        <v>10</v>
      </c>
      <c r="B231" t="s">
        <v>35</v>
      </c>
      <c r="C231" t="s">
        <v>15</v>
      </c>
      <c r="D231" s="4">
        <v>2562</v>
      </c>
      <c r="E231" s="5">
        <v>6</v>
      </c>
    </row>
    <row r="232" spans="1:5" x14ac:dyDescent="0.3">
      <c r="A232" t="s">
        <v>5</v>
      </c>
      <c r="B232" t="s">
        <v>37</v>
      </c>
      <c r="C232" t="s">
        <v>25</v>
      </c>
      <c r="D232" s="4">
        <v>8813</v>
      </c>
      <c r="E232" s="5">
        <v>21</v>
      </c>
    </row>
    <row r="233" spans="1:5" x14ac:dyDescent="0.3">
      <c r="A233" t="s">
        <v>5</v>
      </c>
      <c r="B233" t="s">
        <v>36</v>
      </c>
      <c r="C233" t="s">
        <v>18</v>
      </c>
      <c r="D233" s="4">
        <v>6111</v>
      </c>
      <c r="E233" s="5">
        <v>3</v>
      </c>
    </row>
    <row r="234" spans="1:5" x14ac:dyDescent="0.3">
      <c r="A234" t="s">
        <v>8</v>
      </c>
      <c r="B234" t="s">
        <v>34</v>
      </c>
      <c r="C234" t="s">
        <v>31</v>
      </c>
      <c r="D234" s="4">
        <v>3507</v>
      </c>
      <c r="E234" s="5">
        <v>288</v>
      </c>
    </row>
    <row r="235" spans="1:5" x14ac:dyDescent="0.3">
      <c r="A235" t="s">
        <v>6</v>
      </c>
      <c r="B235" t="s">
        <v>36</v>
      </c>
      <c r="C235" t="s">
        <v>13</v>
      </c>
      <c r="D235" s="4">
        <v>4319</v>
      </c>
      <c r="E235" s="5">
        <v>30</v>
      </c>
    </row>
    <row r="236" spans="1:5" x14ac:dyDescent="0.3">
      <c r="A236" t="s">
        <v>40</v>
      </c>
      <c r="B236" t="s">
        <v>38</v>
      </c>
      <c r="C236" t="s">
        <v>26</v>
      </c>
      <c r="D236" s="4">
        <v>609</v>
      </c>
      <c r="E236" s="5">
        <v>87</v>
      </c>
    </row>
    <row r="237" spans="1:5" x14ac:dyDescent="0.3">
      <c r="A237" t="s">
        <v>40</v>
      </c>
      <c r="B237" t="s">
        <v>39</v>
      </c>
      <c r="C237" t="s">
        <v>27</v>
      </c>
      <c r="D237" s="4">
        <v>6370</v>
      </c>
      <c r="E237" s="5">
        <v>30</v>
      </c>
    </row>
    <row r="238" spans="1:5" x14ac:dyDescent="0.3">
      <c r="A238" t="s">
        <v>5</v>
      </c>
      <c r="B238" t="s">
        <v>38</v>
      </c>
      <c r="C238" t="s">
        <v>19</v>
      </c>
      <c r="D238" s="4">
        <v>5474</v>
      </c>
      <c r="E238" s="5">
        <v>168</v>
      </c>
    </row>
    <row r="239" spans="1:5" x14ac:dyDescent="0.3">
      <c r="A239" t="s">
        <v>40</v>
      </c>
      <c r="B239" t="s">
        <v>36</v>
      </c>
      <c r="C239" t="s">
        <v>27</v>
      </c>
      <c r="D239" s="4">
        <v>3164</v>
      </c>
      <c r="E239" s="5">
        <v>306</v>
      </c>
    </row>
    <row r="240" spans="1:5" x14ac:dyDescent="0.3">
      <c r="A240" t="s">
        <v>6</v>
      </c>
      <c r="B240" t="s">
        <v>35</v>
      </c>
      <c r="C240" t="s">
        <v>4</v>
      </c>
      <c r="D240" s="4">
        <v>1302</v>
      </c>
      <c r="E240" s="5">
        <v>402</v>
      </c>
    </row>
    <row r="241" spans="1:5" x14ac:dyDescent="0.3">
      <c r="A241" t="s">
        <v>3</v>
      </c>
      <c r="B241" t="s">
        <v>37</v>
      </c>
      <c r="C241" t="s">
        <v>28</v>
      </c>
      <c r="D241" s="4">
        <v>7308</v>
      </c>
      <c r="E241" s="5">
        <v>327</v>
      </c>
    </row>
    <row r="242" spans="1:5" x14ac:dyDescent="0.3">
      <c r="A242" t="s">
        <v>40</v>
      </c>
      <c r="B242" t="s">
        <v>37</v>
      </c>
      <c r="C242" t="s">
        <v>27</v>
      </c>
      <c r="D242" s="4">
        <v>6132</v>
      </c>
      <c r="E242" s="5">
        <v>93</v>
      </c>
    </row>
    <row r="243" spans="1:5" x14ac:dyDescent="0.3">
      <c r="A243" t="s">
        <v>10</v>
      </c>
      <c r="B243" t="s">
        <v>35</v>
      </c>
      <c r="C243" t="s">
        <v>14</v>
      </c>
      <c r="D243" s="4">
        <v>3472</v>
      </c>
      <c r="E243" s="5">
        <v>96</v>
      </c>
    </row>
    <row r="244" spans="1:5" x14ac:dyDescent="0.3">
      <c r="A244" t="s">
        <v>8</v>
      </c>
      <c r="B244" t="s">
        <v>39</v>
      </c>
      <c r="C244" t="s">
        <v>18</v>
      </c>
      <c r="D244" s="4">
        <v>9660</v>
      </c>
      <c r="E244" s="5">
        <v>27</v>
      </c>
    </row>
    <row r="245" spans="1:5" x14ac:dyDescent="0.3">
      <c r="A245" t="s">
        <v>9</v>
      </c>
      <c r="B245" t="s">
        <v>38</v>
      </c>
      <c r="C245" t="s">
        <v>26</v>
      </c>
      <c r="D245" s="4">
        <v>2436</v>
      </c>
      <c r="E245" s="5">
        <v>99</v>
      </c>
    </row>
    <row r="246" spans="1:5" x14ac:dyDescent="0.3">
      <c r="A246" t="s">
        <v>9</v>
      </c>
      <c r="B246" t="s">
        <v>38</v>
      </c>
      <c r="C246" t="s">
        <v>33</v>
      </c>
      <c r="D246" s="4">
        <v>9506</v>
      </c>
      <c r="E246" s="5">
        <v>87</v>
      </c>
    </row>
    <row r="247" spans="1:5" x14ac:dyDescent="0.3">
      <c r="A247" t="s">
        <v>10</v>
      </c>
      <c r="B247" t="s">
        <v>37</v>
      </c>
      <c r="C247" t="s">
        <v>21</v>
      </c>
      <c r="D247" s="4">
        <v>245</v>
      </c>
      <c r="E247" s="5">
        <v>288</v>
      </c>
    </row>
    <row r="248" spans="1:5" x14ac:dyDescent="0.3">
      <c r="A248" t="s">
        <v>8</v>
      </c>
      <c r="B248" t="s">
        <v>35</v>
      </c>
      <c r="C248" t="s">
        <v>20</v>
      </c>
      <c r="D248" s="4">
        <v>2702</v>
      </c>
      <c r="E248" s="5">
        <v>363</v>
      </c>
    </row>
    <row r="249" spans="1:5" x14ac:dyDescent="0.3">
      <c r="A249" t="s">
        <v>10</v>
      </c>
      <c r="B249" t="s">
        <v>34</v>
      </c>
      <c r="C249" t="s">
        <v>17</v>
      </c>
      <c r="D249" s="4">
        <v>700</v>
      </c>
      <c r="E249" s="5">
        <v>87</v>
      </c>
    </row>
    <row r="250" spans="1:5" x14ac:dyDescent="0.3">
      <c r="A250" t="s">
        <v>6</v>
      </c>
      <c r="B250" t="s">
        <v>34</v>
      </c>
      <c r="C250" t="s">
        <v>17</v>
      </c>
      <c r="D250" s="4">
        <v>3759</v>
      </c>
      <c r="E250" s="5">
        <v>150</v>
      </c>
    </row>
    <row r="251" spans="1:5" x14ac:dyDescent="0.3">
      <c r="A251" t="s">
        <v>2</v>
      </c>
      <c r="B251" t="s">
        <v>35</v>
      </c>
      <c r="C251" t="s">
        <v>17</v>
      </c>
      <c r="D251" s="4">
        <v>1589</v>
      </c>
      <c r="E251" s="5">
        <v>303</v>
      </c>
    </row>
    <row r="252" spans="1:5" x14ac:dyDescent="0.3">
      <c r="A252" t="s">
        <v>7</v>
      </c>
      <c r="B252" t="s">
        <v>35</v>
      </c>
      <c r="C252" t="s">
        <v>28</v>
      </c>
      <c r="D252" s="4">
        <v>5194</v>
      </c>
      <c r="E252" s="5">
        <v>288</v>
      </c>
    </row>
    <row r="253" spans="1:5" x14ac:dyDescent="0.3">
      <c r="A253" t="s">
        <v>10</v>
      </c>
      <c r="B253" t="s">
        <v>36</v>
      </c>
      <c r="C253" t="s">
        <v>13</v>
      </c>
      <c r="D253" s="4">
        <v>945</v>
      </c>
      <c r="E253" s="5">
        <v>75</v>
      </c>
    </row>
    <row r="254" spans="1:5" x14ac:dyDescent="0.3">
      <c r="A254" t="s">
        <v>40</v>
      </c>
      <c r="B254" t="s">
        <v>38</v>
      </c>
      <c r="C254" t="s">
        <v>31</v>
      </c>
      <c r="D254" s="4">
        <v>1988</v>
      </c>
      <c r="E254" s="5">
        <v>39</v>
      </c>
    </row>
    <row r="255" spans="1:5" x14ac:dyDescent="0.3">
      <c r="A255" t="s">
        <v>6</v>
      </c>
      <c r="B255" t="s">
        <v>34</v>
      </c>
      <c r="C255" t="s">
        <v>32</v>
      </c>
      <c r="D255" s="4">
        <v>6734</v>
      </c>
      <c r="E255" s="5">
        <v>123</v>
      </c>
    </row>
    <row r="256" spans="1:5" x14ac:dyDescent="0.3">
      <c r="A256" t="s">
        <v>40</v>
      </c>
      <c r="B256" t="s">
        <v>36</v>
      </c>
      <c r="C256" t="s">
        <v>4</v>
      </c>
      <c r="D256" s="4">
        <v>217</v>
      </c>
      <c r="E256" s="5">
        <v>36</v>
      </c>
    </row>
    <row r="257" spans="1:5" x14ac:dyDescent="0.3">
      <c r="A257" t="s">
        <v>5</v>
      </c>
      <c r="B257" t="s">
        <v>34</v>
      </c>
      <c r="C257" t="s">
        <v>22</v>
      </c>
      <c r="D257" s="4">
        <v>6279</v>
      </c>
      <c r="E257" s="5">
        <v>237</v>
      </c>
    </row>
    <row r="258" spans="1:5" x14ac:dyDescent="0.3">
      <c r="A258" t="s">
        <v>40</v>
      </c>
      <c r="B258" t="s">
        <v>36</v>
      </c>
      <c r="C258" t="s">
        <v>13</v>
      </c>
      <c r="D258" s="4">
        <v>4424</v>
      </c>
      <c r="E258" s="5">
        <v>201</v>
      </c>
    </row>
    <row r="259" spans="1:5" x14ac:dyDescent="0.3">
      <c r="A259" t="s">
        <v>2</v>
      </c>
      <c r="B259" t="s">
        <v>36</v>
      </c>
      <c r="C259" t="s">
        <v>17</v>
      </c>
      <c r="D259" s="4">
        <v>189</v>
      </c>
      <c r="E259" s="5">
        <v>48</v>
      </c>
    </row>
    <row r="260" spans="1:5" x14ac:dyDescent="0.3">
      <c r="A260" t="s">
        <v>5</v>
      </c>
      <c r="B260" t="s">
        <v>35</v>
      </c>
      <c r="C260" t="s">
        <v>22</v>
      </c>
      <c r="D260" s="4">
        <v>490</v>
      </c>
      <c r="E260" s="5">
        <v>84</v>
      </c>
    </row>
    <row r="261" spans="1:5" x14ac:dyDescent="0.3">
      <c r="A261" t="s">
        <v>8</v>
      </c>
      <c r="B261" t="s">
        <v>37</v>
      </c>
      <c r="C261" t="s">
        <v>21</v>
      </c>
      <c r="D261" s="4">
        <v>434</v>
      </c>
      <c r="E261" s="5">
        <v>87</v>
      </c>
    </row>
    <row r="262" spans="1:5" x14ac:dyDescent="0.3">
      <c r="A262" t="s">
        <v>7</v>
      </c>
      <c r="B262" t="s">
        <v>38</v>
      </c>
      <c r="C262" t="s">
        <v>30</v>
      </c>
      <c r="D262" s="4">
        <v>10129</v>
      </c>
      <c r="E262" s="5">
        <v>312</v>
      </c>
    </row>
    <row r="263" spans="1:5" x14ac:dyDescent="0.3">
      <c r="A263" t="s">
        <v>3</v>
      </c>
      <c r="B263" t="s">
        <v>39</v>
      </c>
      <c r="C263" t="s">
        <v>28</v>
      </c>
      <c r="D263" s="4">
        <v>1652</v>
      </c>
      <c r="E263" s="5">
        <v>102</v>
      </c>
    </row>
    <row r="264" spans="1:5" x14ac:dyDescent="0.3">
      <c r="A264" t="s">
        <v>8</v>
      </c>
      <c r="B264" t="s">
        <v>38</v>
      </c>
      <c r="C264" t="s">
        <v>21</v>
      </c>
      <c r="D264" s="4">
        <v>6433</v>
      </c>
      <c r="E264" s="5">
        <v>78</v>
      </c>
    </row>
    <row r="265" spans="1:5" x14ac:dyDescent="0.3">
      <c r="A265" t="s">
        <v>3</v>
      </c>
      <c r="B265" t="s">
        <v>34</v>
      </c>
      <c r="C265" t="s">
        <v>23</v>
      </c>
      <c r="D265" s="4">
        <v>2212</v>
      </c>
      <c r="E265" s="5">
        <v>117</v>
      </c>
    </row>
    <row r="266" spans="1:5" x14ac:dyDescent="0.3">
      <c r="A266" t="s">
        <v>41</v>
      </c>
      <c r="B266" t="s">
        <v>35</v>
      </c>
      <c r="C266" t="s">
        <v>19</v>
      </c>
      <c r="D266" s="4">
        <v>609</v>
      </c>
      <c r="E266" s="5">
        <v>99</v>
      </c>
    </row>
    <row r="267" spans="1:5" x14ac:dyDescent="0.3">
      <c r="A267" t="s">
        <v>40</v>
      </c>
      <c r="B267" t="s">
        <v>35</v>
      </c>
      <c r="C267" t="s">
        <v>24</v>
      </c>
      <c r="D267" s="4">
        <v>1638</v>
      </c>
      <c r="E267" s="5">
        <v>48</v>
      </c>
    </row>
    <row r="268" spans="1:5" x14ac:dyDescent="0.3">
      <c r="A268" t="s">
        <v>7</v>
      </c>
      <c r="B268" t="s">
        <v>34</v>
      </c>
      <c r="C268" t="s">
        <v>15</v>
      </c>
      <c r="D268" s="4">
        <v>3829</v>
      </c>
      <c r="E268" s="5">
        <v>24</v>
      </c>
    </row>
    <row r="269" spans="1:5" x14ac:dyDescent="0.3">
      <c r="A269" t="s">
        <v>40</v>
      </c>
      <c r="B269" t="s">
        <v>39</v>
      </c>
      <c r="C269" t="s">
        <v>15</v>
      </c>
      <c r="D269" s="4">
        <v>5775</v>
      </c>
      <c r="E269" s="5">
        <v>42</v>
      </c>
    </row>
    <row r="270" spans="1:5" x14ac:dyDescent="0.3">
      <c r="A270" t="s">
        <v>6</v>
      </c>
      <c r="B270" t="s">
        <v>35</v>
      </c>
      <c r="C270" t="s">
        <v>20</v>
      </c>
      <c r="D270" s="4">
        <v>1071</v>
      </c>
      <c r="E270" s="5">
        <v>270</v>
      </c>
    </row>
    <row r="271" spans="1:5" x14ac:dyDescent="0.3">
      <c r="A271" t="s">
        <v>8</v>
      </c>
      <c r="B271" t="s">
        <v>36</v>
      </c>
      <c r="C271" t="s">
        <v>23</v>
      </c>
      <c r="D271" s="4">
        <v>5019</v>
      </c>
      <c r="E271" s="5">
        <v>150</v>
      </c>
    </row>
    <row r="272" spans="1:5" x14ac:dyDescent="0.3">
      <c r="A272" t="s">
        <v>2</v>
      </c>
      <c r="B272" t="s">
        <v>37</v>
      </c>
      <c r="C272" t="s">
        <v>15</v>
      </c>
      <c r="D272" s="4">
        <v>2863</v>
      </c>
      <c r="E272" s="5">
        <v>42</v>
      </c>
    </row>
    <row r="273" spans="1:5" x14ac:dyDescent="0.3">
      <c r="A273" t="s">
        <v>40</v>
      </c>
      <c r="B273" t="s">
        <v>35</v>
      </c>
      <c r="C273" t="s">
        <v>29</v>
      </c>
      <c r="D273" s="4">
        <v>1617</v>
      </c>
      <c r="E273" s="5">
        <v>126</v>
      </c>
    </row>
    <row r="274" spans="1:5" x14ac:dyDescent="0.3">
      <c r="A274" t="s">
        <v>6</v>
      </c>
      <c r="B274" t="s">
        <v>37</v>
      </c>
      <c r="C274" t="s">
        <v>26</v>
      </c>
      <c r="D274" s="4">
        <v>6818</v>
      </c>
      <c r="E274" s="5">
        <v>6</v>
      </c>
    </row>
    <row r="275" spans="1:5" x14ac:dyDescent="0.3">
      <c r="A275" t="s">
        <v>3</v>
      </c>
      <c r="B275" t="s">
        <v>35</v>
      </c>
      <c r="C275" t="s">
        <v>15</v>
      </c>
      <c r="D275" s="4">
        <v>6657</v>
      </c>
      <c r="E275" s="5">
        <v>276</v>
      </c>
    </row>
    <row r="276" spans="1:5" x14ac:dyDescent="0.3">
      <c r="A276" t="s">
        <v>3</v>
      </c>
      <c r="B276" t="s">
        <v>34</v>
      </c>
      <c r="C276" t="s">
        <v>17</v>
      </c>
      <c r="D276" s="4">
        <v>2919</v>
      </c>
      <c r="E276" s="5">
        <v>93</v>
      </c>
    </row>
    <row r="277" spans="1:5" x14ac:dyDescent="0.3">
      <c r="A277" t="s">
        <v>2</v>
      </c>
      <c r="B277" t="s">
        <v>36</v>
      </c>
      <c r="C277" t="s">
        <v>31</v>
      </c>
      <c r="D277" s="4">
        <v>3094</v>
      </c>
      <c r="E277" s="5">
        <v>246</v>
      </c>
    </row>
    <row r="278" spans="1:5" x14ac:dyDescent="0.3">
      <c r="A278" t="s">
        <v>6</v>
      </c>
      <c r="B278" t="s">
        <v>39</v>
      </c>
      <c r="C278" t="s">
        <v>24</v>
      </c>
      <c r="D278" s="4">
        <v>2989</v>
      </c>
      <c r="E278" s="5">
        <v>3</v>
      </c>
    </row>
    <row r="279" spans="1:5" x14ac:dyDescent="0.3">
      <c r="A279" t="s">
        <v>8</v>
      </c>
      <c r="B279" t="s">
        <v>38</v>
      </c>
      <c r="C279" t="s">
        <v>27</v>
      </c>
      <c r="D279" s="4">
        <v>2268</v>
      </c>
      <c r="E279" s="5">
        <v>63</v>
      </c>
    </row>
    <row r="280" spans="1:5" x14ac:dyDescent="0.3">
      <c r="A280" t="s">
        <v>5</v>
      </c>
      <c r="B280" t="s">
        <v>35</v>
      </c>
      <c r="C280" t="s">
        <v>31</v>
      </c>
      <c r="D280" s="4">
        <v>4753</v>
      </c>
      <c r="E280" s="5">
        <v>246</v>
      </c>
    </row>
    <row r="281" spans="1:5" x14ac:dyDescent="0.3">
      <c r="A281" t="s">
        <v>2</v>
      </c>
      <c r="B281" t="s">
        <v>34</v>
      </c>
      <c r="C281" t="s">
        <v>19</v>
      </c>
      <c r="D281" s="4">
        <v>7511</v>
      </c>
      <c r="E281" s="5">
        <v>120</v>
      </c>
    </row>
    <row r="282" spans="1:5" x14ac:dyDescent="0.3">
      <c r="A282" t="s">
        <v>2</v>
      </c>
      <c r="B282" t="s">
        <v>38</v>
      </c>
      <c r="C282" t="s">
        <v>31</v>
      </c>
      <c r="D282" s="4">
        <v>4326</v>
      </c>
      <c r="E282" s="5">
        <v>348</v>
      </c>
    </row>
    <row r="283" spans="1:5" x14ac:dyDescent="0.3">
      <c r="A283" t="s">
        <v>41</v>
      </c>
      <c r="B283" t="s">
        <v>34</v>
      </c>
      <c r="C283" t="s">
        <v>23</v>
      </c>
      <c r="D283" s="4">
        <v>4935</v>
      </c>
      <c r="E283" s="5">
        <v>126</v>
      </c>
    </row>
    <row r="284" spans="1:5" x14ac:dyDescent="0.3">
      <c r="A284" t="s">
        <v>6</v>
      </c>
      <c r="B284" t="s">
        <v>35</v>
      </c>
      <c r="C284" t="s">
        <v>30</v>
      </c>
      <c r="D284" s="4">
        <v>4781</v>
      </c>
      <c r="E284" s="5">
        <v>123</v>
      </c>
    </row>
    <row r="285" spans="1:5" x14ac:dyDescent="0.3">
      <c r="A285" t="s">
        <v>5</v>
      </c>
      <c r="B285" t="s">
        <v>38</v>
      </c>
      <c r="C285" t="s">
        <v>25</v>
      </c>
      <c r="D285" s="4">
        <v>7483</v>
      </c>
      <c r="E285" s="5">
        <v>45</v>
      </c>
    </row>
    <row r="286" spans="1:5" x14ac:dyDescent="0.3">
      <c r="A286" t="s">
        <v>10</v>
      </c>
      <c r="B286" t="s">
        <v>38</v>
      </c>
      <c r="C286" t="s">
        <v>4</v>
      </c>
      <c r="D286" s="4">
        <v>6860</v>
      </c>
      <c r="E286" s="5">
        <v>126</v>
      </c>
    </row>
    <row r="287" spans="1:5" x14ac:dyDescent="0.3">
      <c r="A287" t="s">
        <v>40</v>
      </c>
      <c r="B287" t="s">
        <v>37</v>
      </c>
      <c r="C287" t="s">
        <v>29</v>
      </c>
      <c r="D287" s="4">
        <v>9002</v>
      </c>
      <c r="E287" s="5">
        <v>72</v>
      </c>
    </row>
    <row r="288" spans="1:5" x14ac:dyDescent="0.3">
      <c r="A288" t="s">
        <v>6</v>
      </c>
      <c r="B288" t="s">
        <v>36</v>
      </c>
      <c r="C288" t="s">
        <v>29</v>
      </c>
      <c r="D288" s="4">
        <v>1400</v>
      </c>
      <c r="E288" s="5">
        <v>135</v>
      </c>
    </row>
    <row r="289" spans="1:5" x14ac:dyDescent="0.3">
      <c r="A289" t="s">
        <v>10</v>
      </c>
      <c r="B289" t="s">
        <v>34</v>
      </c>
      <c r="C289" t="s">
        <v>22</v>
      </c>
      <c r="D289" s="4">
        <v>4053</v>
      </c>
      <c r="E289" s="5">
        <v>24</v>
      </c>
    </row>
    <row r="290" spans="1:5" x14ac:dyDescent="0.3">
      <c r="A290" t="s">
        <v>7</v>
      </c>
      <c r="B290" t="s">
        <v>36</v>
      </c>
      <c r="C290" t="s">
        <v>31</v>
      </c>
      <c r="D290" s="4">
        <v>2149</v>
      </c>
      <c r="E290" s="5">
        <v>117</v>
      </c>
    </row>
    <row r="291" spans="1:5" x14ac:dyDescent="0.3">
      <c r="A291" t="s">
        <v>3</v>
      </c>
      <c r="B291" t="s">
        <v>39</v>
      </c>
      <c r="C291" t="s">
        <v>29</v>
      </c>
      <c r="D291" s="4">
        <v>3640</v>
      </c>
      <c r="E291" s="5">
        <v>51</v>
      </c>
    </row>
    <row r="292" spans="1:5" x14ac:dyDescent="0.3">
      <c r="A292" t="s">
        <v>2</v>
      </c>
      <c r="B292" t="s">
        <v>39</v>
      </c>
      <c r="C292" t="s">
        <v>23</v>
      </c>
      <c r="D292" s="4">
        <v>630</v>
      </c>
      <c r="E292" s="5">
        <v>36</v>
      </c>
    </row>
    <row r="293" spans="1:5" x14ac:dyDescent="0.3">
      <c r="A293" t="s">
        <v>9</v>
      </c>
      <c r="B293" t="s">
        <v>35</v>
      </c>
      <c r="C293" t="s">
        <v>27</v>
      </c>
      <c r="D293" s="4">
        <v>2429</v>
      </c>
      <c r="E293" s="5">
        <v>144</v>
      </c>
    </row>
    <row r="294" spans="1:5" x14ac:dyDescent="0.3">
      <c r="A294" t="s">
        <v>9</v>
      </c>
      <c r="B294" t="s">
        <v>36</v>
      </c>
      <c r="C294" t="s">
        <v>25</v>
      </c>
      <c r="D294" s="4">
        <v>2142</v>
      </c>
      <c r="E294" s="5">
        <v>114</v>
      </c>
    </row>
    <row r="295" spans="1:5" x14ac:dyDescent="0.3">
      <c r="A295" t="s">
        <v>7</v>
      </c>
      <c r="B295" t="s">
        <v>37</v>
      </c>
      <c r="C295" t="s">
        <v>30</v>
      </c>
      <c r="D295" s="4">
        <v>6454</v>
      </c>
      <c r="E295" s="5">
        <v>54</v>
      </c>
    </row>
    <row r="296" spans="1:5" x14ac:dyDescent="0.3">
      <c r="A296" t="s">
        <v>7</v>
      </c>
      <c r="B296" t="s">
        <v>37</v>
      </c>
      <c r="C296" t="s">
        <v>16</v>
      </c>
      <c r="D296" s="4">
        <v>4487</v>
      </c>
      <c r="E296" s="5">
        <v>333</v>
      </c>
    </row>
    <row r="297" spans="1:5" x14ac:dyDescent="0.3">
      <c r="A297" t="s">
        <v>3</v>
      </c>
      <c r="B297" t="s">
        <v>37</v>
      </c>
      <c r="C297" t="s">
        <v>4</v>
      </c>
      <c r="D297" s="4">
        <v>938</v>
      </c>
      <c r="E297" s="5">
        <v>366</v>
      </c>
    </row>
    <row r="298" spans="1:5" x14ac:dyDescent="0.3">
      <c r="A298" t="s">
        <v>3</v>
      </c>
      <c r="B298" t="s">
        <v>38</v>
      </c>
      <c r="C298" t="s">
        <v>26</v>
      </c>
      <c r="D298" s="4">
        <v>8841</v>
      </c>
      <c r="E298" s="5">
        <v>303</v>
      </c>
    </row>
    <row r="299" spans="1:5" x14ac:dyDescent="0.3">
      <c r="A299" t="s">
        <v>2</v>
      </c>
      <c r="B299" t="s">
        <v>39</v>
      </c>
      <c r="C299" t="s">
        <v>33</v>
      </c>
      <c r="D299" s="4">
        <v>4018</v>
      </c>
      <c r="E299" s="5">
        <v>126</v>
      </c>
    </row>
    <row r="300" spans="1:5" x14ac:dyDescent="0.3">
      <c r="A300" t="s">
        <v>41</v>
      </c>
      <c r="B300" t="s">
        <v>37</v>
      </c>
      <c r="C300" t="s">
        <v>15</v>
      </c>
      <c r="D300" s="4">
        <v>714</v>
      </c>
      <c r="E300" s="5">
        <v>231</v>
      </c>
    </row>
    <row r="301" spans="1:5" x14ac:dyDescent="0.3">
      <c r="A301" t="s">
        <v>9</v>
      </c>
      <c r="B301" t="s">
        <v>38</v>
      </c>
      <c r="C301" t="s">
        <v>25</v>
      </c>
      <c r="D301" s="4">
        <v>3850</v>
      </c>
      <c r="E301" s="5">
        <v>102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0018-19F6-45FC-B256-6ECDB8B64B79}">
  <dimension ref="A1:O17"/>
  <sheetViews>
    <sheetView topLeftCell="A2" workbookViewId="0">
      <selection activeCell="F17" sqref="F17"/>
    </sheetView>
  </sheetViews>
  <sheetFormatPr defaultRowHeight="14.4" x14ac:dyDescent="0.3"/>
  <cols>
    <col min="3" max="3" width="10.21875" bestFit="1" customWidth="1"/>
  </cols>
  <sheetData>
    <row r="1" spans="1:15" x14ac:dyDescent="0.3">
      <c r="A1" s="33" t="s">
        <v>56</v>
      </c>
      <c r="B1" s="33"/>
      <c r="C1" s="33"/>
      <c r="D1" s="33"/>
      <c r="E1" s="33"/>
      <c r="F1" s="33"/>
      <c r="G1" s="33"/>
      <c r="H1" s="33"/>
      <c r="I1" s="33"/>
      <c r="J1" s="33"/>
      <c r="K1" s="33"/>
      <c r="L1" s="33"/>
      <c r="M1" s="33"/>
      <c r="N1" s="33"/>
      <c r="O1" s="33"/>
    </row>
    <row r="2" spans="1:15" x14ac:dyDescent="0.3">
      <c r="A2" s="33"/>
      <c r="B2" s="33"/>
      <c r="C2" s="33"/>
      <c r="D2" s="33"/>
      <c r="E2" s="33"/>
      <c r="F2" s="33"/>
      <c r="G2" s="33"/>
      <c r="H2" s="33"/>
      <c r="I2" s="33"/>
      <c r="J2" s="33"/>
      <c r="K2" s="33"/>
      <c r="L2" s="33"/>
      <c r="M2" s="33"/>
      <c r="N2" s="33"/>
      <c r="O2" s="33"/>
    </row>
    <row r="3" spans="1:15" x14ac:dyDescent="0.3">
      <c r="A3" s="33"/>
      <c r="B3" s="33"/>
      <c r="C3" s="33"/>
      <c r="D3" s="33"/>
      <c r="E3" s="33"/>
      <c r="F3" s="33"/>
      <c r="G3" s="33"/>
      <c r="H3" s="33"/>
      <c r="I3" s="33"/>
      <c r="J3" s="33"/>
      <c r="K3" s="33"/>
      <c r="L3" s="33"/>
      <c r="M3" s="33"/>
      <c r="N3" s="33"/>
      <c r="O3" s="33"/>
    </row>
    <row r="6" spans="1:15" x14ac:dyDescent="0.3">
      <c r="D6" t="s">
        <v>1</v>
      </c>
      <c r="E6" t="s">
        <v>50</v>
      </c>
    </row>
    <row r="7" spans="1:15" x14ac:dyDescent="0.3">
      <c r="C7" t="s">
        <v>57</v>
      </c>
      <c r="D7">
        <f>AVERAGE(Sales_Table[[#All],[Amount]])</f>
        <v>4136.2299999999996</v>
      </c>
      <c r="E7">
        <f>AVERAGE(Sales_Table[[#All],[Units]])</f>
        <v>152.19999999999999</v>
      </c>
    </row>
    <row r="8" spans="1:15" x14ac:dyDescent="0.3">
      <c r="C8" t="s">
        <v>58</v>
      </c>
      <c r="D8">
        <f>MEDIAN(Sales_Table[[#All],[Amount]])</f>
        <v>3437</v>
      </c>
      <c r="E8">
        <f>MEDIAN(Sales_Table[[#All],[Units]])</f>
        <v>124.5</v>
      </c>
    </row>
    <row r="9" spans="1:15" x14ac:dyDescent="0.3">
      <c r="C9" t="s">
        <v>59</v>
      </c>
      <c r="D9">
        <f>MIN(Sales_Table[[#All],[Amount]])</f>
        <v>0</v>
      </c>
      <c r="E9">
        <f>MIN(Sales_Table[[#All],[Units]])</f>
        <v>0</v>
      </c>
    </row>
    <row r="10" spans="1:15" x14ac:dyDescent="0.3">
      <c r="C10" t="s">
        <v>60</v>
      </c>
      <c r="D10">
        <f>MAX(Sales_Table[[#All],[Amount]])</f>
        <v>16184</v>
      </c>
      <c r="E10">
        <f>MAX(Sales_Table[[#All],[Units]])</f>
        <v>525</v>
      </c>
    </row>
    <row r="11" spans="1:15" x14ac:dyDescent="0.3">
      <c r="C11" t="s">
        <v>61</v>
      </c>
      <c r="D11">
        <f>D10-D9</f>
        <v>16184</v>
      </c>
      <c r="E11">
        <f>E10-E9</f>
        <v>525</v>
      </c>
    </row>
    <row r="13" spans="1:15" x14ac:dyDescent="0.3">
      <c r="C13" t="s">
        <v>62</v>
      </c>
    </row>
    <row r="14" spans="1:15" x14ac:dyDescent="0.3">
      <c r="C14" t="s">
        <v>63</v>
      </c>
      <c r="D14">
        <f>_xlfn.PERCENTILE.EXC(Sales_Table[[#All],[Amount]],0.25)</f>
        <v>1652</v>
      </c>
      <c r="E14">
        <f>_xlfn.PERCENTILE.EXC(Sales_Table[[#All],[Units]],0.25)</f>
        <v>54</v>
      </c>
    </row>
    <row r="15" spans="1:15" x14ac:dyDescent="0.3">
      <c r="C15" t="s">
        <v>64</v>
      </c>
      <c r="D15">
        <f>_xlfn.PERCENTILE.EXC(Sales_Table[[#All],[Amount]],0.75)</f>
        <v>6245.75</v>
      </c>
      <c r="E15">
        <f>_xlfn.PERCENTILE.EXC(Sales_Table[[#All],[Units]],0.75)</f>
        <v>223.5</v>
      </c>
    </row>
    <row r="17" spans="3:6" x14ac:dyDescent="0.3">
      <c r="C17" s="34" t="s">
        <v>65</v>
      </c>
      <c r="D17" s="34"/>
      <c r="E17" s="34"/>
      <c r="F17">
        <f>COUNTA(_xlfn.UNIQUE(Sales_Table[Product]))</f>
        <v>22</v>
      </c>
    </row>
  </sheetData>
  <mergeCells count="2">
    <mergeCell ref="A1:O3"/>
    <mergeCell ref="C17:E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F5B4-470E-4822-8C24-6B85308F5813}">
  <dimension ref="A1:H306"/>
  <sheetViews>
    <sheetView zoomScale="90" workbookViewId="0">
      <selection activeCell="C298" sqref="C298"/>
    </sheetView>
  </sheetViews>
  <sheetFormatPr defaultRowHeight="14.4" x14ac:dyDescent="0.3"/>
  <cols>
    <col min="2" max="2" width="15.109375" bestFit="1" customWidth="1"/>
    <col min="3" max="3" width="12.44140625" bestFit="1" customWidth="1"/>
    <col min="4" max="4" width="20.21875" bestFit="1" customWidth="1"/>
  </cols>
  <sheetData>
    <row r="1" spans="1:8" x14ac:dyDescent="0.3">
      <c r="A1" s="35" t="s">
        <v>66</v>
      </c>
      <c r="B1" s="35"/>
      <c r="C1" s="35"/>
      <c r="D1" s="35"/>
      <c r="E1" s="35"/>
      <c r="F1" s="35"/>
      <c r="G1" s="35"/>
      <c r="H1" s="35"/>
    </row>
    <row r="2" spans="1:8" x14ac:dyDescent="0.3">
      <c r="A2" s="35"/>
      <c r="B2" s="35"/>
      <c r="C2" s="35"/>
      <c r="D2" s="35"/>
      <c r="E2" s="35"/>
      <c r="F2" s="35"/>
      <c r="G2" s="35"/>
      <c r="H2" s="35"/>
    </row>
    <row r="3" spans="1:8" x14ac:dyDescent="0.3">
      <c r="A3" s="35"/>
      <c r="B3" s="35"/>
      <c r="C3" s="35"/>
      <c r="D3" s="35"/>
      <c r="E3" s="35"/>
      <c r="F3" s="35"/>
      <c r="G3" s="35"/>
      <c r="H3" s="35"/>
    </row>
    <row r="6" spans="1:8" x14ac:dyDescent="0.3">
      <c r="B6" s="6" t="s">
        <v>11</v>
      </c>
      <c r="C6" s="6" t="s">
        <v>12</v>
      </c>
      <c r="D6" s="6" t="s">
        <v>0</v>
      </c>
      <c r="E6" s="10" t="s">
        <v>1</v>
      </c>
      <c r="F6" s="10" t="s">
        <v>50</v>
      </c>
    </row>
    <row r="7" spans="1:8" x14ac:dyDescent="0.3">
      <c r="B7" t="s">
        <v>5</v>
      </c>
      <c r="C7" t="s">
        <v>36</v>
      </c>
      <c r="D7" t="s">
        <v>16</v>
      </c>
      <c r="E7" s="4">
        <v>16184</v>
      </c>
      <c r="F7" s="5">
        <v>39</v>
      </c>
    </row>
    <row r="8" spans="1:8" x14ac:dyDescent="0.3">
      <c r="B8" t="s">
        <v>5</v>
      </c>
      <c r="C8" t="s">
        <v>34</v>
      </c>
      <c r="D8" t="s">
        <v>20</v>
      </c>
      <c r="E8" s="4">
        <v>15610</v>
      </c>
      <c r="F8" s="5">
        <v>339</v>
      </c>
    </row>
    <row r="9" spans="1:8" x14ac:dyDescent="0.3">
      <c r="B9" t="s">
        <v>9</v>
      </c>
      <c r="C9" t="s">
        <v>34</v>
      </c>
      <c r="D9" t="s">
        <v>28</v>
      </c>
      <c r="E9" s="4">
        <v>14329</v>
      </c>
      <c r="F9" s="5">
        <v>150</v>
      </c>
    </row>
    <row r="10" spans="1:8" x14ac:dyDescent="0.3">
      <c r="B10" t="s">
        <v>5</v>
      </c>
      <c r="C10" t="s">
        <v>35</v>
      </c>
      <c r="D10" t="s">
        <v>15</v>
      </c>
      <c r="E10" s="4">
        <v>13391</v>
      </c>
      <c r="F10" s="5">
        <v>201</v>
      </c>
    </row>
    <row r="11" spans="1:8" x14ac:dyDescent="0.3">
      <c r="B11" t="s">
        <v>10</v>
      </c>
      <c r="C11" t="s">
        <v>39</v>
      </c>
      <c r="D11" t="s">
        <v>33</v>
      </c>
      <c r="E11" s="4">
        <v>12950</v>
      </c>
      <c r="F11" s="5">
        <v>30</v>
      </c>
    </row>
    <row r="12" spans="1:8" x14ac:dyDescent="0.3">
      <c r="B12" t="s">
        <v>40</v>
      </c>
      <c r="C12" t="s">
        <v>35</v>
      </c>
      <c r="D12" t="s">
        <v>32</v>
      </c>
      <c r="E12" s="4">
        <v>12348</v>
      </c>
      <c r="F12" s="5">
        <v>234</v>
      </c>
    </row>
    <row r="13" spans="1:8" x14ac:dyDescent="0.3">
      <c r="B13" t="s">
        <v>2</v>
      </c>
      <c r="C13" t="s">
        <v>37</v>
      </c>
      <c r="D13" t="s">
        <v>18</v>
      </c>
      <c r="E13" s="4">
        <v>11571</v>
      </c>
      <c r="F13" s="5">
        <v>138</v>
      </c>
    </row>
    <row r="14" spans="1:8" x14ac:dyDescent="0.3">
      <c r="B14" t="s">
        <v>9</v>
      </c>
      <c r="C14" t="s">
        <v>36</v>
      </c>
      <c r="D14" t="s">
        <v>27</v>
      </c>
      <c r="E14" s="4">
        <v>11522</v>
      </c>
      <c r="F14" s="5">
        <v>204</v>
      </c>
    </row>
    <row r="15" spans="1:8" x14ac:dyDescent="0.3">
      <c r="B15" t="s">
        <v>2</v>
      </c>
      <c r="C15" t="s">
        <v>36</v>
      </c>
      <c r="D15" t="s">
        <v>16</v>
      </c>
      <c r="E15" s="4">
        <v>11417</v>
      </c>
      <c r="F15" s="5">
        <v>21</v>
      </c>
    </row>
    <row r="16" spans="1:8" x14ac:dyDescent="0.3">
      <c r="B16" t="s">
        <v>41</v>
      </c>
      <c r="C16" t="s">
        <v>36</v>
      </c>
      <c r="D16" t="s">
        <v>13</v>
      </c>
      <c r="E16" s="4">
        <v>10311</v>
      </c>
      <c r="F16" s="5">
        <v>231</v>
      </c>
    </row>
    <row r="17" spans="2:6" x14ac:dyDescent="0.3">
      <c r="B17" t="s">
        <v>41</v>
      </c>
      <c r="C17" t="s">
        <v>36</v>
      </c>
      <c r="D17" t="s">
        <v>32</v>
      </c>
      <c r="E17" s="4">
        <v>10304</v>
      </c>
      <c r="F17" s="5">
        <v>84</v>
      </c>
    </row>
    <row r="18" spans="2:6" x14ac:dyDescent="0.3">
      <c r="B18" t="s">
        <v>7</v>
      </c>
      <c r="C18" t="s">
        <v>38</v>
      </c>
      <c r="D18" t="s">
        <v>30</v>
      </c>
      <c r="E18" s="4">
        <v>10129</v>
      </c>
      <c r="F18" s="5">
        <v>312</v>
      </c>
    </row>
    <row r="19" spans="2:6" x14ac:dyDescent="0.3">
      <c r="B19" t="s">
        <v>6</v>
      </c>
      <c r="C19" t="s">
        <v>36</v>
      </c>
      <c r="D19" t="s">
        <v>4</v>
      </c>
      <c r="E19" s="4">
        <v>10073</v>
      </c>
      <c r="F19" s="5">
        <v>120</v>
      </c>
    </row>
    <row r="20" spans="2:6" x14ac:dyDescent="0.3">
      <c r="B20" t="s">
        <v>2</v>
      </c>
      <c r="C20" t="s">
        <v>37</v>
      </c>
      <c r="D20" t="s">
        <v>17</v>
      </c>
      <c r="E20" s="4">
        <v>9926</v>
      </c>
      <c r="F20" s="5">
        <v>201</v>
      </c>
    </row>
    <row r="21" spans="2:6" x14ac:dyDescent="0.3">
      <c r="B21" t="s">
        <v>7</v>
      </c>
      <c r="C21" t="s">
        <v>37</v>
      </c>
      <c r="D21" t="s">
        <v>22</v>
      </c>
      <c r="E21" s="4">
        <v>9835</v>
      </c>
      <c r="F21" s="5">
        <v>207</v>
      </c>
    </row>
    <row r="22" spans="2:6" x14ac:dyDescent="0.3">
      <c r="B22" t="s">
        <v>40</v>
      </c>
      <c r="C22" t="s">
        <v>36</v>
      </c>
      <c r="D22" t="s">
        <v>33</v>
      </c>
      <c r="E22" s="4">
        <v>9772</v>
      </c>
      <c r="F22" s="5">
        <v>90</v>
      </c>
    </row>
    <row r="23" spans="2:6" x14ac:dyDescent="0.3">
      <c r="B23" t="s">
        <v>8</v>
      </c>
      <c r="C23" t="s">
        <v>37</v>
      </c>
      <c r="D23" t="s">
        <v>15</v>
      </c>
      <c r="E23" s="4">
        <v>9709</v>
      </c>
      <c r="F23" s="5">
        <v>30</v>
      </c>
    </row>
    <row r="24" spans="2:6" x14ac:dyDescent="0.3">
      <c r="B24" t="s">
        <v>8</v>
      </c>
      <c r="C24" t="s">
        <v>39</v>
      </c>
      <c r="D24" t="s">
        <v>18</v>
      </c>
      <c r="E24" s="4">
        <v>9660</v>
      </c>
      <c r="F24" s="5">
        <v>27</v>
      </c>
    </row>
    <row r="25" spans="2:6" x14ac:dyDescent="0.3">
      <c r="B25" t="s">
        <v>41</v>
      </c>
      <c r="C25" t="s">
        <v>36</v>
      </c>
      <c r="D25" t="s">
        <v>18</v>
      </c>
      <c r="E25" s="4">
        <v>9632</v>
      </c>
      <c r="F25" s="5">
        <v>288</v>
      </c>
    </row>
    <row r="26" spans="2:6" x14ac:dyDescent="0.3">
      <c r="B26" t="s">
        <v>9</v>
      </c>
      <c r="C26" t="s">
        <v>38</v>
      </c>
      <c r="D26" t="s">
        <v>33</v>
      </c>
      <c r="E26" s="4">
        <v>9506</v>
      </c>
      <c r="F26" s="5">
        <v>87</v>
      </c>
    </row>
    <row r="27" spans="2:6" x14ac:dyDescent="0.3">
      <c r="B27" t="s">
        <v>2</v>
      </c>
      <c r="C27" t="s">
        <v>39</v>
      </c>
      <c r="D27" t="s">
        <v>20</v>
      </c>
      <c r="E27" s="4">
        <v>9443</v>
      </c>
      <c r="F27" s="5">
        <v>162</v>
      </c>
    </row>
    <row r="28" spans="2:6" x14ac:dyDescent="0.3">
      <c r="B28" t="s">
        <v>3</v>
      </c>
      <c r="C28" t="s">
        <v>36</v>
      </c>
      <c r="D28" t="s">
        <v>16</v>
      </c>
      <c r="E28" s="4">
        <v>9198</v>
      </c>
      <c r="F28" s="5">
        <v>36</v>
      </c>
    </row>
    <row r="29" spans="2:6" x14ac:dyDescent="0.3">
      <c r="B29" t="s">
        <v>9</v>
      </c>
      <c r="C29" t="s">
        <v>36</v>
      </c>
      <c r="D29" t="s">
        <v>30</v>
      </c>
      <c r="E29" s="4">
        <v>9051</v>
      </c>
      <c r="F29" s="5">
        <v>57</v>
      </c>
    </row>
    <row r="30" spans="2:6" x14ac:dyDescent="0.3">
      <c r="B30" t="s">
        <v>40</v>
      </c>
      <c r="C30" t="s">
        <v>37</v>
      </c>
      <c r="D30" t="s">
        <v>29</v>
      </c>
      <c r="E30" s="4">
        <v>9002</v>
      </c>
      <c r="F30" s="5">
        <v>72</v>
      </c>
    </row>
    <row r="31" spans="2:6" x14ac:dyDescent="0.3">
      <c r="B31" t="s">
        <v>8</v>
      </c>
      <c r="C31" t="s">
        <v>39</v>
      </c>
      <c r="D31" t="s">
        <v>31</v>
      </c>
      <c r="E31" s="4">
        <v>8890</v>
      </c>
      <c r="F31" s="5">
        <v>210</v>
      </c>
    </row>
    <row r="32" spans="2:6" x14ac:dyDescent="0.3">
      <c r="B32" t="s">
        <v>40</v>
      </c>
      <c r="C32" t="s">
        <v>35</v>
      </c>
      <c r="D32" t="s">
        <v>33</v>
      </c>
      <c r="E32" s="4">
        <v>8869</v>
      </c>
      <c r="F32" s="5">
        <v>432</v>
      </c>
    </row>
    <row r="33" spans="2:6" x14ac:dyDescent="0.3">
      <c r="B33" t="s">
        <v>7</v>
      </c>
      <c r="C33" t="s">
        <v>34</v>
      </c>
      <c r="D33" t="s">
        <v>24</v>
      </c>
      <c r="E33" s="4">
        <v>8862</v>
      </c>
      <c r="F33" s="5">
        <v>189</v>
      </c>
    </row>
    <row r="34" spans="2:6" x14ac:dyDescent="0.3">
      <c r="B34" t="s">
        <v>3</v>
      </c>
      <c r="C34" t="s">
        <v>38</v>
      </c>
      <c r="D34" t="s">
        <v>26</v>
      </c>
      <c r="E34" s="4">
        <v>8841</v>
      </c>
      <c r="F34" s="5">
        <v>303</v>
      </c>
    </row>
    <row r="35" spans="2:6" x14ac:dyDescent="0.3">
      <c r="B35" t="s">
        <v>5</v>
      </c>
      <c r="C35" t="s">
        <v>37</v>
      </c>
      <c r="D35" t="s">
        <v>25</v>
      </c>
      <c r="E35" s="4">
        <v>8813</v>
      </c>
      <c r="F35" s="5">
        <v>21</v>
      </c>
    </row>
    <row r="36" spans="2:6" x14ac:dyDescent="0.3">
      <c r="B36" t="s">
        <v>9</v>
      </c>
      <c r="C36" t="s">
        <v>34</v>
      </c>
      <c r="D36" t="s">
        <v>20</v>
      </c>
      <c r="E36" s="4">
        <v>8463</v>
      </c>
      <c r="F36" s="5">
        <v>492</v>
      </c>
    </row>
    <row r="37" spans="2:6" x14ac:dyDescent="0.3">
      <c r="B37" t="s">
        <v>7</v>
      </c>
      <c r="C37" t="s">
        <v>36</v>
      </c>
      <c r="D37" t="s">
        <v>22</v>
      </c>
      <c r="E37" s="4">
        <v>8435</v>
      </c>
      <c r="F37" s="5">
        <v>42</v>
      </c>
    </row>
    <row r="38" spans="2:6" x14ac:dyDescent="0.3">
      <c r="B38" t="s">
        <v>2</v>
      </c>
      <c r="C38" t="s">
        <v>36</v>
      </c>
      <c r="D38" t="s">
        <v>29</v>
      </c>
      <c r="E38" s="4">
        <v>8211</v>
      </c>
      <c r="F38" s="5">
        <v>75</v>
      </c>
    </row>
    <row r="39" spans="2:6" x14ac:dyDescent="0.3">
      <c r="B39" t="s">
        <v>9</v>
      </c>
      <c r="C39" t="s">
        <v>34</v>
      </c>
      <c r="D39" t="s">
        <v>23</v>
      </c>
      <c r="E39" s="4">
        <v>8155</v>
      </c>
      <c r="F39" s="5">
        <v>90</v>
      </c>
    </row>
    <row r="40" spans="2:6" x14ac:dyDescent="0.3">
      <c r="B40" t="s">
        <v>6</v>
      </c>
      <c r="C40" t="s">
        <v>34</v>
      </c>
      <c r="D40" t="s">
        <v>26</v>
      </c>
      <c r="E40" s="4">
        <v>8008</v>
      </c>
      <c r="F40" s="5">
        <v>456</v>
      </c>
    </row>
    <row r="41" spans="2:6" x14ac:dyDescent="0.3">
      <c r="B41" t="s">
        <v>41</v>
      </c>
      <c r="C41" t="s">
        <v>34</v>
      </c>
      <c r="D41" t="s">
        <v>33</v>
      </c>
      <c r="E41" s="4">
        <v>7847</v>
      </c>
      <c r="F41" s="5">
        <v>174</v>
      </c>
    </row>
    <row r="42" spans="2:6" x14ac:dyDescent="0.3">
      <c r="B42" t="s">
        <v>9</v>
      </c>
      <c r="C42" t="s">
        <v>35</v>
      </c>
      <c r="D42" t="s">
        <v>15</v>
      </c>
      <c r="E42" s="4">
        <v>7833</v>
      </c>
      <c r="F42" s="5">
        <v>243</v>
      </c>
    </row>
    <row r="43" spans="2:6" x14ac:dyDescent="0.3">
      <c r="B43" t="s">
        <v>2</v>
      </c>
      <c r="C43" t="s">
        <v>39</v>
      </c>
      <c r="D43" t="s">
        <v>27</v>
      </c>
      <c r="E43" s="4">
        <v>7812</v>
      </c>
      <c r="F43" s="5">
        <v>81</v>
      </c>
    </row>
    <row r="44" spans="2:6" x14ac:dyDescent="0.3">
      <c r="B44" t="s">
        <v>3</v>
      </c>
      <c r="C44" t="s">
        <v>34</v>
      </c>
      <c r="D44" t="s">
        <v>32</v>
      </c>
      <c r="E44" s="4">
        <v>7777</v>
      </c>
      <c r="F44" s="5">
        <v>504</v>
      </c>
    </row>
    <row r="45" spans="2:6" x14ac:dyDescent="0.3">
      <c r="B45" t="s">
        <v>7</v>
      </c>
      <c r="C45" t="s">
        <v>34</v>
      </c>
      <c r="D45" t="s">
        <v>17</v>
      </c>
      <c r="E45" s="4">
        <v>7777</v>
      </c>
      <c r="F45" s="5">
        <v>39</v>
      </c>
    </row>
    <row r="46" spans="2:6" x14ac:dyDescent="0.3">
      <c r="B46" t="s">
        <v>6</v>
      </c>
      <c r="C46" t="s">
        <v>37</v>
      </c>
      <c r="D46" t="s">
        <v>31</v>
      </c>
      <c r="E46" s="4">
        <v>7693</v>
      </c>
      <c r="F46" s="5">
        <v>87</v>
      </c>
    </row>
    <row r="47" spans="2:6" x14ac:dyDescent="0.3">
      <c r="B47" t="s">
        <v>40</v>
      </c>
      <c r="C47" t="s">
        <v>37</v>
      </c>
      <c r="D47" t="s">
        <v>19</v>
      </c>
      <c r="E47" s="4">
        <v>7693</v>
      </c>
      <c r="F47" s="5">
        <v>21</v>
      </c>
    </row>
    <row r="48" spans="2:6" x14ac:dyDescent="0.3">
      <c r="B48" t="s">
        <v>2</v>
      </c>
      <c r="C48" t="s">
        <v>39</v>
      </c>
      <c r="D48" t="s">
        <v>21</v>
      </c>
      <c r="E48" s="4">
        <v>7651</v>
      </c>
      <c r="F48" s="5">
        <v>213</v>
      </c>
    </row>
    <row r="49" spans="2:6" x14ac:dyDescent="0.3">
      <c r="B49" t="s">
        <v>2</v>
      </c>
      <c r="C49" t="s">
        <v>34</v>
      </c>
      <c r="D49" t="s">
        <v>19</v>
      </c>
      <c r="E49" s="4">
        <v>7511</v>
      </c>
      <c r="F49" s="5">
        <v>120</v>
      </c>
    </row>
    <row r="50" spans="2:6" x14ac:dyDescent="0.3">
      <c r="B50" t="s">
        <v>5</v>
      </c>
      <c r="C50" t="s">
        <v>38</v>
      </c>
      <c r="D50" t="s">
        <v>25</v>
      </c>
      <c r="E50" s="4">
        <v>7483</v>
      </c>
      <c r="F50" s="5">
        <v>45</v>
      </c>
    </row>
    <row r="51" spans="2:6" x14ac:dyDescent="0.3">
      <c r="B51" t="s">
        <v>41</v>
      </c>
      <c r="C51" t="s">
        <v>35</v>
      </c>
      <c r="D51" t="s">
        <v>28</v>
      </c>
      <c r="E51" s="4">
        <v>7455</v>
      </c>
      <c r="F51" s="5">
        <v>216</v>
      </c>
    </row>
    <row r="52" spans="2:6" x14ac:dyDescent="0.3">
      <c r="B52" t="s">
        <v>6</v>
      </c>
      <c r="C52" t="s">
        <v>38</v>
      </c>
      <c r="D52" t="s">
        <v>21</v>
      </c>
      <c r="E52" s="4">
        <v>7322</v>
      </c>
      <c r="F52" s="5">
        <v>36</v>
      </c>
    </row>
    <row r="53" spans="2:6" x14ac:dyDescent="0.3">
      <c r="B53" t="s">
        <v>3</v>
      </c>
      <c r="C53" t="s">
        <v>37</v>
      </c>
      <c r="D53" t="s">
        <v>28</v>
      </c>
      <c r="E53" s="4">
        <v>7308</v>
      </c>
      <c r="F53" s="5">
        <v>327</v>
      </c>
    </row>
    <row r="54" spans="2:6" x14ac:dyDescent="0.3">
      <c r="B54" t="s">
        <v>5</v>
      </c>
      <c r="C54" t="s">
        <v>34</v>
      </c>
      <c r="D54" t="s">
        <v>15</v>
      </c>
      <c r="E54" s="4">
        <v>7280</v>
      </c>
      <c r="F54" s="5">
        <v>201</v>
      </c>
    </row>
    <row r="55" spans="2:6" x14ac:dyDescent="0.3">
      <c r="B55" t="s">
        <v>9</v>
      </c>
      <c r="C55" t="s">
        <v>37</v>
      </c>
      <c r="D55" t="s">
        <v>20</v>
      </c>
      <c r="E55" s="4">
        <v>7273</v>
      </c>
      <c r="F55" s="5">
        <v>96</v>
      </c>
    </row>
    <row r="56" spans="2:6" x14ac:dyDescent="0.3">
      <c r="B56" t="s">
        <v>3</v>
      </c>
      <c r="C56" t="s">
        <v>34</v>
      </c>
      <c r="D56" t="s">
        <v>14</v>
      </c>
      <c r="E56" s="4">
        <v>7259</v>
      </c>
      <c r="F56" s="5">
        <v>276</v>
      </c>
    </row>
    <row r="57" spans="2:6" x14ac:dyDescent="0.3">
      <c r="B57" t="s">
        <v>5</v>
      </c>
      <c r="C57" t="s">
        <v>38</v>
      </c>
      <c r="D57" t="s">
        <v>13</v>
      </c>
      <c r="E57" s="4">
        <v>7189</v>
      </c>
      <c r="F57" s="5">
        <v>54</v>
      </c>
    </row>
    <row r="58" spans="2:6" x14ac:dyDescent="0.3">
      <c r="B58" t="s">
        <v>8</v>
      </c>
      <c r="C58" t="s">
        <v>39</v>
      </c>
      <c r="D58" t="s">
        <v>30</v>
      </c>
      <c r="E58" s="4">
        <v>7021</v>
      </c>
      <c r="F58" s="5">
        <v>183</v>
      </c>
    </row>
    <row r="59" spans="2:6" x14ac:dyDescent="0.3">
      <c r="B59" t="s">
        <v>5</v>
      </c>
      <c r="C59" t="s">
        <v>34</v>
      </c>
      <c r="D59" t="s">
        <v>27</v>
      </c>
      <c r="E59" s="4">
        <v>6986</v>
      </c>
      <c r="F59" s="5">
        <v>21</v>
      </c>
    </row>
    <row r="60" spans="2:6" x14ac:dyDescent="0.3">
      <c r="B60" t="s">
        <v>5</v>
      </c>
      <c r="C60" t="s">
        <v>39</v>
      </c>
      <c r="D60" t="s">
        <v>22</v>
      </c>
      <c r="E60" s="4">
        <v>6909</v>
      </c>
      <c r="F60" s="5">
        <v>81</v>
      </c>
    </row>
    <row r="61" spans="2:6" x14ac:dyDescent="0.3">
      <c r="B61" t="s">
        <v>10</v>
      </c>
      <c r="C61" t="s">
        <v>38</v>
      </c>
      <c r="D61" t="s">
        <v>4</v>
      </c>
      <c r="E61" s="4">
        <v>6860</v>
      </c>
      <c r="F61" s="5">
        <v>126</v>
      </c>
    </row>
    <row r="62" spans="2:6" x14ac:dyDescent="0.3">
      <c r="B62" t="s">
        <v>40</v>
      </c>
      <c r="C62" t="s">
        <v>35</v>
      </c>
      <c r="D62" t="s">
        <v>22</v>
      </c>
      <c r="E62" s="4">
        <v>6853</v>
      </c>
      <c r="F62" s="5">
        <v>372</v>
      </c>
    </row>
    <row r="63" spans="2:6" x14ac:dyDescent="0.3">
      <c r="B63" t="s">
        <v>9</v>
      </c>
      <c r="C63" t="s">
        <v>34</v>
      </c>
      <c r="D63" t="s">
        <v>21</v>
      </c>
      <c r="E63" s="4">
        <v>6832</v>
      </c>
      <c r="F63" s="5">
        <v>27</v>
      </c>
    </row>
    <row r="64" spans="2:6" x14ac:dyDescent="0.3">
      <c r="B64" t="s">
        <v>6</v>
      </c>
      <c r="C64" t="s">
        <v>37</v>
      </c>
      <c r="D64" t="s">
        <v>26</v>
      </c>
      <c r="E64" s="4">
        <v>6818</v>
      </c>
      <c r="F64" s="5">
        <v>6</v>
      </c>
    </row>
    <row r="65" spans="2:6" x14ac:dyDescent="0.3">
      <c r="B65" t="s">
        <v>7</v>
      </c>
      <c r="C65" t="s">
        <v>35</v>
      </c>
      <c r="D65" t="s">
        <v>30</v>
      </c>
      <c r="E65" s="4">
        <v>6755</v>
      </c>
      <c r="F65" s="5">
        <v>252</v>
      </c>
    </row>
    <row r="66" spans="2:6" x14ac:dyDescent="0.3">
      <c r="B66" t="s">
        <v>40</v>
      </c>
      <c r="C66" t="s">
        <v>34</v>
      </c>
      <c r="D66" t="s">
        <v>26</v>
      </c>
      <c r="E66" s="4">
        <v>6748</v>
      </c>
      <c r="F66" s="5">
        <v>48</v>
      </c>
    </row>
    <row r="67" spans="2:6" x14ac:dyDescent="0.3">
      <c r="B67" t="s">
        <v>6</v>
      </c>
      <c r="C67" t="s">
        <v>34</v>
      </c>
      <c r="D67" t="s">
        <v>32</v>
      </c>
      <c r="E67" s="4">
        <v>6734</v>
      </c>
      <c r="F67" s="5">
        <v>123</v>
      </c>
    </row>
    <row r="68" spans="2:6" x14ac:dyDescent="0.3">
      <c r="B68" t="s">
        <v>8</v>
      </c>
      <c r="C68" t="s">
        <v>35</v>
      </c>
      <c r="D68" t="s">
        <v>32</v>
      </c>
      <c r="E68" s="4">
        <v>6706</v>
      </c>
      <c r="F68" s="5">
        <v>459</v>
      </c>
    </row>
    <row r="69" spans="2:6" x14ac:dyDescent="0.3">
      <c r="B69" t="s">
        <v>10</v>
      </c>
      <c r="C69" t="s">
        <v>36</v>
      </c>
      <c r="D69" t="s">
        <v>32</v>
      </c>
      <c r="E69" s="4">
        <v>6657</v>
      </c>
      <c r="F69" s="5">
        <v>303</v>
      </c>
    </row>
    <row r="70" spans="2:6" x14ac:dyDescent="0.3">
      <c r="B70" t="s">
        <v>3</v>
      </c>
      <c r="C70" t="s">
        <v>35</v>
      </c>
      <c r="D70" t="s">
        <v>15</v>
      </c>
      <c r="E70" s="4">
        <v>6657</v>
      </c>
      <c r="F70" s="5">
        <v>276</v>
      </c>
    </row>
    <row r="71" spans="2:6" x14ac:dyDescent="0.3">
      <c r="B71" t="s">
        <v>7</v>
      </c>
      <c r="C71" t="s">
        <v>37</v>
      </c>
      <c r="D71" t="s">
        <v>14</v>
      </c>
      <c r="E71" s="4">
        <v>6608</v>
      </c>
      <c r="F71" s="5">
        <v>225</v>
      </c>
    </row>
    <row r="72" spans="2:6" x14ac:dyDescent="0.3">
      <c r="B72" t="s">
        <v>2</v>
      </c>
      <c r="C72" t="s">
        <v>38</v>
      </c>
      <c r="D72" t="s">
        <v>28</v>
      </c>
      <c r="E72" s="4">
        <v>6580</v>
      </c>
      <c r="F72" s="5">
        <v>183</v>
      </c>
    </row>
    <row r="73" spans="2:6" x14ac:dyDescent="0.3">
      <c r="B73" t="s">
        <v>7</v>
      </c>
      <c r="C73" t="s">
        <v>37</v>
      </c>
      <c r="D73" t="s">
        <v>30</v>
      </c>
      <c r="E73" s="4">
        <v>6454</v>
      </c>
      <c r="F73" s="5">
        <v>54</v>
      </c>
    </row>
    <row r="74" spans="2:6" x14ac:dyDescent="0.3">
      <c r="B74" t="s">
        <v>8</v>
      </c>
      <c r="C74" t="s">
        <v>38</v>
      </c>
      <c r="D74" t="s">
        <v>21</v>
      </c>
      <c r="E74" s="4">
        <v>6433</v>
      </c>
      <c r="F74" s="5">
        <v>78</v>
      </c>
    </row>
    <row r="75" spans="2:6" x14ac:dyDescent="0.3">
      <c r="B75" t="s">
        <v>41</v>
      </c>
      <c r="C75" t="s">
        <v>37</v>
      </c>
      <c r="D75" t="s">
        <v>24</v>
      </c>
      <c r="E75" s="4">
        <v>6398</v>
      </c>
      <c r="F75" s="5">
        <v>102</v>
      </c>
    </row>
    <row r="76" spans="2:6" x14ac:dyDescent="0.3">
      <c r="B76" t="s">
        <v>7</v>
      </c>
      <c r="C76" t="s">
        <v>37</v>
      </c>
      <c r="D76" t="s">
        <v>33</v>
      </c>
      <c r="E76" s="4">
        <v>6391</v>
      </c>
      <c r="F76" s="5">
        <v>48</v>
      </c>
    </row>
    <row r="77" spans="2:6" x14ac:dyDescent="0.3">
      <c r="B77" t="s">
        <v>40</v>
      </c>
      <c r="C77" t="s">
        <v>39</v>
      </c>
      <c r="D77" t="s">
        <v>27</v>
      </c>
      <c r="E77" s="4">
        <v>6370</v>
      </c>
      <c r="F77" s="5">
        <v>30</v>
      </c>
    </row>
    <row r="78" spans="2:6" x14ac:dyDescent="0.3">
      <c r="B78" t="s">
        <v>5</v>
      </c>
      <c r="C78" t="s">
        <v>36</v>
      </c>
      <c r="D78" t="s">
        <v>23</v>
      </c>
      <c r="E78" s="4">
        <v>6314</v>
      </c>
      <c r="F78" s="5">
        <v>15</v>
      </c>
    </row>
    <row r="79" spans="2:6" x14ac:dyDescent="0.3">
      <c r="B79" t="s">
        <v>3</v>
      </c>
      <c r="C79" t="s">
        <v>34</v>
      </c>
      <c r="D79" t="s">
        <v>25</v>
      </c>
      <c r="E79" s="4">
        <v>6300</v>
      </c>
      <c r="F79" s="5">
        <v>42</v>
      </c>
    </row>
    <row r="80" spans="2:6" x14ac:dyDescent="0.3">
      <c r="B80" t="s">
        <v>5</v>
      </c>
      <c r="C80" t="s">
        <v>34</v>
      </c>
      <c r="D80" t="s">
        <v>22</v>
      </c>
      <c r="E80" s="4">
        <v>6279</v>
      </c>
      <c r="F80" s="5">
        <v>237</v>
      </c>
    </row>
    <row r="81" spans="2:6" x14ac:dyDescent="0.3">
      <c r="B81" t="s">
        <v>8</v>
      </c>
      <c r="C81" t="s">
        <v>37</v>
      </c>
      <c r="D81" t="s">
        <v>26</v>
      </c>
      <c r="E81" s="4">
        <v>6279</v>
      </c>
      <c r="F81" s="5">
        <v>45</v>
      </c>
    </row>
    <row r="82" spans="2:6" x14ac:dyDescent="0.3">
      <c r="B82" t="s">
        <v>5</v>
      </c>
      <c r="C82" t="s">
        <v>36</v>
      </c>
      <c r="D82" t="s">
        <v>13</v>
      </c>
      <c r="E82" s="4">
        <v>6146</v>
      </c>
      <c r="F82" s="5">
        <v>63</v>
      </c>
    </row>
    <row r="83" spans="2:6" x14ac:dyDescent="0.3">
      <c r="B83" t="s">
        <v>40</v>
      </c>
      <c r="C83" t="s">
        <v>37</v>
      </c>
      <c r="D83" t="s">
        <v>27</v>
      </c>
      <c r="E83" s="4">
        <v>6132</v>
      </c>
      <c r="F83" s="5">
        <v>93</v>
      </c>
    </row>
    <row r="84" spans="2:6" x14ac:dyDescent="0.3">
      <c r="B84" t="s">
        <v>40</v>
      </c>
      <c r="C84" t="s">
        <v>38</v>
      </c>
      <c r="D84" t="s">
        <v>4</v>
      </c>
      <c r="E84" s="4">
        <v>6125</v>
      </c>
      <c r="F84" s="5">
        <v>102</v>
      </c>
    </row>
    <row r="85" spans="2:6" x14ac:dyDescent="0.3">
      <c r="B85" t="s">
        <v>41</v>
      </c>
      <c r="C85" t="s">
        <v>36</v>
      </c>
      <c r="D85" t="s">
        <v>30</v>
      </c>
      <c r="E85" s="4">
        <v>6118</v>
      </c>
      <c r="F85" s="5">
        <v>174</v>
      </c>
    </row>
    <row r="86" spans="2:6" x14ac:dyDescent="0.3">
      <c r="B86" t="s">
        <v>6</v>
      </c>
      <c r="C86" t="s">
        <v>36</v>
      </c>
      <c r="D86" t="s">
        <v>32</v>
      </c>
      <c r="E86" s="4">
        <v>6118</v>
      </c>
      <c r="F86" s="5">
        <v>9</v>
      </c>
    </row>
    <row r="87" spans="2:6" x14ac:dyDescent="0.3">
      <c r="B87" t="s">
        <v>5</v>
      </c>
      <c r="C87" t="s">
        <v>36</v>
      </c>
      <c r="D87" t="s">
        <v>18</v>
      </c>
      <c r="E87" s="4">
        <v>6111</v>
      </c>
      <c r="F87" s="5">
        <v>3</v>
      </c>
    </row>
    <row r="88" spans="2:6" x14ac:dyDescent="0.3">
      <c r="B88" t="s">
        <v>6</v>
      </c>
      <c r="C88" t="s">
        <v>39</v>
      </c>
      <c r="D88" t="s">
        <v>17</v>
      </c>
      <c r="E88" s="4">
        <v>6048</v>
      </c>
      <c r="F88" s="5">
        <v>27</v>
      </c>
    </row>
    <row r="89" spans="2:6" x14ac:dyDescent="0.3">
      <c r="B89" t="s">
        <v>2</v>
      </c>
      <c r="C89" t="s">
        <v>39</v>
      </c>
      <c r="D89" t="s">
        <v>28</v>
      </c>
      <c r="E89" s="4">
        <v>6027</v>
      </c>
      <c r="F89" s="5">
        <v>144</v>
      </c>
    </row>
    <row r="90" spans="2:6" x14ac:dyDescent="0.3">
      <c r="B90" t="s">
        <v>41</v>
      </c>
      <c r="C90" t="s">
        <v>38</v>
      </c>
      <c r="D90" t="s">
        <v>22</v>
      </c>
      <c r="E90" s="4">
        <v>5915</v>
      </c>
      <c r="F90" s="5">
        <v>3</v>
      </c>
    </row>
    <row r="91" spans="2:6" x14ac:dyDescent="0.3">
      <c r="B91" t="s">
        <v>40</v>
      </c>
      <c r="C91" t="s">
        <v>39</v>
      </c>
      <c r="D91" t="s">
        <v>22</v>
      </c>
      <c r="E91" s="4">
        <v>5817</v>
      </c>
      <c r="F91" s="5">
        <v>12</v>
      </c>
    </row>
    <row r="92" spans="2:6" x14ac:dyDescent="0.3">
      <c r="B92" t="s">
        <v>40</v>
      </c>
      <c r="C92" t="s">
        <v>39</v>
      </c>
      <c r="D92" t="s">
        <v>15</v>
      </c>
      <c r="E92" s="4">
        <v>5775</v>
      </c>
      <c r="F92" s="5">
        <v>42</v>
      </c>
    </row>
    <row r="93" spans="2:6" x14ac:dyDescent="0.3">
      <c r="B93" t="s">
        <v>7</v>
      </c>
      <c r="C93" t="s">
        <v>38</v>
      </c>
      <c r="D93" t="s">
        <v>28</v>
      </c>
      <c r="E93" s="4">
        <v>5677</v>
      </c>
      <c r="F93" s="5">
        <v>258</v>
      </c>
    </row>
    <row r="94" spans="2:6" x14ac:dyDescent="0.3">
      <c r="B94" t="s">
        <v>40</v>
      </c>
      <c r="C94" t="s">
        <v>38</v>
      </c>
      <c r="D94" t="s">
        <v>13</v>
      </c>
      <c r="E94" s="4">
        <v>5670</v>
      </c>
      <c r="F94" s="5">
        <v>297</v>
      </c>
    </row>
    <row r="95" spans="2:6" x14ac:dyDescent="0.3">
      <c r="B95" t="s">
        <v>10</v>
      </c>
      <c r="C95" t="s">
        <v>38</v>
      </c>
      <c r="D95" t="s">
        <v>14</v>
      </c>
      <c r="E95" s="4">
        <v>5586</v>
      </c>
      <c r="F95" s="5">
        <v>525</v>
      </c>
    </row>
    <row r="96" spans="2:6" x14ac:dyDescent="0.3">
      <c r="B96" t="s">
        <v>7</v>
      </c>
      <c r="C96" t="s">
        <v>36</v>
      </c>
      <c r="D96" t="s">
        <v>29</v>
      </c>
      <c r="E96" s="4">
        <v>5551</v>
      </c>
      <c r="F96" s="5">
        <v>252</v>
      </c>
    </row>
    <row r="97" spans="2:6" x14ac:dyDescent="0.3">
      <c r="B97" t="s">
        <v>5</v>
      </c>
      <c r="C97" t="s">
        <v>38</v>
      </c>
      <c r="D97" t="s">
        <v>19</v>
      </c>
      <c r="E97" s="4">
        <v>5474</v>
      </c>
      <c r="F97" s="5">
        <v>168</v>
      </c>
    </row>
    <row r="98" spans="2:6" x14ac:dyDescent="0.3">
      <c r="B98" t="s">
        <v>40</v>
      </c>
      <c r="C98" t="s">
        <v>36</v>
      </c>
      <c r="D98" t="s">
        <v>25</v>
      </c>
      <c r="E98" s="4">
        <v>5439</v>
      </c>
      <c r="F98" s="5">
        <v>30</v>
      </c>
    </row>
    <row r="99" spans="2:6" x14ac:dyDescent="0.3">
      <c r="B99" t="s">
        <v>10</v>
      </c>
      <c r="C99" t="s">
        <v>34</v>
      </c>
      <c r="D99" t="s">
        <v>19</v>
      </c>
      <c r="E99" s="4">
        <v>5355</v>
      </c>
      <c r="F99" s="5">
        <v>204</v>
      </c>
    </row>
    <row r="100" spans="2:6" x14ac:dyDescent="0.3">
      <c r="B100" t="s">
        <v>7</v>
      </c>
      <c r="C100" t="s">
        <v>37</v>
      </c>
      <c r="D100" t="s">
        <v>26</v>
      </c>
      <c r="E100" s="4">
        <v>5306</v>
      </c>
      <c r="F100" s="5">
        <v>0</v>
      </c>
    </row>
    <row r="101" spans="2:6" x14ac:dyDescent="0.3">
      <c r="B101" t="s">
        <v>5</v>
      </c>
      <c r="C101" t="s">
        <v>39</v>
      </c>
      <c r="D101" t="s">
        <v>26</v>
      </c>
      <c r="E101" s="4">
        <v>5236</v>
      </c>
      <c r="F101" s="5">
        <v>51</v>
      </c>
    </row>
    <row r="102" spans="2:6" x14ac:dyDescent="0.3">
      <c r="B102" t="s">
        <v>7</v>
      </c>
      <c r="C102" t="s">
        <v>35</v>
      </c>
      <c r="D102" t="s">
        <v>28</v>
      </c>
      <c r="E102" s="4">
        <v>5194</v>
      </c>
      <c r="F102" s="5">
        <v>288</v>
      </c>
    </row>
    <row r="103" spans="2:6" x14ac:dyDescent="0.3">
      <c r="B103" t="s">
        <v>5</v>
      </c>
      <c r="C103" t="s">
        <v>38</v>
      </c>
      <c r="D103" t="s">
        <v>32</v>
      </c>
      <c r="E103" s="4">
        <v>5075</v>
      </c>
      <c r="F103" s="5">
        <v>21</v>
      </c>
    </row>
    <row r="104" spans="2:6" x14ac:dyDescent="0.3">
      <c r="B104" t="s">
        <v>40</v>
      </c>
      <c r="C104" t="s">
        <v>34</v>
      </c>
      <c r="D104" t="s">
        <v>17</v>
      </c>
      <c r="E104" s="4">
        <v>5019</v>
      </c>
      <c r="F104" s="5">
        <v>156</v>
      </c>
    </row>
    <row r="105" spans="2:6" x14ac:dyDescent="0.3">
      <c r="B105" t="s">
        <v>8</v>
      </c>
      <c r="C105" t="s">
        <v>36</v>
      </c>
      <c r="D105" t="s">
        <v>23</v>
      </c>
      <c r="E105" s="4">
        <v>5019</v>
      </c>
      <c r="F105" s="5">
        <v>150</v>
      </c>
    </row>
    <row r="106" spans="2:6" x14ac:dyDescent="0.3">
      <c r="B106" t="s">
        <v>8</v>
      </c>
      <c r="C106" t="s">
        <v>35</v>
      </c>
      <c r="D106" t="s">
        <v>22</v>
      </c>
      <c r="E106" s="4">
        <v>5012</v>
      </c>
      <c r="F106" s="5">
        <v>210</v>
      </c>
    </row>
    <row r="107" spans="2:6" x14ac:dyDescent="0.3">
      <c r="B107" t="s">
        <v>5</v>
      </c>
      <c r="C107" t="s">
        <v>37</v>
      </c>
      <c r="D107" t="s">
        <v>14</v>
      </c>
      <c r="E107" s="4">
        <v>4991</v>
      </c>
      <c r="F107" s="5">
        <v>12</v>
      </c>
    </row>
    <row r="108" spans="2:6" x14ac:dyDescent="0.3">
      <c r="B108" t="s">
        <v>10</v>
      </c>
      <c r="C108" t="s">
        <v>34</v>
      </c>
      <c r="D108" t="s">
        <v>26</v>
      </c>
      <c r="E108" s="4">
        <v>4991</v>
      </c>
      <c r="F108" s="5">
        <v>9</v>
      </c>
    </row>
    <row r="109" spans="2:6" x14ac:dyDescent="0.3">
      <c r="B109" t="s">
        <v>6</v>
      </c>
      <c r="C109" t="s">
        <v>36</v>
      </c>
      <c r="D109" t="s">
        <v>17</v>
      </c>
      <c r="E109" s="4">
        <v>4970</v>
      </c>
      <c r="F109" s="5">
        <v>156</v>
      </c>
    </row>
    <row r="110" spans="2:6" x14ac:dyDescent="0.3">
      <c r="B110" t="s">
        <v>3</v>
      </c>
      <c r="C110" t="s">
        <v>39</v>
      </c>
      <c r="D110" t="s">
        <v>26</v>
      </c>
      <c r="E110" s="4">
        <v>4956</v>
      </c>
      <c r="F110" s="5">
        <v>171</v>
      </c>
    </row>
    <row r="111" spans="2:6" x14ac:dyDescent="0.3">
      <c r="B111" t="s">
        <v>6</v>
      </c>
      <c r="C111" t="s">
        <v>37</v>
      </c>
      <c r="D111" t="s">
        <v>23</v>
      </c>
      <c r="E111" s="4">
        <v>4949</v>
      </c>
      <c r="F111" s="5">
        <v>189</v>
      </c>
    </row>
    <row r="112" spans="2:6" x14ac:dyDescent="0.3">
      <c r="B112" t="s">
        <v>41</v>
      </c>
      <c r="C112" t="s">
        <v>34</v>
      </c>
      <c r="D112" t="s">
        <v>23</v>
      </c>
      <c r="E112" s="4">
        <v>4935</v>
      </c>
      <c r="F112" s="5">
        <v>126</v>
      </c>
    </row>
    <row r="113" spans="2:6" x14ac:dyDescent="0.3">
      <c r="B113" t="s">
        <v>10</v>
      </c>
      <c r="C113" t="s">
        <v>39</v>
      </c>
      <c r="D113" t="s">
        <v>21</v>
      </c>
      <c r="E113" s="4">
        <v>4858</v>
      </c>
      <c r="F113" s="5">
        <v>279</v>
      </c>
    </row>
    <row r="114" spans="2:6" x14ac:dyDescent="0.3">
      <c r="B114" t="s">
        <v>2</v>
      </c>
      <c r="C114" t="s">
        <v>39</v>
      </c>
      <c r="D114" t="s">
        <v>15</v>
      </c>
      <c r="E114" s="4">
        <v>4802</v>
      </c>
      <c r="F114" s="5">
        <v>36</v>
      </c>
    </row>
    <row r="115" spans="2:6" x14ac:dyDescent="0.3">
      <c r="B115" t="s">
        <v>6</v>
      </c>
      <c r="C115" t="s">
        <v>35</v>
      </c>
      <c r="D115" t="s">
        <v>30</v>
      </c>
      <c r="E115" s="4">
        <v>4781</v>
      </c>
      <c r="F115" s="5">
        <v>123</v>
      </c>
    </row>
    <row r="116" spans="2:6" x14ac:dyDescent="0.3">
      <c r="B116" t="s">
        <v>41</v>
      </c>
      <c r="C116" t="s">
        <v>35</v>
      </c>
      <c r="D116" t="s">
        <v>13</v>
      </c>
      <c r="E116" s="4">
        <v>4760</v>
      </c>
      <c r="F116" s="5">
        <v>69</v>
      </c>
    </row>
    <row r="117" spans="2:6" x14ac:dyDescent="0.3">
      <c r="B117" t="s">
        <v>8</v>
      </c>
      <c r="C117" t="s">
        <v>35</v>
      </c>
      <c r="D117" t="s">
        <v>27</v>
      </c>
      <c r="E117" s="4">
        <v>4753</v>
      </c>
      <c r="F117" s="5">
        <v>300</v>
      </c>
    </row>
    <row r="118" spans="2:6" x14ac:dyDescent="0.3">
      <c r="B118" t="s">
        <v>5</v>
      </c>
      <c r="C118" t="s">
        <v>35</v>
      </c>
      <c r="D118" t="s">
        <v>31</v>
      </c>
      <c r="E118" s="4">
        <v>4753</v>
      </c>
      <c r="F118" s="5">
        <v>246</v>
      </c>
    </row>
    <row r="119" spans="2:6" x14ac:dyDescent="0.3">
      <c r="B119" t="s">
        <v>40</v>
      </c>
      <c r="C119" t="s">
        <v>35</v>
      </c>
      <c r="D119" t="s">
        <v>16</v>
      </c>
      <c r="E119" s="4">
        <v>4725</v>
      </c>
      <c r="F119" s="5">
        <v>174</v>
      </c>
    </row>
    <row r="120" spans="2:6" x14ac:dyDescent="0.3">
      <c r="B120" t="s">
        <v>10</v>
      </c>
      <c r="C120" t="s">
        <v>37</v>
      </c>
      <c r="D120" t="s">
        <v>23</v>
      </c>
      <c r="E120" s="4">
        <v>4683</v>
      </c>
      <c r="F120" s="5">
        <v>30</v>
      </c>
    </row>
    <row r="121" spans="2:6" x14ac:dyDescent="0.3">
      <c r="B121" t="s">
        <v>7</v>
      </c>
      <c r="C121" t="s">
        <v>35</v>
      </c>
      <c r="D121" t="s">
        <v>14</v>
      </c>
      <c r="E121" s="4">
        <v>4606</v>
      </c>
      <c r="F121" s="5">
        <v>63</v>
      </c>
    </row>
    <row r="122" spans="2:6" x14ac:dyDescent="0.3">
      <c r="B122" t="s">
        <v>3</v>
      </c>
      <c r="C122" t="s">
        <v>37</v>
      </c>
      <c r="D122" t="s">
        <v>29</v>
      </c>
      <c r="E122" s="4">
        <v>4592</v>
      </c>
      <c r="F122" s="5">
        <v>324</v>
      </c>
    </row>
    <row r="123" spans="2:6" x14ac:dyDescent="0.3">
      <c r="B123" t="s">
        <v>7</v>
      </c>
      <c r="C123" t="s">
        <v>35</v>
      </c>
      <c r="D123" t="s">
        <v>19</v>
      </c>
      <c r="E123" s="4">
        <v>4585</v>
      </c>
      <c r="F123" s="5">
        <v>240</v>
      </c>
    </row>
    <row r="124" spans="2:6" x14ac:dyDescent="0.3">
      <c r="B124" t="s">
        <v>7</v>
      </c>
      <c r="C124" t="s">
        <v>37</v>
      </c>
      <c r="D124" t="s">
        <v>16</v>
      </c>
      <c r="E124" s="4">
        <v>4487</v>
      </c>
      <c r="F124" s="5">
        <v>333</v>
      </c>
    </row>
    <row r="125" spans="2:6" x14ac:dyDescent="0.3">
      <c r="B125" t="s">
        <v>7</v>
      </c>
      <c r="C125" t="s">
        <v>37</v>
      </c>
      <c r="D125" t="s">
        <v>17</v>
      </c>
      <c r="E125" s="4">
        <v>4487</v>
      </c>
      <c r="F125" s="5">
        <v>111</v>
      </c>
    </row>
    <row r="126" spans="2:6" x14ac:dyDescent="0.3">
      <c r="B126" t="s">
        <v>5</v>
      </c>
      <c r="C126" t="s">
        <v>35</v>
      </c>
      <c r="D126" t="s">
        <v>29</v>
      </c>
      <c r="E126" s="4">
        <v>4480</v>
      </c>
      <c r="F126" s="5">
        <v>357</v>
      </c>
    </row>
    <row r="127" spans="2:6" x14ac:dyDescent="0.3">
      <c r="B127" t="s">
        <v>7</v>
      </c>
      <c r="C127" t="s">
        <v>39</v>
      </c>
      <c r="D127" t="s">
        <v>17</v>
      </c>
      <c r="E127" s="4">
        <v>4438</v>
      </c>
      <c r="F127" s="5">
        <v>246</v>
      </c>
    </row>
    <row r="128" spans="2:6" x14ac:dyDescent="0.3">
      <c r="B128" t="s">
        <v>40</v>
      </c>
      <c r="C128" t="s">
        <v>36</v>
      </c>
      <c r="D128" t="s">
        <v>13</v>
      </c>
      <c r="E128" s="4">
        <v>4424</v>
      </c>
      <c r="F128" s="5">
        <v>201</v>
      </c>
    </row>
    <row r="129" spans="2:6" x14ac:dyDescent="0.3">
      <c r="B129" t="s">
        <v>2</v>
      </c>
      <c r="C129" t="s">
        <v>38</v>
      </c>
      <c r="D129" t="s">
        <v>23</v>
      </c>
      <c r="E129" s="4">
        <v>4417</v>
      </c>
      <c r="F129" s="5">
        <v>153</v>
      </c>
    </row>
    <row r="130" spans="2:6" x14ac:dyDescent="0.3">
      <c r="B130" t="s">
        <v>2</v>
      </c>
      <c r="C130" t="s">
        <v>38</v>
      </c>
      <c r="D130" t="s">
        <v>31</v>
      </c>
      <c r="E130" s="4">
        <v>4326</v>
      </c>
      <c r="F130" s="5">
        <v>348</v>
      </c>
    </row>
    <row r="131" spans="2:6" x14ac:dyDescent="0.3">
      <c r="B131" t="s">
        <v>6</v>
      </c>
      <c r="C131" t="s">
        <v>36</v>
      </c>
      <c r="D131" t="s">
        <v>13</v>
      </c>
      <c r="E131" s="4">
        <v>4319</v>
      </c>
      <c r="F131" s="5">
        <v>30</v>
      </c>
    </row>
    <row r="132" spans="2:6" x14ac:dyDescent="0.3">
      <c r="B132" t="s">
        <v>9</v>
      </c>
      <c r="C132" t="s">
        <v>37</v>
      </c>
      <c r="D132" t="s">
        <v>25</v>
      </c>
      <c r="E132" s="4">
        <v>4305</v>
      </c>
      <c r="F132" s="5">
        <v>156</v>
      </c>
    </row>
    <row r="133" spans="2:6" x14ac:dyDescent="0.3">
      <c r="B133" t="s">
        <v>6</v>
      </c>
      <c r="C133" t="s">
        <v>34</v>
      </c>
      <c r="D133" t="s">
        <v>27</v>
      </c>
      <c r="E133" s="4">
        <v>4242</v>
      </c>
      <c r="F133" s="5">
        <v>207</v>
      </c>
    </row>
    <row r="134" spans="2:6" x14ac:dyDescent="0.3">
      <c r="B134" t="s">
        <v>9</v>
      </c>
      <c r="C134" t="s">
        <v>38</v>
      </c>
      <c r="D134" t="s">
        <v>24</v>
      </c>
      <c r="E134" s="4">
        <v>4137</v>
      </c>
      <c r="F134" s="5">
        <v>60</v>
      </c>
    </row>
    <row r="135" spans="2:6" x14ac:dyDescent="0.3">
      <c r="B135" t="s">
        <v>10</v>
      </c>
      <c r="C135" t="s">
        <v>34</v>
      </c>
      <c r="D135" t="s">
        <v>22</v>
      </c>
      <c r="E135" s="4">
        <v>4053</v>
      </c>
      <c r="F135" s="5">
        <v>24</v>
      </c>
    </row>
    <row r="136" spans="2:6" x14ac:dyDescent="0.3">
      <c r="B136" t="s">
        <v>5</v>
      </c>
      <c r="C136" t="s">
        <v>39</v>
      </c>
      <c r="D136" t="s">
        <v>24</v>
      </c>
      <c r="E136" s="4">
        <v>4018</v>
      </c>
      <c r="F136" s="5">
        <v>171</v>
      </c>
    </row>
    <row r="137" spans="2:6" x14ac:dyDescent="0.3">
      <c r="B137" t="s">
        <v>40</v>
      </c>
      <c r="C137" t="s">
        <v>34</v>
      </c>
      <c r="D137" t="s">
        <v>19</v>
      </c>
      <c r="E137" s="4">
        <v>4018</v>
      </c>
      <c r="F137" s="5">
        <v>162</v>
      </c>
    </row>
    <row r="138" spans="2:6" x14ac:dyDescent="0.3">
      <c r="B138" t="s">
        <v>2</v>
      </c>
      <c r="C138" t="s">
        <v>39</v>
      </c>
      <c r="D138" t="s">
        <v>33</v>
      </c>
      <c r="E138" s="4">
        <v>4018</v>
      </c>
      <c r="F138" s="5">
        <v>126</v>
      </c>
    </row>
    <row r="139" spans="2:6" x14ac:dyDescent="0.3">
      <c r="B139" t="s">
        <v>3</v>
      </c>
      <c r="C139" t="s">
        <v>37</v>
      </c>
      <c r="D139" t="s">
        <v>17</v>
      </c>
      <c r="E139" s="4">
        <v>3983</v>
      </c>
      <c r="F139" s="5">
        <v>144</v>
      </c>
    </row>
    <row r="140" spans="2:6" x14ac:dyDescent="0.3">
      <c r="B140" t="s">
        <v>41</v>
      </c>
      <c r="C140" t="s">
        <v>39</v>
      </c>
      <c r="D140" t="s">
        <v>14</v>
      </c>
      <c r="E140" s="4">
        <v>3976</v>
      </c>
      <c r="F140" s="5">
        <v>72</v>
      </c>
    </row>
    <row r="141" spans="2:6" x14ac:dyDescent="0.3">
      <c r="B141" t="s">
        <v>9</v>
      </c>
      <c r="C141" t="s">
        <v>39</v>
      </c>
      <c r="D141" t="s">
        <v>24</v>
      </c>
      <c r="E141" s="4">
        <v>3920</v>
      </c>
      <c r="F141" s="5">
        <v>306</v>
      </c>
    </row>
    <row r="142" spans="2:6" x14ac:dyDescent="0.3">
      <c r="B142" t="s">
        <v>6</v>
      </c>
      <c r="C142" t="s">
        <v>35</v>
      </c>
      <c r="D142" t="s">
        <v>27</v>
      </c>
      <c r="E142" s="4">
        <v>3864</v>
      </c>
      <c r="F142" s="5">
        <v>177</v>
      </c>
    </row>
    <row r="143" spans="2:6" x14ac:dyDescent="0.3">
      <c r="B143" t="s">
        <v>9</v>
      </c>
      <c r="C143" t="s">
        <v>38</v>
      </c>
      <c r="D143" t="s">
        <v>25</v>
      </c>
      <c r="E143" s="4">
        <v>3850</v>
      </c>
      <c r="F143" s="5">
        <v>102</v>
      </c>
    </row>
    <row r="144" spans="2:6" x14ac:dyDescent="0.3">
      <c r="B144" t="s">
        <v>7</v>
      </c>
      <c r="C144" t="s">
        <v>34</v>
      </c>
      <c r="D144" t="s">
        <v>15</v>
      </c>
      <c r="E144" s="4">
        <v>3829</v>
      </c>
      <c r="F144" s="5">
        <v>24</v>
      </c>
    </row>
    <row r="145" spans="2:6" x14ac:dyDescent="0.3">
      <c r="B145" t="s">
        <v>10</v>
      </c>
      <c r="C145" t="s">
        <v>35</v>
      </c>
      <c r="D145" t="s">
        <v>18</v>
      </c>
      <c r="E145" s="4">
        <v>3808</v>
      </c>
      <c r="F145" s="5">
        <v>279</v>
      </c>
    </row>
    <row r="146" spans="2:6" x14ac:dyDescent="0.3">
      <c r="B146" t="s">
        <v>40</v>
      </c>
      <c r="C146" t="s">
        <v>34</v>
      </c>
      <c r="D146" t="s">
        <v>33</v>
      </c>
      <c r="E146" s="4">
        <v>3794</v>
      </c>
      <c r="F146" s="5">
        <v>159</v>
      </c>
    </row>
    <row r="147" spans="2:6" x14ac:dyDescent="0.3">
      <c r="B147" t="s">
        <v>3</v>
      </c>
      <c r="C147" t="s">
        <v>36</v>
      </c>
      <c r="D147" t="s">
        <v>23</v>
      </c>
      <c r="E147" s="4">
        <v>3773</v>
      </c>
      <c r="F147" s="5">
        <v>165</v>
      </c>
    </row>
    <row r="148" spans="2:6" x14ac:dyDescent="0.3">
      <c r="B148" t="s">
        <v>6</v>
      </c>
      <c r="C148" t="s">
        <v>34</v>
      </c>
      <c r="D148" t="s">
        <v>17</v>
      </c>
      <c r="E148" s="4">
        <v>3759</v>
      </c>
      <c r="F148" s="5">
        <v>150</v>
      </c>
    </row>
    <row r="149" spans="2:6" x14ac:dyDescent="0.3">
      <c r="B149" t="s">
        <v>8</v>
      </c>
      <c r="C149" t="s">
        <v>38</v>
      </c>
      <c r="D149" t="s">
        <v>32</v>
      </c>
      <c r="E149" s="4">
        <v>3752</v>
      </c>
      <c r="F149" s="5">
        <v>213</v>
      </c>
    </row>
    <row r="150" spans="2:6" x14ac:dyDescent="0.3">
      <c r="B150" t="s">
        <v>3</v>
      </c>
      <c r="C150" t="s">
        <v>34</v>
      </c>
      <c r="D150" t="s">
        <v>28</v>
      </c>
      <c r="E150" s="4">
        <v>3689</v>
      </c>
      <c r="F150" s="5">
        <v>312</v>
      </c>
    </row>
    <row r="151" spans="2:6" x14ac:dyDescent="0.3">
      <c r="B151" t="s">
        <v>3</v>
      </c>
      <c r="C151" t="s">
        <v>39</v>
      </c>
      <c r="D151" t="s">
        <v>29</v>
      </c>
      <c r="E151" s="4">
        <v>3640</v>
      </c>
      <c r="F151" s="5">
        <v>51</v>
      </c>
    </row>
    <row r="152" spans="2:6" x14ac:dyDescent="0.3">
      <c r="B152" t="s">
        <v>8</v>
      </c>
      <c r="C152" t="s">
        <v>35</v>
      </c>
      <c r="D152" t="s">
        <v>30</v>
      </c>
      <c r="E152" s="4">
        <v>3598</v>
      </c>
      <c r="F152" s="5">
        <v>81</v>
      </c>
    </row>
    <row r="153" spans="2:6" x14ac:dyDescent="0.3">
      <c r="B153" t="s">
        <v>6</v>
      </c>
      <c r="C153" t="s">
        <v>37</v>
      </c>
      <c r="D153" t="s">
        <v>28</v>
      </c>
      <c r="E153" s="4">
        <v>3556</v>
      </c>
      <c r="F153" s="5">
        <v>459</v>
      </c>
    </row>
    <row r="154" spans="2:6" x14ac:dyDescent="0.3">
      <c r="B154" t="s">
        <v>2</v>
      </c>
      <c r="C154" t="s">
        <v>38</v>
      </c>
      <c r="D154" t="s">
        <v>4</v>
      </c>
      <c r="E154" s="4">
        <v>3549</v>
      </c>
      <c r="F154" s="5">
        <v>3</v>
      </c>
    </row>
    <row r="155" spans="2:6" x14ac:dyDescent="0.3">
      <c r="B155" t="s">
        <v>8</v>
      </c>
      <c r="C155" t="s">
        <v>34</v>
      </c>
      <c r="D155" t="s">
        <v>31</v>
      </c>
      <c r="E155" s="4">
        <v>3507</v>
      </c>
      <c r="F155" s="5">
        <v>288</v>
      </c>
    </row>
    <row r="156" spans="2:6" x14ac:dyDescent="0.3">
      <c r="B156" t="s">
        <v>10</v>
      </c>
      <c r="C156" t="s">
        <v>35</v>
      </c>
      <c r="D156" t="s">
        <v>14</v>
      </c>
      <c r="E156" s="4">
        <v>3472</v>
      </c>
      <c r="F156" s="5">
        <v>96</v>
      </c>
    </row>
    <row r="157" spans="2:6" x14ac:dyDescent="0.3">
      <c r="B157" t="s">
        <v>6</v>
      </c>
      <c r="C157" t="s">
        <v>34</v>
      </c>
      <c r="D157" t="s">
        <v>30</v>
      </c>
      <c r="E157" s="4">
        <v>3402</v>
      </c>
      <c r="F157" s="5">
        <v>366</v>
      </c>
    </row>
    <row r="158" spans="2:6" x14ac:dyDescent="0.3">
      <c r="B158" t="s">
        <v>41</v>
      </c>
      <c r="C158" t="s">
        <v>37</v>
      </c>
      <c r="D158" t="s">
        <v>20</v>
      </c>
      <c r="E158" s="4">
        <v>3388</v>
      </c>
      <c r="F158" s="5">
        <v>123</v>
      </c>
    </row>
    <row r="159" spans="2:6" x14ac:dyDescent="0.3">
      <c r="B159" t="s">
        <v>5</v>
      </c>
      <c r="C159" t="s">
        <v>36</v>
      </c>
      <c r="D159" t="s">
        <v>17</v>
      </c>
      <c r="E159" s="4">
        <v>3339</v>
      </c>
      <c r="F159" s="5">
        <v>348</v>
      </c>
    </row>
    <row r="160" spans="2:6" x14ac:dyDescent="0.3">
      <c r="B160" t="s">
        <v>6</v>
      </c>
      <c r="C160" t="s">
        <v>34</v>
      </c>
      <c r="D160" t="s">
        <v>29</v>
      </c>
      <c r="E160" s="4">
        <v>3339</v>
      </c>
      <c r="F160" s="5">
        <v>75</v>
      </c>
    </row>
    <row r="161" spans="2:6" x14ac:dyDescent="0.3">
      <c r="B161" t="s">
        <v>3</v>
      </c>
      <c r="C161" t="s">
        <v>36</v>
      </c>
      <c r="D161" t="s">
        <v>25</v>
      </c>
      <c r="E161" s="4">
        <v>3339</v>
      </c>
      <c r="F161" s="5">
        <v>39</v>
      </c>
    </row>
    <row r="162" spans="2:6" x14ac:dyDescent="0.3">
      <c r="B162" t="s">
        <v>7</v>
      </c>
      <c r="C162" t="s">
        <v>34</v>
      </c>
      <c r="D162" t="s">
        <v>32</v>
      </c>
      <c r="E162" s="4">
        <v>3262</v>
      </c>
      <c r="F162" s="5">
        <v>75</v>
      </c>
    </row>
    <row r="163" spans="2:6" x14ac:dyDescent="0.3">
      <c r="B163" t="s">
        <v>9</v>
      </c>
      <c r="C163" t="s">
        <v>39</v>
      </c>
      <c r="D163" t="s">
        <v>25</v>
      </c>
      <c r="E163" s="4">
        <v>3192</v>
      </c>
      <c r="F163" s="5">
        <v>72</v>
      </c>
    </row>
    <row r="164" spans="2:6" x14ac:dyDescent="0.3">
      <c r="B164" t="s">
        <v>40</v>
      </c>
      <c r="C164" t="s">
        <v>36</v>
      </c>
      <c r="D164" t="s">
        <v>27</v>
      </c>
      <c r="E164" s="4">
        <v>3164</v>
      </c>
      <c r="F164" s="5">
        <v>306</v>
      </c>
    </row>
    <row r="165" spans="2:6" x14ac:dyDescent="0.3">
      <c r="B165" t="s">
        <v>3</v>
      </c>
      <c r="C165" t="s">
        <v>34</v>
      </c>
      <c r="D165" t="s">
        <v>26</v>
      </c>
      <c r="E165" s="4">
        <v>3108</v>
      </c>
      <c r="F165" s="5">
        <v>54</v>
      </c>
    </row>
    <row r="166" spans="2:6" x14ac:dyDescent="0.3">
      <c r="B166" t="s">
        <v>40</v>
      </c>
      <c r="C166" t="s">
        <v>39</v>
      </c>
      <c r="D166" t="s">
        <v>28</v>
      </c>
      <c r="E166" s="4">
        <v>3101</v>
      </c>
      <c r="F166" s="5">
        <v>225</v>
      </c>
    </row>
    <row r="167" spans="2:6" x14ac:dyDescent="0.3">
      <c r="B167" t="s">
        <v>2</v>
      </c>
      <c r="C167" t="s">
        <v>36</v>
      </c>
      <c r="D167" t="s">
        <v>31</v>
      </c>
      <c r="E167" s="4">
        <v>3094</v>
      </c>
      <c r="F167" s="5">
        <v>246</v>
      </c>
    </row>
    <row r="168" spans="2:6" x14ac:dyDescent="0.3">
      <c r="B168" t="s">
        <v>10</v>
      </c>
      <c r="C168" t="s">
        <v>37</v>
      </c>
      <c r="D168" t="s">
        <v>28</v>
      </c>
      <c r="E168" s="4">
        <v>3059</v>
      </c>
      <c r="F168" s="5">
        <v>27</v>
      </c>
    </row>
    <row r="169" spans="2:6" x14ac:dyDescent="0.3">
      <c r="B169" t="s">
        <v>6</v>
      </c>
      <c r="C169" t="s">
        <v>39</v>
      </c>
      <c r="D169" t="s">
        <v>29</v>
      </c>
      <c r="E169" s="4">
        <v>3052</v>
      </c>
      <c r="F169" s="5">
        <v>378</v>
      </c>
    </row>
    <row r="170" spans="2:6" x14ac:dyDescent="0.3">
      <c r="B170" t="s">
        <v>6</v>
      </c>
      <c r="C170" t="s">
        <v>39</v>
      </c>
      <c r="D170" t="s">
        <v>24</v>
      </c>
      <c r="E170" s="4">
        <v>2989</v>
      </c>
      <c r="F170" s="5">
        <v>3</v>
      </c>
    </row>
    <row r="171" spans="2:6" x14ac:dyDescent="0.3">
      <c r="B171" t="s">
        <v>9</v>
      </c>
      <c r="C171" t="s">
        <v>36</v>
      </c>
      <c r="D171" t="s">
        <v>32</v>
      </c>
      <c r="E171" s="4">
        <v>2954</v>
      </c>
      <c r="F171" s="5">
        <v>189</v>
      </c>
    </row>
    <row r="172" spans="2:6" x14ac:dyDescent="0.3">
      <c r="B172" t="s">
        <v>41</v>
      </c>
      <c r="C172" t="s">
        <v>37</v>
      </c>
      <c r="D172" t="s">
        <v>21</v>
      </c>
      <c r="E172" s="4">
        <v>2933</v>
      </c>
      <c r="F172" s="5">
        <v>9</v>
      </c>
    </row>
    <row r="173" spans="2:6" x14ac:dyDescent="0.3">
      <c r="B173" t="s">
        <v>3</v>
      </c>
      <c r="C173" t="s">
        <v>34</v>
      </c>
      <c r="D173" t="s">
        <v>17</v>
      </c>
      <c r="E173" s="4">
        <v>2919</v>
      </c>
      <c r="F173" s="5">
        <v>93</v>
      </c>
    </row>
    <row r="174" spans="2:6" x14ac:dyDescent="0.3">
      <c r="B174" t="s">
        <v>9</v>
      </c>
      <c r="C174" t="s">
        <v>37</v>
      </c>
      <c r="D174" t="s">
        <v>28</v>
      </c>
      <c r="E174" s="4">
        <v>2919</v>
      </c>
      <c r="F174" s="5">
        <v>45</v>
      </c>
    </row>
    <row r="175" spans="2:6" x14ac:dyDescent="0.3">
      <c r="B175" t="s">
        <v>5</v>
      </c>
      <c r="C175" t="s">
        <v>34</v>
      </c>
      <c r="D175" t="s">
        <v>29</v>
      </c>
      <c r="E175" s="4">
        <v>2891</v>
      </c>
      <c r="F175" s="5">
        <v>102</v>
      </c>
    </row>
    <row r="176" spans="2:6" x14ac:dyDescent="0.3">
      <c r="B176" t="s">
        <v>7</v>
      </c>
      <c r="C176" t="s">
        <v>36</v>
      </c>
      <c r="D176" t="s">
        <v>19</v>
      </c>
      <c r="E176" s="4">
        <v>2870</v>
      </c>
      <c r="F176" s="5">
        <v>300</v>
      </c>
    </row>
    <row r="177" spans="2:6" x14ac:dyDescent="0.3">
      <c r="B177" t="s">
        <v>2</v>
      </c>
      <c r="C177" t="s">
        <v>37</v>
      </c>
      <c r="D177" t="s">
        <v>15</v>
      </c>
      <c r="E177" s="4">
        <v>2863</v>
      </c>
      <c r="F177" s="5">
        <v>42</v>
      </c>
    </row>
    <row r="178" spans="2:6" x14ac:dyDescent="0.3">
      <c r="B178" t="s">
        <v>9</v>
      </c>
      <c r="C178" t="s">
        <v>37</v>
      </c>
      <c r="D178" t="s">
        <v>26</v>
      </c>
      <c r="E178" s="4">
        <v>2856</v>
      </c>
      <c r="F178" s="5">
        <v>246</v>
      </c>
    </row>
    <row r="179" spans="2:6" x14ac:dyDescent="0.3">
      <c r="B179" t="s">
        <v>7</v>
      </c>
      <c r="C179" t="s">
        <v>35</v>
      </c>
      <c r="D179" t="s">
        <v>24</v>
      </c>
      <c r="E179" s="4">
        <v>2793</v>
      </c>
      <c r="F179" s="5">
        <v>114</v>
      </c>
    </row>
    <row r="180" spans="2:6" x14ac:dyDescent="0.3">
      <c r="B180" t="s">
        <v>40</v>
      </c>
      <c r="C180" t="s">
        <v>34</v>
      </c>
      <c r="D180" t="s">
        <v>23</v>
      </c>
      <c r="E180" s="4">
        <v>2779</v>
      </c>
      <c r="F180" s="5">
        <v>75</v>
      </c>
    </row>
    <row r="181" spans="2:6" x14ac:dyDescent="0.3">
      <c r="B181" t="s">
        <v>5</v>
      </c>
      <c r="C181" t="s">
        <v>35</v>
      </c>
      <c r="D181" t="s">
        <v>4</v>
      </c>
      <c r="E181" s="4">
        <v>2744</v>
      </c>
      <c r="F181" s="5">
        <v>9</v>
      </c>
    </row>
    <row r="182" spans="2:6" x14ac:dyDescent="0.3">
      <c r="B182" t="s">
        <v>9</v>
      </c>
      <c r="C182" t="s">
        <v>37</v>
      </c>
      <c r="D182" t="s">
        <v>23</v>
      </c>
      <c r="E182" s="4">
        <v>2737</v>
      </c>
      <c r="F182" s="5">
        <v>93</v>
      </c>
    </row>
    <row r="183" spans="2:6" x14ac:dyDescent="0.3">
      <c r="B183" t="s">
        <v>8</v>
      </c>
      <c r="C183" t="s">
        <v>35</v>
      </c>
      <c r="D183" t="s">
        <v>20</v>
      </c>
      <c r="E183" s="4">
        <v>2702</v>
      </c>
      <c r="F183" s="5">
        <v>363</v>
      </c>
    </row>
    <row r="184" spans="2:6" x14ac:dyDescent="0.3">
      <c r="B184" t="s">
        <v>6</v>
      </c>
      <c r="C184" t="s">
        <v>38</v>
      </c>
      <c r="D184" t="s">
        <v>31</v>
      </c>
      <c r="E184" s="4">
        <v>2681</v>
      </c>
      <c r="F184" s="5">
        <v>54</v>
      </c>
    </row>
    <row r="185" spans="2:6" x14ac:dyDescent="0.3">
      <c r="B185" t="s">
        <v>7</v>
      </c>
      <c r="C185" t="s">
        <v>36</v>
      </c>
      <c r="D185" t="s">
        <v>18</v>
      </c>
      <c r="E185" s="4">
        <v>2646</v>
      </c>
      <c r="F185" s="5">
        <v>177</v>
      </c>
    </row>
    <row r="186" spans="2:6" x14ac:dyDescent="0.3">
      <c r="B186" t="s">
        <v>9</v>
      </c>
      <c r="C186" t="s">
        <v>38</v>
      </c>
      <c r="D186" t="s">
        <v>16</v>
      </c>
      <c r="E186" s="4">
        <v>2646</v>
      </c>
      <c r="F186" s="5">
        <v>120</v>
      </c>
    </row>
    <row r="187" spans="2:6" x14ac:dyDescent="0.3">
      <c r="B187" t="s">
        <v>9</v>
      </c>
      <c r="C187" t="s">
        <v>39</v>
      </c>
      <c r="D187" t="s">
        <v>18</v>
      </c>
      <c r="E187" s="4">
        <v>2639</v>
      </c>
      <c r="F187" s="5">
        <v>204</v>
      </c>
    </row>
    <row r="188" spans="2:6" x14ac:dyDescent="0.3">
      <c r="B188" t="s">
        <v>3</v>
      </c>
      <c r="C188" t="s">
        <v>34</v>
      </c>
      <c r="D188" t="s">
        <v>20</v>
      </c>
      <c r="E188" s="4">
        <v>2583</v>
      </c>
      <c r="F188" s="5">
        <v>18</v>
      </c>
    </row>
    <row r="189" spans="2:6" x14ac:dyDescent="0.3">
      <c r="B189" t="s">
        <v>10</v>
      </c>
      <c r="C189" t="s">
        <v>35</v>
      </c>
      <c r="D189" t="s">
        <v>15</v>
      </c>
      <c r="E189" s="4">
        <v>2562</v>
      </c>
      <c r="F189" s="5">
        <v>6</v>
      </c>
    </row>
    <row r="190" spans="2:6" x14ac:dyDescent="0.3">
      <c r="B190" t="s">
        <v>40</v>
      </c>
      <c r="C190" t="s">
        <v>38</v>
      </c>
      <c r="D190" t="s">
        <v>25</v>
      </c>
      <c r="E190" s="4">
        <v>2541</v>
      </c>
      <c r="F190" s="5">
        <v>90</v>
      </c>
    </row>
    <row r="191" spans="2:6" x14ac:dyDescent="0.3">
      <c r="B191" t="s">
        <v>40</v>
      </c>
      <c r="C191" t="s">
        <v>38</v>
      </c>
      <c r="D191" t="s">
        <v>29</v>
      </c>
      <c r="E191" s="4">
        <v>2541</v>
      </c>
      <c r="F191" s="5">
        <v>45</v>
      </c>
    </row>
    <row r="192" spans="2:6" x14ac:dyDescent="0.3">
      <c r="B192" t="s">
        <v>7</v>
      </c>
      <c r="C192" t="s">
        <v>35</v>
      </c>
      <c r="D192" t="s">
        <v>27</v>
      </c>
      <c r="E192" s="4">
        <v>2478</v>
      </c>
      <c r="F192" s="5">
        <v>21</v>
      </c>
    </row>
    <row r="193" spans="2:6" x14ac:dyDescent="0.3">
      <c r="B193" t="s">
        <v>10</v>
      </c>
      <c r="C193" t="s">
        <v>36</v>
      </c>
      <c r="D193" t="s">
        <v>29</v>
      </c>
      <c r="E193" s="4">
        <v>2471</v>
      </c>
      <c r="F193" s="5">
        <v>342</v>
      </c>
    </row>
    <row r="194" spans="2:6" x14ac:dyDescent="0.3">
      <c r="B194" t="s">
        <v>3</v>
      </c>
      <c r="C194" t="s">
        <v>35</v>
      </c>
      <c r="D194" t="s">
        <v>25</v>
      </c>
      <c r="E194" s="4">
        <v>2464</v>
      </c>
      <c r="F194" s="5">
        <v>234</v>
      </c>
    </row>
    <row r="195" spans="2:6" x14ac:dyDescent="0.3">
      <c r="B195" t="s">
        <v>9</v>
      </c>
      <c r="C195" t="s">
        <v>38</v>
      </c>
      <c r="D195" t="s">
        <v>26</v>
      </c>
      <c r="E195" s="4">
        <v>2436</v>
      </c>
      <c r="F195" s="5">
        <v>99</v>
      </c>
    </row>
    <row r="196" spans="2:6" x14ac:dyDescent="0.3">
      <c r="B196" t="s">
        <v>9</v>
      </c>
      <c r="C196" t="s">
        <v>35</v>
      </c>
      <c r="D196" t="s">
        <v>27</v>
      </c>
      <c r="E196" s="4">
        <v>2429</v>
      </c>
      <c r="F196" s="5">
        <v>144</v>
      </c>
    </row>
    <row r="197" spans="2:6" x14ac:dyDescent="0.3">
      <c r="B197" t="s">
        <v>3</v>
      </c>
      <c r="C197" t="s">
        <v>35</v>
      </c>
      <c r="D197" t="s">
        <v>14</v>
      </c>
      <c r="E197" s="4">
        <v>2415</v>
      </c>
      <c r="F197" s="5">
        <v>255</v>
      </c>
    </row>
    <row r="198" spans="2:6" x14ac:dyDescent="0.3">
      <c r="B198" t="s">
        <v>5</v>
      </c>
      <c r="C198" t="s">
        <v>35</v>
      </c>
      <c r="D198" t="s">
        <v>18</v>
      </c>
      <c r="E198" s="4">
        <v>2415</v>
      </c>
      <c r="F198" s="5">
        <v>15</v>
      </c>
    </row>
    <row r="199" spans="2:6" x14ac:dyDescent="0.3">
      <c r="B199" t="s">
        <v>9</v>
      </c>
      <c r="C199" t="s">
        <v>38</v>
      </c>
      <c r="D199" t="s">
        <v>17</v>
      </c>
      <c r="E199" s="4">
        <v>2408</v>
      </c>
      <c r="F199" s="5">
        <v>9</v>
      </c>
    </row>
    <row r="200" spans="2:6" x14ac:dyDescent="0.3">
      <c r="B200" t="s">
        <v>41</v>
      </c>
      <c r="C200" t="s">
        <v>37</v>
      </c>
      <c r="D200" t="s">
        <v>26</v>
      </c>
      <c r="E200" s="4">
        <v>2324</v>
      </c>
      <c r="F200" s="5">
        <v>177</v>
      </c>
    </row>
    <row r="201" spans="2:6" x14ac:dyDescent="0.3">
      <c r="B201" t="s">
        <v>10</v>
      </c>
      <c r="C201" t="s">
        <v>36</v>
      </c>
      <c r="D201" t="s">
        <v>23</v>
      </c>
      <c r="E201" s="4">
        <v>2317</v>
      </c>
      <c r="F201" s="5">
        <v>261</v>
      </c>
    </row>
    <row r="202" spans="2:6" x14ac:dyDescent="0.3">
      <c r="B202" t="s">
        <v>6</v>
      </c>
      <c r="C202" t="s">
        <v>38</v>
      </c>
      <c r="D202" t="s">
        <v>13</v>
      </c>
      <c r="E202" s="4">
        <v>2317</v>
      </c>
      <c r="F202" s="5">
        <v>123</v>
      </c>
    </row>
    <row r="203" spans="2:6" x14ac:dyDescent="0.3">
      <c r="B203" t="s">
        <v>40</v>
      </c>
      <c r="C203" t="s">
        <v>34</v>
      </c>
      <c r="D203" t="s">
        <v>27</v>
      </c>
      <c r="E203" s="4">
        <v>2289</v>
      </c>
      <c r="F203" s="5">
        <v>135</v>
      </c>
    </row>
    <row r="204" spans="2:6" x14ac:dyDescent="0.3">
      <c r="B204" t="s">
        <v>40</v>
      </c>
      <c r="C204" t="s">
        <v>35</v>
      </c>
      <c r="D204" t="s">
        <v>30</v>
      </c>
      <c r="E204" s="4">
        <v>2275</v>
      </c>
      <c r="F204" s="5">
        <v>447</v>
      </c>
    </row>
    <row r="205" spans="2:6" x14ac:dyDescent="0.3">
      <c r="B205" t="s">
        <v>8</v>
      </c>
      <c r="C205" t="s">
        <v>38</v>
      </c>
      <c r="D205" t="s">
        <v>27</v>
      </c>
      <c r="E205" s="4">
        <v>2268</v>
      </c>
      <c r="F205" s="5">
        <v>63</v>
      </c>
    </row>
    <row r="206" spans="2:6" x14ac:dyDescent="0.3">
      <c r="B206" t="s">
        <v>7</v>
      </c>
      <c r="C206" t="s">
        <v>34</v>
      </c>
      <c r="D206" t="s">
        <v>33</v>
      </c>
      <c r="E206" s="4">
        <v>2226</v>
      </c>
      <c r="F206" s="5">
        <v>48</v>
      </c>
    </row>
    <row r="207" spans="2:6" x14ac:dyDescent="0.3">
      <c r="B207" t="s">
        <v>6</v>
      </c>
      <c r="C207" t="s">
        <v>34</v>
      </c>
      <c r="D207" t="s">
        <v>16</v>
      </c>
      <c r="E207" s="4">
        <v>2219</v>
      </c>
      <c r="F207" s="5">
        <v>75</v>
      </c>
    </row>
    <row r="208" spans="2:6" x14ac:dyDescent="0.3">
      <c r="B208" t="s">
        <v>3</v>
      </c>
      <c r="C208" t="s">
        <v>34</v>
      </c>
      <c r="D208" t="s">
        <v>23</v>
      </c>
      <c r="E208" s="4">
        <v>2212</v>
      </c>
      <c r="F208" s="5">
        <v>117</v>
      </c>
    </row>
    <row r="209" spans="2:6" x14ac:dyDescent="0.3">
      <c r="B209" t="s">
        <v>10</v>
      </c>
      <c r="C209" t="s">
        <v>38</v>
      </c>
      <c r="D209" t="s">
        <v>22</v>
      </c>
      <c r="E209" s="4">
        <v>2205</v>
      </c>
      <c r="F209" s="5">
        <v>141</v>
      </c>
    </row>
    <row r="210" spans="2:6" x14ac:dyDescent="0.3">
      <c r="B210" t="s">
        <v>7</v>
      </c>
      <c r="C210" t="s">
        <v>34</v>
      </c>
      <c r="D210" t="s">
        <v>20</v>
      </c>
      <c r="E210" s="4">
        <v>2205</v>
      </c>
      <c r="F210" s="5">
        <v>138</v>
      </c>
    </row>
    <row r="211" spans="2:6" x14ac:dyDescent="0.3">
      <c r="B211" t="s">
        <v>7</v>
      </c>
      <c r="C211" t="s">
        <v>36</v>
      </c>
      <c r="D211" t="s">
        <v>31</v>
      </c>
      <c r="E211" s="4">
        <v>2149</v>
      </c>
      <c r="F211" s="5">
        <v>117</v>
      </c>
    </row>
    <row r="212" spans="2:6" x14ac:dyDescent="0.3">
      <c r="B212" t="s">
        <v>9</v>
      </c>
      <c r="C212" t="s">
        <v>36</v>
      </c>
      <c r="D212" t="s">
        <v>25</v>
      </c>
      <c r="E212" s="4">
        <v>2142</v>
      </c>
      <c r="F212" s="5">
        <v>114</v>
      </c>
    </row>
    <row r="213" spans="2:6" x14ac:dyDescent="0.3">
      <c r="B213" t="s">
        <v>7</v>
      </c>
      <c r="C213" t="s">
        <v>35</v>
      </c>
      <c r="D213" t="s">
        <v>16</v>
      </c>
      <c r="E213" s="4">
        <v>2135</v>
      </c>
      <c r="F213" s="5">
        <v>27</v>
      </c>
    </row>
    <row r="214" spans="2:6" x14ac:dyDescent="0.3">
      <c r="B214" t="s">
        <v>41</v>
      </c>
      <c r="C214" t="s">
        <v>35</v>
      </c>
      <c r="D214" t="s">
        <v>15</v>
      </c>
      <c r="E214" s="4">
        <v>2114</v>
      </c>
      <c r="F214" s="5">
        <v>186</v>
      </c>
    </row>
    <row r="215" spans="2:6" x14ac:dyDescent="0.3">
      <c r="B215" t="s">
        <v>3</v>
      </c>
      <c r="C215" t="s">
        <v>35</v>
      </c>
      <c r="D215" t="s">
        <v>29</v>
      </c>
      <c r="E215" s="4">
        <v>2114</v>
      </c>
      <c r="F215" s="5">
        <v>66</v>
      </c>
    </row>
    <row r="216" spans="2:6" x14ac:dyDescent="0.3">
      <c r="B216" t="s">
        <v>6</v>
      </c>
      <c r="C216" t="s">
        <v>39</v>
      </c>
      <c r="D216" t="s">
        <v>25</v>
      </c>
      <c r="E216" s="4">
        <v>2100</v>
      </c>
      <c r="F216" s="5">
        <v>414</v>
      </c>
    </row>
    <row r="217" spans="2:6" x14ac:dyDescent="0.3">
      <c r="B217" t="s">
        <v>8</v>
      </c>
      <c r="C217" t="s">
        <v>35</v>
      </c>
      <c r="D217" t="s">
        <v>29</v>
      </c>
      <c r="E217" s="4">
        <v>2023</v>
      </c>
      <c r="F217" s="5">
        <v>168</v>
      </c>
    </row>
    <row r="218" spans="2:6" x14ac:dyDescent="0.3">
      <c r="B218" t="s">
        <v>3</v>
      </c>
      <c r="C218" t="s">
        <v>35</v>
      </c>
      <c r="D218" t="s">
        <v>23</v>
      </c>
      <c r="E218" s="4">
        <v>2023</v>
      </c>
      <c r="F218" s="5">
        <v>78</v>
      </c>
    </row>
    <row r="219" spans="2:6" x14ac:dyDescent="0.3">
      <c r="B219" t="s">
        <v>2</v>
      </c>
      <c r="C219" t="s">
        <v>39</v>
      </c>
      <c r="D219" t="s">
        <v>16</v>
      </c>
      <c r="E219" s="4">
        <v>2016</v>
      </c>
      <c r="F219" s="5">
        <v>117</v>
      </c>
    </row>
    <row r="220" spans="2:6" x14ac:dyDescent="0.3">
      <c r="B220" t="s">
        <v>8</v>
      </c>
      <c r="C220" t="s">
        <v>34</v>
      </c>
      <c r="D220" t="s">
        <v>16</v>
      </c>
      <c r="E220" s="4">
        <v>2009</v>
      </c>
      <c r="F220" s="5">
        <v>219</v>
      </c>
    </row>
    <row r="221" spans="2:6" x14ac:dyDescent="0.3">
      <c r="B221" t="s">
        <v>40</v>
      </c>
      <c r="C221" t="s">
        <v>38</v>
      </c>
      <c r="D221" t="s">
        <v>31</v>
      </c>
      <c r="E221" s="4">
        <v>1988</v>
      </c>
      <c r="F221" s="5">
        <v>39</v>
      </c>
    </row>
    <row r="222" spans="2:6" x14ac:dyDescent="0.3">
      <c r="B222" t="s">
        <v>10</v>
      </c>
      <c r="C222" t="s">
        <v>35</v>
      </c>
      <c r="D222" t="s">
        <v>20</v>
      </c>
      <c r="E222" s="4">
        <v>1974</v>
      </c>
      <c r="F222" s="5">
        <v>195</v>
      </c>
    </row>
    <row r="223" spans="2:6" x14ac:dyDescent="0.3">
      <c r="B223" t="s">
        <v>7</v>
      </c>
      <c r="C223" t="s">
        <v>34</v>
      </c>
      <c r="D223" t="s">
        <v>14</v>
      </c>
      <c r="E223" s="4">
        <v>1932</v>
      </c>
      <c r="F223" s="5">
        <v>369</v>
      </c>
    </row>
    <row r="224" spans="2:6" x14ac:dyDescent="0.3">
      <c r="B224" t="s">
        <v>41</v>
      </c>
      <c r="C224" t="s">
        <v>36</v>
      </c>
      <c r="D224" t="s">
        <v>19</v>
      </c>
      <c r="E224" s="4">
        <v>1925</v>
      </c>
      <c r="F224" s="5">
        <v>192</v>
      </c>
    </row>
    <row r="225" spans="2:6" x14ac:dyDescent="0.3">
      <c r="B225" t="s">
        <v>6</v>
      </c>
      <c r="C225" t="s">
        <v>37</v>
      </c>
      <c r="D225" t="s">
        <v>16</v>
      </c>
      <c r="E225" s="4">
        <v>1904</v>
      </c>
      <c r="F225" s="5">
        <v>405</v>
      </c>
    </row>
    <row r="226" spans="2:6" x14ac:dyDescent="0.3">
      <c r="B226" t="s">
        <v>8</v>
      </c>
      <c r="C226" t="s">
        <v>37</v>
      </c>
      <c r="D226" t="s">
        <v>22</v>
      </c>
      <c r="E226" s="4">
        <v>1890</v>
      </c>
      <c r="F226" s="5">
        <v>195</v>
      </c>
    </row>
    <row r="227" spans="2:6" x14ac:dyDescent="0.3">
      <c r="B227" t="s">
        <v>2</v>
      </c>
      <c r="C227" t="s">
        <v>39</v>
      </c>
      <c r="D227" t="s">
        <v>25</v>
      </c>
      <c r="E227" s="4">
        <v>1785</v>
      </c>
      <c r="F227" s="5">
        <v>462</v>
      </c>
    </row>
    <row r="228" spans="2:6" x14ac:dyDescent="0.3">
      <c r="B228" t="s">
        <v>7</v>
      </c>
      <c r="C228" t="s">
        <v>38</v>
      </c>
      <c r="D228" t="s">
        <v>18</v>
      </c>
      <c r="E228" s="4">
        <v>1778</v>
      </c>
      <c r="F228" s="5">
        <v>270</v>
      </c>
    </row>
    <row r="229" spans="2:6" x14ac:dyDescent="0.3">
      <c r="B229" t="s">
        <v>8</v>
      </c>
      <c r="C229" t="s">
        <v>37</v>
      </c>
      <c r="D229" t="s">
        <v>19</v>
      </c>
      <c r="E229" s="4">
        <v>1771</v>
      </c>
      <c r="F229" s="5">
        <v>204</v>
      </c>
    </row>
    <row r="230" spans="2:6" x14ac:dyDescent="0.3">
      <c r="B230" t="s">
        <v>8</v>
      </c>
      <c r="C230" t="s">
        <v>38</v>
      </c>
      <c r="D230" t="s">
        <v>23</v>
      </c>
      <c r="E230" s="4">
        <v>1701</v>
      </c>
      <c r="F230" s="5">
        <v>234</v>
      </c>
    </row>
    <row r="231" spans="2:6" x14ac:dyDescent="0.3">
      <c r="B231" t="s">
        <v>3</v>
      </c>
      <c r="C231" t="s">
        <v>39</v>
      </c>
      <c r="D231" t="s">
        <v>28</v>
      </c>
      <c r="E231" s="4">
        <v>1652</v>
      </c>
      <c r="F231" s="5">
        <v>102</v>
      </c>
    </row>
    <row r="232" spans="2:6" x14ac:dyDescent="0.3">
      <c r="B232" t="s">
        <v>5</v>
      </c>
      <c r="C232" t="s">
        <v>34</v>
      </c>
      <c r="D232" t="s">
        <v>33</v>
      </c>
      <c r="E232" s="4">
        <v>1652</v>
      </c>
      <c r="F232" s="5">
        <v>93</v>
      </c>
    </row>
    <row r="233" spans="2:6" x14ac:dyDescent="0.3">
      <c r="B233" t="s">
        <v>6</v>
      </c>
      <c r="C233" t="s">
        <v>39</v>
      </c>
      <c r="D233" t="s">
        <v>30</v>
      </c>
      <c r="E233" s="4">
        <v>1638</v>
      </c>
      <c r="F233" s="5">
        <v>63</v>
      </c>
    </row>
    <row r="234" spans="2:6" x14ac:dyDescent="0.3">
      <c r="B234" t="s">
        <v>40</v>
      </c>
      <c r="C234" t="s">
        <v>35</v>
      </c>
      <c r="D234" t="s">
        <v>24</v>
      </c>
      <c r="E234" s="4">
        <v>1638</v>
      </c>
      <c r="F234" s="5">
        <v>48</v>
      </c>
    </row>
    <row r="235" spans="2:6" x14ac:dyDescent="0.3">
      <c r="B235" t="s">
        <v>40</v>
      </c>
      <c r="C235" t="s">
        <v>37</v>
      </c>
      <c r="D235" t="s">
        <v>30</v>
      </c>
      <c r="E235" s="4">
        <v>1624</v>
      </c>
      <c r="F235" s="5">
        <v>114</v>
      </c>
    </row>
    <row r="236" spans="2:6" x14ac:dyDescent="0.3">
      <c r="B236" t="s">
        <v>40</v>
      </c>
      <c r="C236" t="s">
        <v>35</v>
      </c>
      <c r="D236" t="s">
        <v>29</v>
      </c>
      <c r="E236" s="4">
        <v>1617</v>
      </c>
      <c r="F236" s="5">
        <v>126</v>
      </c>
    </row>
    <row r="237" spans="2:6" x14ac:dyDescent="0.3">
      <c r="B237" t="s">
        <v>2</v>
      </c>
      <c r="C237" t="s">
        <v>35</v>
      </c>
      <c r="D237" t="s">
        <v>17</v>
      </c>
      <c r="E237" s="4">
        <v>1589</v>
      </c>
      <c r="F237" s="5">
        <v>303</v>
      </c>
    </row>
    <row r="238" spans="2:6" x14ac:dyDescent="0.3">
      <c r="B238" t="s">
        <v>2</v>
      </c>
      <c r="C238" t="s">
        <v>39</v>
      </c>
      <c r="D238" t="s">
        <v>22</v>
      </c>
      <c r="E238" s="4">
        <v>1568</v>
      </c>
      <c r="F238" s="5">
        <v>141</v>
      </c>
    </row>
    <row r="239" spans="2:6" x14ac:dyDescent="0.3">
      <c r="B239" t="s">
        <v>7</v>
      </c>
      <c r="C239" t="s">
        <v>34</v>
      </c>
      <c r="D239" t="s">
        <v>25</v>
      </c>
      <c r="E239" s="4">
        <v>1568</v>
      </c>
      <c r="F239" s="5">
        <v>96</v>
      </c>
    </row>
    <row r="240" spans="2:6" x14ac:dyDescent="0.3">
      <c r="B240" t="s">
        <v>8</v>
      </c>
      <c r="C240" t="s">
        <v>39</v>
      </c>
      <c r="D240" t="s">
        <v>26</v>
      </c>
      <c r="E240" s="4">
        <v>1561</v>
      </c>
      <c r="F240" s="5">
        <v>27</v>
      </c>
    </row>
    <row r="241" spans="2:6" x14ac:dyDescent="0.3">
      <c r="B241" t="s">
        <v>41</v>
      </c>
      <c r="C241" t="s">
        <v>37</v>
      </c>
      <c r="D241" t="s">
        <v>30</v>
      </c>
      <c r="E241" s="4">
        <v>1526</v>
      </c>
      <c r="F241" s="5">
        <v>240</v>
      </c>
    </row>
    <row r="242" spans="2:6" x14ac:dyDescent="0.3">
      <c r="B242" t="s">
        <v>5</v>
      </c>
      <c r="C242" t="s">
        <v>36</v>
      </c>
      <c r="D242" t="s">
        <v>30</v>
      </c>
      <c r="E242" s="4">
        <v>1526</v>
      </c>
      <c r="F242" s="5">
        <v>105</v>
      </c>
    </row>
    <row r="243" spans="2:6" x14ac:dyDescent="0.3">
      <c r="B243" t="s">
        <v>6</v>
      </c>
      <c r="C243" t="s">
        <v>37</v>
      </c>
      <c r="D243" t="s">
        <v>18</v>
      </c>
      <c r="E243" s="4">
        <v>1505</v>
      </c>
      <c r="F243" s="5">
        <v>102</v>
      </c>
    </row>
    <row r="244" spans="2:6" x14ac:dyDescent="0.3">
      <c r="B244" t="s">
        <v>41</v>
      </c>
      <c r="C244" t="s">
        <v>34</v>
      </c>
      <c r="D244" t="s">
        <v>17</v>
      </c>
      <c r="E244" s="4">
        <v>1463</v>
      </c>
      <c r="F244" s="5">
        <v>39</v>
      </c>
    </row>
    <row r="245" spans="2:6" x14ac:dyDescent="0.3">
      <c r="B245" t="s">
        <v>6</v>
      </c>
      <c r="C245" t="s">
        <v>34</v>
      </c>
      <c r="D245" t="s">
        <v>15</v>
      </c>
      <c r="E245" s="4">
        <v>1442</v>
      </c>
      <c r="F245" s="5">
        <v>15</v>
      </c>
    </row>
    <row r="246" spans="2:6" x14ac:dyDescent="0.3">
      <c r="B246" t="s">
        <v>10</v>
      </c>
      <c r="C246" t="s">
        <v>34</v>
      </c>
      <c r="D246" t="s">
        <v>25</v>
      </c>
      <c r="E246" s="4">
        <v>1428</v>
      </c>
      <c r="F246" s="5">
        <v>93</v>
      </c>
    </row>
    <row r="247" spans="2:6" x14ac:dyDescent="0.3">
      <c r="B247" t="s">
        <v>10</v>
      </c>
      <c r="C247" t="s">
        <v>36</v>
      </c>
      <c r="D247" t="s">
        <v>27</v>
      </c>
      <c r="E247" s="4">
        <v>1407</v>
      </c>
      <c r="F247" s="5">
        <v>72</v>
      </c>
    </row>
    <row r="248" spans="2:6" x14ac:dyDescent="0.3">
      <c r="B248" t="s">
        <v>6</v>
      </c>
      <c r="C248" t="s">
        <v>36</v>
      </c>
      <c r="D248" t="s">
        <v>29</v>
      </c>
      <c r="E248" s="4">
        <v>1400</v>
      </c>
      <c r="F248" s="5">
        <v>135</v>
      </c>
    </row>
    <row r="249" spans="2:6" x14ac:dyDescent="0.3">
      <c r="B249" t="s">
        <v>6</v>
      </c>
      <c r="C249" t="s">
        <v>35</v>
      </c>
      <c r="D249" t="s">
        <v>4</v>
      </c>
      <c r="E249" s="4">
        <v>1302</v>
      </c>
      <c r="F249" s="5">
        <v>402</v>
      </c>
    </row>
    <row r="250" spans="2:6" x14ac:dyDescent="0.3">
      <c r="B250" t="s">
        <v>7</v>
      </c>
      <c r="C250" t="s">
        <v>38</v>
      </c>
      <c r="D250" t="s">
        <v>14</v>
      </c>
      <c r="E250" s="4">
        <v>1281</v>
      </c>
      <c r="F250" s="5">
        <v>75</v>
      </c>
    </row>
    <row r="251" spans="2:6" x14ac:dyDescent="0.3">
      <c r="B251" t="s">
        <v>3</v>
      </c>
      <c r="C251" t="s">
        <v>36</v>
      </c>
      <c r="D251" t="s">
        <v>19</v>
      </c>
      <c r="E251" s="4">
        <v>1281</v>
      </c>
      <c r="F251" s="5">
        <v>18</v>
      </c>
    </row>
    <row r="252" spans="2:6" x14ac:dyDescent="0.3">
      <c r="B252" t="s">
        <v>41</v>
      </c>
      <c r="C252" t="s">
        <v>34</v>
      </c>
      <c r="D252" t="s">
        <v>16</v>
      </c>
      <c r="E252" s="4">
        <v>1274</v>
      </c>
      <c r="F252" s="5">
        <v>225</v>
      </c>
    </row>
    <row r="253" spans="2:6" x14ac:dyDescent="0.3">
      <c r="B253" t="s">
        <v>6</v>
      </c>
      <c r="C253" t="s">
        <v>38</v>
      </c>
      <c r="D253" t="s">
        <v>27</v>
      </c>
      <c r="E253" s="4">
        <v>1134</v>
      </c>
      <c r="F253" s="5">
        <v>282</v>
      </c>
    </row>
    <row r="254" spans="2:6" x14ac:dyDescent="0.3">
      <c r="B254" t="s">
        <v>9</v>
      </c>
      <c r="C254" t="s">
        <v>37</v>
      </c>
      <c r="D254" t="s">
        <v>29</v>
      </c>
      <c r="E254" s="4">
        <v>1085</v>
      </c>
      <c r="F254" s="5">
        <v>273</v>
      </c>
    </row>
    <row r="255" spans="2:6" x14ac:dyDescent="0.3">
      <c r="B255" t="s">
        <v>6</v>
      </c>
      <c r="C255" t="s">
        <v>35</v>
      </c>
      <c r="D255" t="s">
        <v>20</v>
      </c>
      <c r="E255" s="4">
        <v>1071</v>
      </c>
      <c r="F255" s="5">
        <v>270</v>
      </c>
    </row>
    <row r="256" spans="2:6" x14ac:dyDescent="0.3">
      <c r="B256" t="s">
        <v>2</v>
      </c>
      <c r="C256" t="s">
        <v>37</v>
      </c>
      <c r="D256" t="s">
        <v>14</v>
      </c>
      <c r="E256" s="4">
        <v>1057</v>
      </c>
      <c r="F256" s="5">
        <v>54</v>
      </c>
    </row>
    <row r="257" spans="2:6" x14ac:dyDescent="0.3">
      <c r="B257" t="s">
        <v>3</v>
      </c>
      <c r="C257" t="s">
        <v>36</v>
      </c>
      <c r="D257" t="s">
        <v>28</v>
      </c>
      <c r="E257" s="4">
        <v>973</v>
      </c>
      <c r="F257" s="5">
        <v>162</v>
      </c>
    </row>
    <row r="258" spans="2:6" x14ac:dyDescent="0.3">
      <c r="B258" t="s">
        <v>7</v>
      </c>
      <c r="C258" t="s">
        <v>39</v>
      </c>
      <c r="D258" t="s">
        <v>27</v>
      </c>
      <c r="E258" s="4">
        <v>966</v>
      </c>
      <c r="F258" s="5">
        <v>198</v>
      </c>
    </row>
    <row r="259" spans="2:6" x14ac:dyDescent="0.3">
      <c r="B259" t="s">
        <v>9</v>
      </c>
      <c r="C259" t="s">
        <v>35</v>
      </c>
      <c r="D259" t="s">
        <v>4</v>
      </c>
      <c r="E259" s="4">
        <v>959</v>
      </c>
      <c r="F259" s="5">
        <v>147</v>
      </c>
    </row>
    <row r="260" spans="2:6" x14ac:dyDescent="0.3">
      <c r="B260" t="s">
        <v>6</v>
      </c>
      <c r="C260" t="s">
        <v>38</v>
      </c>
      <c r="D260" t="s">
        <v>33</v>
      </c>
      <c r="E260" s="4">
        <v>959</v>
      </c>
      <c r="F260" s="5">
        <v>135</v>
      </c>
    </row>
    <row r="261" spans="2:6" x14ac:dyDescent="0.3">
      <c r="B261" t="s">
        <v>10</v>
      </c>
      <c r="C261" t="s">
        <v>36</v>
      </c>
      <c r="D261" t="s">
        <v>13</v>
      </c>
      <c r="E261" s="4">
        <v>945</v>
      </c>
      <c r="F261" s="5">
        <v>75</v>
      </c>
    </row>
    <row r="262" spans="2:6" x14ac:dyDescent="0.3">
      <c r="B262" t="s">
        <v>3</v>
      </c>
      <c r="C262" t="s">
        <v>37</v>
      </c>
      <c r="D262" t="s">
        <v>4</v>
      </c>
      <c r="E262" s="4">
        <v>938</v>
      </c>
      <c r="F262" s="5">
        <v>366</v>
      </c>
    </row>
    <row r="263" spans="2:6" x14ac:dyDescent="0.3">
      <c r="B263" t="s">
        <v>9</v>
      </c>
      <c r="C263" t="s">
        <v>34</v>
      </c>
      <c r="D263" t="s">
        <v>16</v>
      </c>
      <c r="E263" s="4">
        <v>938</v>
      </c>
      <c r="F263" s="5">
        <v>189</v>
      </c>
    </row>
    <row r="264" spans="2:6" x14ac:dyDescent="0.3">
      <c r="B264" t="s">
        <v>6</v>
      </c>
      <c r="C264" t="s">
        <v>38</v>
      </c>
      <c r="D264" t="s">
        <v>16</v>
      </c>
      <c r="E264" s="4">
        <v>938</v>
      </c>
      <c r="F264" s="5">
        <v>6</v>
      </c>
    </row>
    <row r="265" spans="2:6" x14ac:dyDescent="0.3">
      <c r="B265" t="s">
        <v>5</v>
      </c>
      <c r="C265" t="s">
        <v>34</v>
      </c>
      <c r="D265" t="s">
        <v>19</v>
      </c>
      <c r="E265" s="4">
        <v>861</v>
      </c>
      <c r="F265" s="5">
        <v>195</v>
      </c>
    </row>
    <row r="266" spans="2:6" x14ac:dyDescent="0.3">
      <c r="B266" t="s">
        <v>41</v>
      </c>
      <c r="C266" t="s">
        <v>36</v>
      </c>
      <c r="D266" t="s">
        <v>28</v>
      </c>
      <c r="E266" s="4">
        <v>854</v>
      </c>
      <c r="F266" s="5">
        <v>309</v>
      </c>
    </row>
    <row r="267" spans="2:6" x14ac:dyDescent="0.3">
      <c r="B267" t="s">
        <v>41</v>
      </c>
      <c r="C267" t="s">
        <v>35</v>
      </c>
      <c r="D267" t="s">
        <v>27</v>
      </c>
      <c r="E267" s="4">
        <v>847</v>
      </c>
      <c r="F267" s="5">
        <v>129</v>
      </c>
    </row>
    <row r="268" spans="2:6" x14ac:dyDescent="0.3">
      <c r="B268" t="s">
        <v>8</v>
      </c>
      <c r="C268" t="s">
        <v>38</v>
      </c>
      <c r="D268" t="s">
        <v>13</v>
      </c>
      <c r="E268" s="4">
        <v>819</v>
      </c>
      <c r="F268" s="5">
        <v>510</v>
      </c>
    </row>
    <row r="269" spans="2:6" x14ac:dyDescent="0.3">
      <c r="B269" t="s">
        <v>3</v>
      </c>
      <c r="C269" t="s">
        <v>35</v>
      </c>
      <c r="D269" t="s">
        <v>33</v>
      </c>
      <c r="E269" s="4">
        <v>819</v>
      </c>
      <c r="F269" s="5">
        <v>306</v>
      </c>
    </row>
    <row r="270" spans="2:6" x14ac:dyDescent="0.3">
      <c r="B270" t="s">
        <v>2</v>
      </c>
      <c r="C270" t="s">
        <v>36</v>
      </c>
      <c r="D270" t="s">
        <v>27</v>
      </c>
      <c r="E270" s="4">
        <v>798</v>
      </c>
      <c r="F270" s="5">
        <v>519</v>
      </c>
    </row>
    <row r="271" spans="2:6" x14ac:dyDescent="0.3">
      <c r="B271" t="s">
        <v>41</v>
      </c>
      <c r="C271" t="s">
        <v>37</v>
      </c>
      <c r="D271" t="s">
        <v>15</v>
      </c>
      <c r="E271" s="4">
        <v>714</v>
      </c>
      <c r="F271" s="5">
        <v>231</v>
      </c>
    </row>
    <row r="272" spans="2:6" x14ac:dyDescent="0.3">
      <c r="B272" t="s">
        <v>9</v>
      </c>
      <c r="C272" t="s">
        <v>34</v>
      </c>
      <c r="D272" t="s">
        <v>17</v>
      </c>
      <c r="E272" s="4">
        <v>707</v>
      </c>
      <c r="F272" s="5">
        <v>174</v>
      </c>
    </row>
    <row r="273" spans="2:6" x14ac:dyDescent="0.3">
      <c r="B273" t="s">
        <v>10</v>
      </c>
      <c r="C273" t="s">
        <v>34</v>
      </c>
      <c r="D273" t="s">
        <v>17</v>
      </c>
      <c r="E273" s="4">
        <v>700</v>
      </c>
      <c r="F273" s="5">
        <v>87</v>
      </c>
    </row>
    <row r="274" spans="2:6" x14ac:dyDescent="0.3">
      <c r="B274" t="s">
        <v>2</v>
      </c>
      <c r="C274" t="s">
        <v>39</v>
      </c>
      <c r="D274" t="s">
        <v>23</v>
      </c>
      <c r="E274" s="4">
        <v>630</v>
      </c>
      <c r="F274" s="5">
        <v>36</v>
      </c>
    </row>
    <row r="275" spans="2:6" x14ac:dyDescent="0.3">
      <c r="B275" t="s">
        <v>40</v>
      </c>
      <c r="C275" t="s">
        <v>38</v>
      </c>
      <c r="D275" t="s">
        <v>24</v>
      </c>
      <c r="E275" s="4">
        <v>623</v>
      </c>
      <c r="F275" s="5">
        <v>51</v>
      </c>
    </row>
    <row r="276" spans="2:6" x14ac:dyDescent="0.3">
      <c r="B276" t="s">
        <v>41</v>
      </c>
      <c r="C276" t="s">
        <v>35</v>
      </c>
      <c r="D276" t="s">
        <v>19</v>
      </c>
      <c r="E276" s="4">
        <v>609</v>
      </c>
      <c r="F276" s="5">
        <v>99</v>
      </c>
    </row>
    <row r="277" spans="2:6" x14ac:dyDescent="0.3">
      <c r="B277" t="s">
        <v>40</v>
      </c>
      <c r="C277" t="s">
        <v>38</v>
      </c>
      <c r="D277" t="s">
        <v>26</v>
      </c>
      <c r="E277" s="4">
        <v>609</v>
      </c>
      <c r="F277" s="5">
        <v>87</v>
      </c>
    </row>
    <row r="278" spans="2:6" x14ac:dyDescent="0.3">
      <c r="B278" t="s">
        <v>10</v>
      </c>
      <c r="C278" t="s">
        <v>35</v>
      </c>
      <c r="D278" t="s">
        <v>21</v>
      </c>
      <c r="E278" s="4">
        <v>567</v>
      </c>
      <c r="F278" s="5">
        <v>228</v>
      </c>
    </row>
    <row r="279" spans="2:6" x14ac:dyDescent="0.3">
      <c r="B279" t="s">
        <v>6</v>
      </c>
      <c r="C279" t="s">
        <v>37</v>
      </c>
      <c r="D279" t="s">
        <v>30</v>
      </c>
      <c r="E279" s="4">
        <v>560</v>
      </c>
      <c r="F279" s="5">
        <v>81</v>
      </c>
    </row>
    <row r="280" spans="2:6" x14ac:dyDescent="0.3">
      <c r="B280" t="s">
        <v>2</v>
      </c>
      <c r="C280" t="s">
        <v>35</v>
      </c>
      <c r="D280" t="s">
        <v>19</v>
      </c>
      <c r="E280" s="4">
        <v>553</v>
      </c>
      <c r="F280" s="5">
        <v>15</v>
      </c>
    </row>
    <row r="281" spans="2:6" x14ac:dyDescent="0.3">
      <c r="B281" t="s">
        <v>6</v>
      </c>
      <c r="C281" t="s">
        <v>34</v>
      </c>
      <c r="D281" t="s">
        <v>4</v>
      </c>
      <c r="E281" s="4">
        <v>525</v>
      </c>
      <c r="F281" s="5">
        <v>48</v>
      </c>
    </row>
    <row r="282" spans="2:6" x14ac:dyDescent="0.3">
      <c r="B282" t="s">
        <v>5</v>
      </c>
      <c r="C282" t="s">
        <v>37</v>
      </c>
      <c r="D282" t="s">
        <v>22</v>
      </c>
      <c r="E282" s="4">
        <v>518</v>
      </c>
      <c r="F282" s="5">
        <v>75</v>
      </c>
    </row>
    <row r="283" spans="2:6" x14ac:dyDescent="0.3">
      <c r="B283" t="s">
        <v>6</v>
      </c>
      <c r="C283" t="s">
        <v>36</v>
      </c>
      <c r="D283" t="s">
        <v>21</v>
      </c>
      <c r="E283" s="4">
        <v>497</v>
      </c>
      <c r="F283" s="5">
        <v>63</v>
      </c>
    </row>
    <row r="284" spans="2:6" x14ac:dyDescent="0.3">
      <c r="B284" t="s">
        <v>5</v>
      </c>
      <c r="C284" t="s">
        <v>35</v>
      </c>
      <c r="D284" t="s">
        <v>22</v>
      </c>
      <c r="E284" s="4">
        <v>490</v>
      </c>
      <c r="F284" s="5">
        <v>84</v>
      </c>
    </row>
    <row r="285" spans="2:6" x14ac:dyDescent="0.3">
      <c r="B285" t="s">
        <v>6</v>
      </c>
      <c r="C285" t="s">
        <v>38</v>
      </c>
      <c r="D285" t="s">
        <v>25</v>
      </c>
      <c r="E285" s="4">
        <v>469</v>
      </c>
      <c r="F285" s="5">
        <v>75</v>
      </c>
    </row>
    <row r="286" spans="2:6" x14ac:dyDescent="0.3">
      <c r="B286" t="s">
        <v>8</v>
      </c>
      <c r="C286" t="s">
        <v>37</v>
      </c>
      <c r="D286" t="s">
        <v>21</v>
      </c>
      <c r="E286" s="4">
        <v>434</v>
      </c>
      <c r="F286" s="5">
        <v>87</v>
      </c>
    </row>
    <row r="287" spans="2:6" x14ac:dyDescent="0.3">
      <c r="B287" t="s">
        <v>5</v>
      </c>
      <c r="C287" t="s">
        <v>39</v>
      </c>
      <c r="D287" t="s">
        <v>18</v>
      </c>
      <c r="E287" s="4">
        <v>385</v>
      </c>
      <c r="F287" s="5">
        <v>249</v>
      </c>
    </row>
    <row r="288" spans="2:6" x14ac:dyDescent="0.3">
      <c r="B288" t="s">
        <v>8</v>
      </c>
      <c r="C288" t="s">
        <v>35</v>
      </c>
      <c r="D288" t="s">
        <v>33</v>
      </c>
      <c r="E288" s="4">
        <v>357</v>
      </c>
      <c r="F288" s="5">
        <v>126</v>
      </c>
    </row>
    <row r="289" spans="2:6" x14ac:dyDescent="0.3">
      <c r="B289" t="s">
        <v>41</v>
      </c>
      <c r="C289" t="s">
        <v>34</v>
      </c>
      <c r="D289" t="s">
        <v>22</v>
      </c>
      <c r="E289" s="4">
        <v>336</v>
      </c>
      <c r="F289" s="5">
        <v>144</v>
      </c>
    </row>
    <row r="290" spans="2:6" x14ac:dyDescent="0.3">
      <c r="B290" t="s">
        <v>7</v>
      </c>
      <c r="C290" t="s">
        <v>36</v>
      </c>
      <c r="D290" t="s">
        <v>32</v>
      </c>
      <c r="E290" s="4">
        <v>280</v>
      </c>
      <c r="F290" s="5">
        <v>87</v>
      </c>
    </row>
    <row r="291" spans="2:6" x14ac:dyDescent="0.3">
      <c r="B291" t="s">
        <v>9</v>
      </c>
      <c r="C291" t="s">
        <v>37</v>
      </c>
      <c r="D291" t="s">
        <v>4</v>
      </c>
      <c r="E291" s="4">
        <v>259</v>
      </c>
      <c r="F291" s="5">
        <v>207</v>
      </c>
    </row>
    <row r="292" spans="2:6" x14ac:dyDescent="0.3">
      <c r="B292" t="s">
        <v>2</v>
      </c>
      <c r="C292" t="s">
        <v>34</v>
      </c>
      <c r="D292" t="s">
        <v>13</v>
      </c>
      <c r="E292" s="4">
        <v>252</v>
      </c>
      <c r="F292" s="5">
        <v>54</v>
      </c>
    </row>
    <row r="293" spans="2:6" x14ac:dyDescent="0.3">
      <c r="B293" t="s">
        <v>10</v>
      </c>
      <c r="C293" t="s">
        <v>37</v>
      </c>
      <c r="D293" t="s">
        <v>21</v>
      </c>
      <c r="E293" s="4">
        <v>245</v>
      </c>
      <c r="F293" s="5">
        <v>288</v>
      </c>
    </row>
    <row r="294" spans="2:6" x14ac:dyDescent="0.3">
      <c r="B294" t="s">
        <v>2</v>
      </c>
      <c r="C294" t="s">
        <v>37</v>
      </c>
      <c r="D294" t="s">
        <v>19</v>
      </c>
      <c r="E294" s="4">
        <v>238</v>
      </c>
      <c r="F294" s="5">
        <v>18</v>
      </c>
    </row>
    <row r="295" spans="2:6" x14ac:dyDescent="0.3">
      <c r="B295" t="s">
        <v>40</v>
      </c>
      <c r="C295" t="s">
        <v>36</v>
      </c>
      <c r="D295" t="s">
        <v>4</v>
      </c>
      <c r="E295" s="4">
        <v>217</v>
      </c>
      <c r="F295" s="5">
        <v>36</v>
      </c>
    </row>
    <row r="296" spans="2:6" x14ac:dyDescent="0.3">
      <c r="B296" t="s">
        <v>2</v>
      </c>
      <c r="C296" t="s">
        <v>36</v>
      </c>
      <c r="D296" t="s">
        <v>17</v>
      </c>
      <c r="E296" s="4">
        <v>189</v>
      </c>
      <c r="F296" s="5">
        <v>48</v>
      </c>
    </row>
    <row r="297" spans="2:6" x14ac:dyDescent="0.3">
      <c r="B297" t="s">
        <v>5</v>
      </c>
      <c r="C297" t="s">
        <v>37</v>
      </c>
      <c r="D297" t="s">
        <v>31</v>
      </c>
      <c r="E297" s="4">
        <v>182</v>
      </c>
      <c r="F297" s="5">
        <v>48</v>
      </c>
    </row>
    <row r="298" spans="2:6" x14ac:dyDescent="0.3">
      <c r="B298" t="s">
        <v>8</v>
      </c>
      <c r="C298" t="s">
        <v>38</v>
      </c>
      <c r="D298" t="s">
        <v>22</v>
      </c>
      <c r="E298" s="4">
        <v>168</v>
      </c>
      <c r="F298" s="5">
        <v>84</v>
      </c>
    </row>
    <row r="299" spans="2:6" x14ac:dyDescent="0.3">
      <c r="B299" t="s">
        <v>41</v>
      </c>
      <c r="C299" t="s">
        <v>38</v>
      </c>
      <c r="D299" t="s">
        <v>25</v>
      </c>
      <c r="E299" s="4">
        <v>154</v>
      </c>
      <c r="F299" s="5">
        <v>21</v>
      </c>
    </row>
    <row r="300" spans="2:6" x14ac:dyDescent="0.3">
      <c r="B300" t="s">
        <v>41</v>
      </c>
      <c r="C300" t="s">
        <v>36</v>
      </c>
      <c r="D300" t="s">
        <v>26</v>
      </c>
      <c r="E300" s="4">
        <v>98</v>
      </c>
      <c r="F300" s="5">
        <v>204</v>
      </c>
    </row>
    <row r="301" spans="2:6" x14ac:dyDescent="0.3">
      <c r="B301" t="s">
        <v>9</v>
      </c>
      <c r="C301" t="s">
        <v>35</v>
      </c>
      <c r="D301" t="s">
        <v>26</v>
      </c>
      <c r="E301" s="4">
        <v>98</v>
      </c>
      <c r="F301" s="5">
        <v>159</v>
      </c>
    </row>
    <row r="302" spans="2:6" x14ac:dyDescent="0.3">
      <c r="B302" t="s">
        <v>10</v>
      </c>
      <c r="C302" t="s">
        <v>38</v>
      </c>
      <c r="D302" t="s">
        <v>13</v>
      </c>
      <c r="E302" s="4">
        <v>63</v>
      </c>
      <c r="F302" s="5">
        <v>123</v>
      </c>
    </row>
    <row r="303" spans="2:6" x14ac:dyDescent="0.3">
      <c r="B303" t="s">
        <v>2</v>
      </c>
      <c r="C303" t="s">
        <v>38</v>
      </c>
      <c r="D303" t="s">
        <v>13</v>
      </c>
      <c r="E303" s="4">
        <v>56</v>
      </c>
      <c r="F303" s="5">
        <v>51</v>
      </c>
    </row>
    <row r="304" spans="2:6" x14ac:dyDescent="0.3">
      <c r="B304" t="s">
        <v>8</v>
      </c>
      <c r="C304" t="s">
        <v>37</v>
      </c>
      <c r="D304" t="s">
        <v>30</v>
      </c>
      <c r="E304" s="4">
        <v>42</v>
      </c>
      <c r="F304" s="5">
        <v>150</v>
      </c>
    </row>
    <row r="305" spans="2:6" x14ac:dyDescent="0.3">
      <c r="B305" t="s">
        <v>3</v>
      </c>
      <c r="C305" t="s">
        <v>39</v>
      </c>
      <c r="D305" t="s">
        <v>16</v>
      </c>
      <c r="E305" s="4">
        <v>21</v>
      </c>
      <c r="F305" s="5">
        <v>168</v>
      </c>
    </row>
    <row r="306" spans="2:6" x14ac:dyDescent="0.3">
      <c r="B306" t="s">
        <v>40</v>
      </c>
      <c r="C306" t="s">
        <v>39</v>
      </c>
      <c r="D306" t="s">
        <v>29</v>
      </c>
      <c r="E306" s="4">
        <v>0</v>
      </c>
      <c r="F306" s="5">
        <v>135</v>
      </c>
    </row>
  </sheetData>
  <mergeCells count="1">
    <mergeCell ref="A1:H3"/>
  </mergeCells>
  <conditionalFormatting sqref="E6:E306">
    <cfRule type="colorScale" priority="2">
      <colorScale>
        <cfvo type="min"/>
        <cfvo type="percentile" val="50"/>
        <cfvo type="max"/>
        <color rgb="FFF8696B"/>
        <color rgb="FFFFEB84"/>
        <color rgb="FF63BE7B"/>
      </colorScale>
    </cfRule>
  </conditionalFormatting>
  <conditionalFormatting sqref="F6:F306">
    <cfRule type="dataBar" priority="1">
      <dataBar>
        <cfvo type="min"/>
        <cfvo type="max"/>
        <color rgb="FF638EC6"/>
      </dataBar>
      <extLst>
        <ext xmlns:x14="http://schemas.microsoft.com/office/spreadsheetml/2009/9/main" uri="{B025F937-C7B1-47D3-B67F-A62EFF666E3E}">
          <x14:id>{784046B9-A8EE-461B-A485-E5E01F4B198A}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784046B9-A8EE-461B-A485-E5E01F4B198A}">
            <x14:dataBar minLength="0" maxLength="100" border="1" negativeBarBorderColorSameAsPositive="0">
              <x14:cfvo type="autoMin"/>
              <x14:cfvo type="autoMax"/>
              <x14:borderColor rgb="FF638EC6"/>
              <x14:negativeFillColor rgb="FFFF0000"/>
              <x14:negativeBorderColor rgb="FFFF0000"/>
              <x14:axisColor rgb="FF000000"/>
            </x14:dataBar>
          </x14:cfRule>
          <xm:sqref>F6:F306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D8C7B-EF05-4684-ABA2-6A737B795909}">
  <dimension ref="A1:M44"/>
  <sheetViews>
    <sheetView topLeftCell="A12" workbookViewId="0">
      <selection activeCell="C36" sqref="C36"/>
    </sheetView>
  </sheetViews>
  <sheetFormatPr defaultRowHeight="14.4" x14ac:dyDescent="0.3"/>
  <cols>
    <col min="1" max="1" width="20.21875" bestFit="1" customWidth="1"/>
    <col min="2" max="2" width="15" bestFit="1" customWidth="1"/>
    <col min="3" max="3" width="15.44140625" bestFit="1" customWidth="1"/>
    <col min="4" max="4" width="11.77734375" bestFit="1" customWidth="1"/>
  </cols>
  <sheetData>
    <row r="1" spans="1:13" x14ac:dyDescent="0.3">
      <c r="A1" s="35" t="s">
        <v>67</v>
      </c>
      <c r="B1" s="35"/>
      <c r="C1" s="35"/>
      <c r="D1" s="35"/>
      <c r="E1" s="35"/>
      <c r="F1" s="35"/>
      <c r="G1" s="35"/>
      <c r="H1" s="35"/>
      <c r="I1" s="35"/>
      <c r="J1" s="35"/>
      <c r="K1" s="35"/>
      <c r="L1" s="6"/>
      <c r="M1" s="6"/>
    </row>
    <row r="2" spans="1:13" x14ac:dyDescent="0.3">
      <c r="A2" s="35"/>
      <c r="B2" s="35"/>
      <c r="C2" s="35"/>
      <c r="D2" s="35"/>
      <c r="E2" s="35"/>
      <c r="F2" s="35"/>
      <c r="G2" s="35"/>
      <c r="H2" s="35"/>
      <c r="I2" s="35"/>
      <c r="J2" s="35"/>
      <c r="K2" s="35"/>
      <c r="L2" s="6"/>
      <c r="M2" s="6"/>
    </row>
    <row r="3" spans="1:13" x14ac:dyDescent="0.3">
      <c r="A3" s="35"/>
      <c r="B3" s="35"/>
      <c r="C3" s="35"/>
      <c r="D3" s="35"/>
      <c r="E3" s="35"/>
      <c r="F3" s="35"/>
      <c r="G3" s="35"/>
      <c r="H3" s="35"/>
      <c r="I3" s="35"/>
      <c r="J3" s="35"/>
      <c r="K3" s="35"/>
      <c r="L3" s="6"/>
      <c r="M3" s="6"/>
    </row>
    <row r="6" spans="1:13" x14ac:dyDescent="0.3">
      <c r="B6" s="13" t="s">
        <v>68</v>
      </c>
      <c r="C6" s="13" t="s">
        <v>1</v>
      </c>
      <c r="D6" s="13"/>
      <c r="E6" s="13" t="s">
        <v>69</v>
      </c>
    </row>
    <row r="7" spans="1:13" x14ac:dyDescent="0.3">
      <c r="B7" t="str" cm="1">
        <f t="array" ref="B7:B12">_xlfn.UNIQUE(Sales_Table[Geography])</f>
        <v>New Zealand</v>
      </c>
      <c r="C7" s="12">
        <f>SUMIFS(Sales_Table[Amount],Sales_Table[Geography],Contry_Sales!B7)</f>
        <v>218813</v>
      </c>
      <c r="D7" s="12">
        <f t="shared" ref="D7:D12" si="0">C7</f>
        <v>218813</v>
      </c>
      <c r="E7" s="5">
        <f>SUMIFS(Sales_Table[[#All],[Units]],Sales_Table[[#All],[Geography]],Contry_Sales!B7)</f>
        <v>7431</v>
      </c>
    </row>
    <row r="8" spans="1:13" x14ac:dyDescent="0.3">
      <c r="B8" t="str">
        <v>USA</v>
      </c>
      <c r="C8" s="12">
        <f>SUMIFS(Sales_Table[Amount],Sales_Table[Geography],Contry_Sales!B8)</f>
        <v>189434</v>
      </c>
      <c r="D8" s="12">
        <f t="shared" si="0"/>
        <v>189434</v>
      </c>
      <c r="E8" s="5">
        <f>SUMIFS(Sales_Table[[#All],[Units]],Sales_Table[[#All],[Geography]],Contry_Sales!B8)</f>
        <v>10158</v>
      </c>
    </row>
    <row r="9" spans="1:13" x14ac:dyDescent="0.3">
      <c r="B9" t="str">
        <v>Canada</v>
      </c>
      <c r="C9" s="12">
        <f>SUMIFS(Sales_Table[Amount],Sales_Table[Geography],Contry_Sales!B9)</f>
        <v>237944</v>
      </c>
      <c r="D9" s="12">
        <f t="shared" si="0"/>
        <v>237944</v>
      </c>
      <c r="E9" s="5">
        <f>SUMIFS(Sales_Table[[#All],[Units]],Sales_Table[[#All],[Geography]],Contry_Sales!B9)</f>
        <v>7302</v>
      </c>
    </row>
    <row r="10" spans="1:13" x14ac:dyDescent="0.3">
      <c r="B10" t="str">
        <v>UK</v>
      </c>
      <c r="C10" s="12">
        <f>SUMIFS(Sales_Table[Amount],Sales_Table[Geography],Contry_Sales!B10)</f>
        <v>173530</v>
      </c>
      <c r="D10" s="12">
        <f t="shared" si="0"/>
        <v>173530</v>
      </c>
      <c r="E10" s="5">
        <f>SUMIFS(Sales_Table[[#All],[Units]],Sales_Table[[#All],[Geography]],Contry_Sales!B10)</f>
        <v>5745</v>
      </c>
    </row>
    <row r="11" spans="1:13" x14ac:dyDescent="0.3">
      <c r="B11" t="str">
        <v>Australia</v>
      </c>
      <c r="C11" s="12">
        <f>SUMIFS(Sales_Table[Amount],Sales_Table[Geography],Contry_Sales!B11)</f>
        <v>168679</v>
      </c>
      <c r="D11" s="12">
        <f t="shared" si="0"/>
        <v>168679</v>
      </c>
      <c r="E11" s="5">
        <f>SUMIFS(Sales_Table[[#All],[Units]],Sales_Table[[#All],[Geography]],Contry_Sales!B11)</f>
        <v>6264</v>
      </c>
    </row>
    <row r="12" spans="1:13" x14ac:dyDescent="0.3">
      <c r="B12" t="str">
        <v>India</v>
      </c>
      <c r="C12" s="12">
        <f>SUMIFS(Sales_Table[Amount],Sales_Table[Geography],Contry_Sales!B12)</f>
        <v>252469</v>
      </c>
      <c r="D12" s="12">
        <f t="shared" si="0"/>
        <v>252469</v>
      </c>
      <c r="E12" s="5">
        <f>SUMIFS(Sales_Table[[#All],[Units]],Sales_Table[[#All],[Geography]],Contry_Sales!B12)</f>
        <v>8760</v>
      </c>
    </row>
    <row r="15" spans="1:13" x14ac:dyDescent="0.3">
      <c r="A15" s="35" t="s">
        <v>70</v>
      </c>
      <c r="B15" s="35"/>
      <c r="C15" s="35"/>
      <c r="D15" s="35"/>
      <c r="E15" s="35"/>
      <c r="F15" s="35"/>
      <c r="G15" s="35"/>
      <c r="H15" s="35"/>
      <c r="I15" s="35"/>
      <c r="J15" s="35"/>
      <c r="K15" s="35"/>
    </row>
    <row r="16" spans="1:13" x14ac:dyDescent="0.3">
      <c r="A16" s="35"/>
      <c r="B16" s="35"/>
      <c r="C16" s="35"/>
      <c r="D16" s="35"/>
      <c r="E16" s="35"/>
      <c r="F16" s="35"/>
      <c r="G16" s="35"/>
      <c r="H16" s="35"/>
      <c r="I16" s="35"/>
      <c r="J16" s="35"/>
      <c r="K16" s="35"/>
    </row>
    <row r="17" spans="1:11" x14ac:dyDescent="0.3">
      <c r="A17" s="35"/>
      <c r="B17" s="35"/>
      <c r="C17" s="35"/>
      <c r="D17" s="35"/>
      <c r="E17" s="35"/>
      <c r="F17" s="35"/>
      <c r="G17" s="35"/>
      <c r="H17" s="35"/>
      <c r="I17" s="35"/>
      <c r="J17" s="35"/>
      <c r="K17" s="35"/>
    </row>
    <row r="19" spans="1:11" x14ac:dyDescent="0.3">
      <c r="A19" s="14" t="s">
        <v>71</v>
      </c>
      <c r="B19" t="s">
        <v>73</v>
      </c>
      <c r="C19" t="s">
        <v>96</v>
      </c>
      <c r="D19" t="s">
        <v>74</v>
      </c>
    </row>
    <row r="20" spans="1:11" x14ac:dyDescent="0.3">
      <c r="A20" s="15" t="s">
        <v>34</v>
      </c>
      <c r="B20" s="17">
        <v>252469</v>
      </c>
      <c r="C20" s="16">
        <v>252469</v>
      </c>
      <c r="D20" s="16">
        <v>8760</v>
      </c>
    </row>
    <row r="21" spans="1:11" x14ac:dyDescent="0.3">
      <c r="A21" s="15" t="s">
        <v>36</v>
      </c>
      <c r="B21" s="17">
        <v>237944</v>
      </c>
      <c r="C21" s="16">
        <v>237944</v>
      </c>
      <c r="D21" s="16">
        <v>7302</v>
      </c>
    </row>
    <row r="22" spans="1:11" x14ac:dyDescent="0.3">
      <c r="A22" s="15" t="s">
        <v>37</v>
      </c>
      <c r="B22" s="17">
        <v>218813</v>
      </c>
      <c r="C22" s="16">
        <v>218813</v>
      </c>
      <c r="D22" s="16">
        <v>7431</v>
      </c>
    </row>
    <row r="23" spans="1:11" x14ac:dyDescent="0.3">
      <c r="A23" s="15" t="s">
        <v>35</v>
      </c>
      <c r="B23" s="17">
        <v>189434</v>
      </c>
      <c r="C23" s="16">
        <v>189434</v>
      </c>
      <c r="D23" s="16">
        <v>10158</v>
      </c>
    </row>
    <row r="24" spans="1:11" x14ac:dyDescent="0.3">
      <c r="A24" s="15" t="s">
        <v>39</v>
      </c>
      <c r="B24" s="17">
        <v>173530</v>
      </c>
      <c r="C24" s="16">
        <v>173530</v>
      </c>
      <c r="D24" s="16">
        <v>5745</v>
      </c>
    </row>
    <row r="25" spans="1:11" x14ac:dyDescent="0.3">
      <c r="A25" s="15" t="s">
        <v>38</v>
      </c>
      <c r="B25" s="17">
        <v>168679</v>
      </c>
      <c r="C25" s="16">
        <v>168679</v>
      </c>
      <c r="D25" s="16">
        <v>6264</v>
      </c>
    </row>
    <row r="26" spans="1:11" x14ac:dyDescent="0.3">
      <c r="A26" s="15" t="s">
        <v>72</v>
      </c>
      <c r="B26" s="17">
        <v>1240869</v>
      </c>
      <c r="C26" s="12">
        <v>1240869</v>
      </c>
      <c r="D26" s="16">
        <v>45660</v>
      </c>
    </row>
    <row r="29" spans="1:11" x14ac:dyDescent="0.3">
      <c r="A29" s="35" t="s">
        <v>76</v>
      </c>
      <c r="B29" s="36"/>
      <c r="C29" s="36"/>
      <c r="D29" s="36"/>
      <c r="E29" s="36"/>
      <c r="F29" s="36"/>
      <c r="G29" s="36"/>
      <c r="H29" s="36"/>
      <c r="I29" s="36"/>
      <c r="J29" s="36"/>
      <c r="K29" s="36"/>
    </row>
    <row r="30" spans="1:11" x14ac:dyDescent="0.3">
      <c r="A30" s="36"/>
      <c r="B30" s="36"/>
      <c r="C30" s="36"/>
      <c r="D30" s="36"/>
      <c r="E30" s="36"/>
      <c r="F30" s="36"/>
      <c r="G30" s="36"/>
      <c r="H30" s="36"/>
      <c r="I30" s="36"/>
      <c r="J30" s="36"/>
      <c r="K30" s="36"/>
    </row>
    <row r="31" spans="1:11" x14ac:dyDescent="0.3">
      <c r="A31" s="36"/>
      <c r="B31" s="36"/>
      <c r="C31" s="36"/>
      <c r="D31" s="36"/>
      <c r="E31" s="36"/>
      <c r="F31" s="36"/>
      <c r="G31" s="36"/>
      <c r="H31" s="36"/>
      <c r="I31" s="36"/>
      <c r="J31" s="36"/>
      <c r="K31" s="36"/>
    </row>
    <row r="33" spans="1:2" x14ac:dyDescent="0.3">
      <c r="A33" s="14" t="s">
        <v>71</v>
      </c>
      <c r="B33" t="s">
        <v>75</v>
      </c>
    </row>
    <row r="34" spans="1:2" x14ac:dyDescent="0.3">
      <c r="A34" s="15" t="s">
        <v>30</v>
      </c>
      <c r="B34" s="19">
        <v>23.733047822983583</v>
      </c>
    </row>
    <row r="35" spans="1:2" x14ac:dyDescent="0.3">
      <c r="A35" s="15" t="s">
        <v>22</v>
      </c>
      <c r="B35" s="19">
        <v>32.301656920077974</v>
      </c>
    </row>
    <row r="36" spans="1:2" x14ac:dyDescent="0.3">
      <c r="A36" s="15" t="s">
        <v>26</v>
      </c>
      <c r="B36" s="19">
        <v>32.807189542483663</v>
      </c>
    </row>
    <row r="37" spans="1:2" x14ac:dyDescent="0.3">
      <c r="A37" s="15" t="s">
        <v>28</v>
      </c>
      <c r="B37" s="19">
        <v>22.567196757093857</v>
      </c>
    </row>
    <row r="38" spans="1:2" x14ac:dyDescent="0.3">
      <c r="A38" s="15" t="s">
        <v>32</v>
      </c>
      <c r="B38" s="19">
        <v>31.276401564537156</v>
      </c>
    </row>
    <row r="39" spans="1:2" x14ac:dyDescent="0.3">
      <c r="A39" s="15" t="s">
        <v>17</v>
      </c>
      <c r="B39" s="19">
        <v>27.336336336336338</v>
      </c>
    </row>
    <row r="40" spans="1:2" x14ac:dyDescent="0.3">
      <c r="A40" s="15" t="s">
        <v>16</v>
      </c>
      <c r="B40" s="19">
        <v>28.835190343546891</v>
      </c>
    </row>
    <row r="41" spans="1:2" x14ac:dyDescent="0.3">
      <c r="A41" s="15" t="s">
        <v>27</v>
      </c>
      <c r="B41" s="19">
        <v>23.293427230046948</v>
      </c>
    </row>
    <row r="42" spans="1:2" x14ac:dyDescent="0.3">
      <c r="A42" s="15" t="s">
        <v>33</v>
      </c>
      <c r="B42" s="19">
        <v>37.303128371089535</v>
      </c>
    </row>
    <row r="43" spans="1:2" x14ac:dyDescent="0.3">
      <c r="A43" s="15" t="s">
        <v>15</v>
      </c>
      <c r="B43" s="19">
        <v>44.990867579908674</v>
      </c>
    </row>
    <row r="44" spans="1:2" x14ac:dyDescent="0.3">
      <c r="A44" s="15" t="s">
        <v>72</v>
      </c>
      <c r="B44" s="19">
        <v>29.147187259183148</v>
      </c>
    </row>
  </sheetData>
  <mergeCells count="3">
    <mergeCell ref="A1:K3"/>
    <mergeCell ref="A15:K17"/>
    <mergeCell ref="A29:K31"/>
  </mergeCells>
  <conditionalFormatting sqref="D7:D12">
    <cfRule type="dataBar" priority="2">
      <dataBar showValue="0">
        <cfvo type="min"/>
        <cfvo type="max"/>
        <color rgb="FF638EC6"/>
      </dataBar>
      <extLst>
        <ext xmlns:x14="http://schemas.microsoft.com/office/spreadsheetml/2009/9/main" uri="{B025F937-C7B1-47D3-B67F-A62EFF666E3E}">
          <x14:id>{BFA2E5FF-706D-439E-8925-6EBDF6C20C31}</x14:id>
        </ext>
      </extLst>
    </cfRule>
  </conditionalFormatting>
  <conditionalFormatting pivot="1" sqref="C20:C25">
    <cfRule type="dataBar" priority="1">
      <dataBar showValue="0">
        <cfvo type="min"/>
        <cfvo type="max"/>
        <color rgb="FF638EC6"/>
      </dataBar>
      <extLst>
        <ext xmlns:x14="http://schemas.microsoft.com/office/spreadsheetml/2009/9/main" uri="{B025F937-C7B1-47D3-B67F-A62EFF666E3E}">
          <x14:id>{CC9F7B10-F990-4638-9582-BB6621810B5A}</x14:id>
        </ext>
      </extLst>
    </cfRule>
  </conditionalFormatting>
  <pageMargins left="0.7" right="0.7" top="0.75" bottom="0.75" header="0.3" footer="0.3"/>
  <pageSetup orientation="portrait" horizontalDpi="200" verticalDpi="200" copies="0" r:id="rId3"/>
  <drawing r:id="rId4"/>
  <extLst>
    <ext xmlns:x14="http://schemas.microsoft.com/office/spreadsheetml/2009/9/main" uri="{78C0D931-6437-407d-A8EE-F0AAD7539E65}">
      <x14:conditionalFormattings>
        <x14:conditionalFormatting xmlns:xm="http://schemas.microsoft.com/office/excel/2006/main">
          <x14:cfRule type="dataBar" id="{BFA2E5FF-706D-439E-8925-6EBDF6C20C31}">
            <x14:dataBar minLength="0" maxLength="100" border="1" negativeBarBorderColorSameAsPositive="0">
              <x14:cfvo type="autoMin"/>
              <x14:cfvo type="autoMax"/>
              <x14:borderColor rgb="FF638EC6"/>
              <x14:negativeFillColor rgb="FFFF0000"/>
              <x14:negativeBorderColor rgb="FFFF0000"/>
              <x14:axisColor rgb="FF000000"/>
            </x14:dataBar>
          </x14:cfRule>
          <xm:sqref>D7:D12</xm:sqref>
        </x14:conditionalFormatting>
        <x14:conditionalFormatting xmlns:xm="http://schemas.microsoft.com/office/excel/2006/main" pivot="1">
          <x14:cfRule type="dataBar" id="{CC9F7B10-F990-4638-9582-BB6621810B5A}">
            <x14:dataBar minLength="0" maxLength="100" border="1" negativeBarBorderColorSameAsPositive="0">
              <x14:cfvo type="autoMin"/>
              <x14:cfvo type="autoMax"/>
              <x14:borderColor rgb="FF638EC6"/>
              <x14:negativeFillColor rgb="FFFF0000"/>
              <x14:negativeBorderColor rgb="FFFF0000"/>
              <x14:axisColor rgb="FF000000"/>
            </x14:dataBar>
          </x14:cfRule>
          <xm:sqref>C20:C25</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DD977-2D24-4EBB-A83D-1123DD857CC4}">
  <dimension ref="L8:P308"/>
  <sheetViews>
    <sheetView workbookViewId="0">
      <selection activeCell="M10" sqref="M10"/>
    </sheetView>
  </sheetViews>
  <sheetFormatPr defaultRowHeight="14.4" x14ac:dyDescent="0.3"/>
  <cols>
    <col min="12" max="12" width="15.109375" bestFit="1" customWidth="1"/>
    <col min="13" max="13" width="12.44140625" bestFit="1" customWidth="1"/>
    <col min="14" max="14" width="20.21875" bestFit="1" customWidth="1"/>
    <col min="15" max="15" width="8" bestFit="1" customWidth="1"/>
  </cols>
  <sheetData>
    <row r="8" spans="12:16" x14ac:dyDescent="0.3">
      <c r="L8" s="6" t="s">
        <v>11</v>
      </c>
      <c r="M8" s="6" t="s">
        <v>12</v>
      </c>
      <c r="N8" s="6" t="s">
        <v>0</v>
      </c>
      <c r="O8" s="10" t="s">
        <v>1</v>
      </c>
      <c r="P8" s="10" t="s">
        <v>50</v>
      </c>
    </row>
    <row r="9" spans="12:16" x14ac:dyDescent="0.3">
      <c r="L9" t="s">
        <v>40</v>
      </c>
      <c r="M9" t="s">
        <v>37</v>
      </c>
      <c r="N9" t="s">
        <v>30</v>
      </c>
      <c r="O9" s="4">
        <v>1624</v>
      </c>
      <c r="P9" s="5">
        <v>114</v>
      </c>
    </row>
    <row r="10" spans="12:16" x14ac:dyDescent="0.3">
      <c r="L10" t="s">
        <v>8</v>
      </c>
      <c r="M10" t="s">
        <v>35</v>
      </c>
      <c r="N10" t="s">
        <v>32</v>
      </c>
      <c r="O10" s="4">
        <v>6706</v>
      </c>
      <c r="P10" s="5">
        <v>459</v>
      </c>
    </row>
    <row r="11" spans="12:16" x14ac:dyDescent="0.3">
      <c r="L11" t="s">
        <v>9</v>
      </c>
      <c r="M11" t="s">
        <v>35</v>
      </c>
      <c r="N11" t="s">
        <v>4</v>
      </c>
      <c r="O11" s="4">
        <v>959</v>
      </c>
      <c r="P11" s="5">
        <v>147</v>
      </c>
    </row>
    <row r="12" spans="12:16" x14ac:dyDescent="0.3">
      <c r="L12" t="s">
        <v>41</v>
      </c>
      <c r="M12" t="s">
        <v>36</v>
      </c>
      <c r="N12" t="s">
        <v>18</v>
      </c>
      <c r="O12" s="4">
        <v>9632</v>
      </c>
      <c r="P12" s="5">
        <v>288</v>
      </c>
    </row>
    <row r="13" spans="12:16" x14ac:dyDescent="0.3">
      <c r="L13" t="s">
        <v>6</v>
      </c>
      <c r="M13" t="s">
        <v>39</v>
      </c>
      <c r="N13" t="s">
        <v>25</v>
      </c>
      <c r="O13" s="4">
        <v>2100</v>
      </c>
      <c r="P13" s="5">
        <v>414</v>
      </c>
    </row>
    <row r="14" spans="12:16" x14ac:dyDescent="0.3">
      <c r="L14" t="s">
        <v>40</v>
      </c>
      <c r="M14" t="s">
        <v>35</v>
      </c>
      <c r="N14" t="s">
        <v>33</v>
      </c>
      <c r="O14" s="4">
        <v>8869</v>
      </c>
      <c r="P14" s="5">
        <v>432</v>
      </c>
    </row>
    <row r="15" spans="12:16" x14ac:dyDescent="0.3">
      <c r="L15" t="s">
        <v>6</v>
      </c>
      <c r="M15" t="s">
        <v>38</v>
      </c>
      <c r="N15" t="s">
        <v>31</v>
      </c>
      <c r="O15" s="4">
        <v>2681</v>
      </c>
      <c r="P15" s="5">
        <v>54</v>
      </c>
    </row>
    <row r="16" spans="12:16" x14ac:dyDescent="0.3">
      <c r="L16" t="s">
        <v>8</v>
      </c>
      <c r="M16" t="s">
        <v>35</v>
      </c>
      <c r="N16" t="s">
        <v>22</v>
      </c>
      <c r="O16" s="4">
        <v>5012</v>
      </c>
      <c r="P16" s="5">
        <v>210</v>
      </c>
    </row>
    <row r="17" spans="12:16" x14ac:dyDescent="0.3">
      <c r="L17" t="s">
        <v>7</v>
      </c>
      <c r="M17" t="s">
        <v>38</v>
      </c>
      <c r="N17" t="s">
        <v>14</v>
      </c>
      <c r="O17" s="4">
        <v>1281</v>
      </c>
      <c r="P17" s="5">
        <v>75</v>
      </c>
    </row>
    <row r="18" spans="12:16" x14ac:dyDescent="0.3">
      <c r="L18" t="s">
        <v>5</v>
      </c>
      <c r="M18" t="s">
        <v>37</v>
      </c>
      <c r="N18" t="s">
        <v>14</v>
      </c>
      <c r="O18" s="4">
        <v>4991</v>
      </c>
      <c r="P18" s="5">
        <v>12</v>
      </c>
    </row>
    <row r="19" spans="12:16" x14ac:dyDescent="0.3">
      <c r="L19" t="s">
        <v>2</v>
      </c>
      <c r="M19" t="s">
        <v>39</v>
      </c>
      <c r="N19" t="s">
        <v>25</v>
      </c>
      <c r="O19" s="4">
        <v>1785</v>
      </c>
      <c r="P19" s="5">
        <v>462</v>
      </c>
    </row>
    <row r="20" spans="12:16" x14ac:dyDescent="0.3">
      <c r="L20" t="s">
        <v>3</v>
      </c>
      <c r="M20" t="s">
        <v>37</v>
      </c>
      <c r="N20" t="s">
        <v>17</v>
      </c>
      <c r="O20" s="4">
        <v>3983</v>
      </c>
      <c r="P20" s="5">
        <v>144</v>
      </c>
    </row>
    <row r="21" spans="12:16" x14ac:dyDescent="0.3">
      <c r="L21" t="s">
        <v>9</v>
      </c>
      <c r="M21" t="s">
        <v>38</v>
      </c>
      <c r="N21" t="s">
        <v>16</v>
      </c>
      <c r="O21" s="4">
        <v>2646</v>
      </c>
      <c r="P21" s="5">
        <v>120</v>
      </c>
    </row>
    <row r="22" spans="12:16" x14ac:dyDescent="0.3">
      <c r="L22" t="s">
        <v>2</v>
      </c>
      <c r="M22" t="s">
        <v>34</v>
      </c>
      <c r="N22" t="s">
        <v>13</v>
      </c>
      <c r="O22" s="4">
        <v>252</v>
      </c>
      <c r="P22" s="5">
        <v>54</v>
      </c>
    </row>
    <row r="23" spans="12:16" x14ac:dyDescent="0.3">
      <c r="L23" t="s">
        <v>3</v>
      </c>
      <c r="M23" t="s">
        <v>35</v>
      </c>
      <c r="N23" t="s">
        <v>25</v>
      </c>
      <c r="O23" s="4">
        <v>2464</v>
      </c>
      <c r="P23" s="5">
        <v>234</v>
      </c>
    </row>
    <row r="24" spans="12:16" x14ac:dyDescent="0.3">
      <c r="L24" t="s">
        <v>3</v>
      </c>
      <c r="M24" t="s">
        <v>35</v>
      </c>
      <c r="N24" t="s">
        <v>29</v>
      </c>
      <c r="O24" s="4">
        <v>2114</v>
      </c>
      <c r="P24" s="5">
        <v>66</v>
      </c>
    </row>
    <row r="25" spans="12:16" x14ac:dyDescent="0.3">
      <c r="L25" t="s">
        <v>6</v>
      </c>
      <c r="M25" t="s">
        <v>37</v>
      </c>
      <c r="N25" t="s">
        <v>31</v>
      </c>
      <c r="O25" s="4">
        <v>7693</v>
      </c>
      <c r="P25" s="5">
        <v>87</v>
      </c>
    </row>
    <row r="26" spans="12:16" x14ac:dyDescent="0.3">
      <c r="L26" t="s">
        <v>5</v>
      </c>
      <c r="M26" t="s">
        <v>34</v>
      </c>
      <c r="N26" t="s">
        <v>20</v>
      </c>
      <c r="O26" s="4">
        <v>15610</v>
      </c>
      <c r="P26" s="5">
        <v>339</v>
      </c>
    </row>
    <row r="27" spans="12:16" x14ac:dyDescent="0.3">
      <c r="L27" t="s">
        <v>41</v>
      </c>
      <c r="M27" t="s">
        <v>34</v>
      </c>
      <c r="N27" t="s">
        <v>22</v>
      </c>
      <c r="O27" s="4">
        <v>336</v>
      </c>
      <c r="P27" s="5">
        <v>144</v>
      </c>
    </row>
    <row r="28" spans="12:16" x14ac:dyDescent="0.3">
      <c r="L28" t="s">
        <v>2</v>
      </c>
      <c r="M28" t="s">
        <v>39</v>
      </c>
      <c r="N28" t="s">
        <v>20</v>
      </c>
      <c r="O28" s="4">
        <v>9443</v>
      </c>
      <c r="P28" s="5">
        <v>162</v>
      </c>
    </row>
    <row r="29" spans="12:16" x14ac:dyDescent="0.3">
      <c r="L29" t="s">
        <v>9</v>
      </c>
      <c r="M29" t="s">
        <v>34</v>
      </c>
      <c r="N29" t="s">
        <v>23</v>
      </c>
      <c r="O29" s="4">
        <v>8155</v>
      </c>
      <c r="P29" s="5">
        <v>90</v>
      </c>
    </row>
    <row r="30" spans="12:16" x14ac:dyDescent="0.3">
      <c r="L30" t="s">
        <v>8</v>
      </c>
      <c r="M30" t="s">
        <v>38</v>
      </c>
      <c r="N30" t="s">
        <v>23</v>
      </c>
      <c r="O30" s="4">
        <v>1701</v>
      </c>
      <c r="P30" s="5">
        <v>234</v>
      </c>
    </row>
    <row r="31" spans="12:16" x14ac:dyDescent="0.3">
      <c r="L31" t="s">
        <v>10</v>
      </c>
      <c r="M31" t="s">
        <v>38</v>
      </c>
      <c r="N31" t="s">
        <v>22</v>
      </c>
      <c r="O31" s="4">
        <v>2205</v>
      </c>
      <c r="P31" s="5">
        <v>141</v>
      </c>
    </row>
    <row r="32" spans="12:16" x14ac:dyDescent="0.3">
      <c r="L32" t="s">
        <v>8</v>
      </c>
      <c r="M32" t="s">
        <v>37</v>
      </c>
      <c r="N32" t="s">
        <v>19</v>
      </c>
      <c r="O32" s="4">
        <v>1771</v>
      </c>
      <c r="P32" s="5">
        <v>204</v>
      </c>
    </row>
    <row r="33" spans="12:16" x14ac:dyDescent="0.3">
      <c r="L33" t="s">
        <v>41</v>
      </c>
      <c r="M33" t="s">
        <v>35</v>
      </c>
      <c r="N33" t="s">
        <v>15</v>
      </c>
      <c r="O33" s="4">
        <v>2114</v>
      </c>
      <c r="P33" s="5">
        <v>186</v>
      </c>
    </row>
    <row r="34" spans="12:16" x14ac:dyDescent="0.3">
      <c r="L34" t="s">
        <v>41</v>
      </c>
      <c r="M34" t="s">
        <v>36</v>
      </c>
      <c r="N34" t="s">
        <v>13</v>
      </c>
      <c r="O34" s="4">
        <v>10311</v>
      </c>
      <c r="P34" s="5">
        <v>231</v>
      </c>
    </row>
    <row r="35" spans="12:16" x14ac:dyDescent="0.3">
      <c r="L35" t="s">
        <v>3</v>
      </c>
      <c r="M35" t="s">
        <v>39</v>
      </c>
      <c r="N35" t="s">
        <v>16</v>
      </c>
      <c r="O35" s="4">
        <v>21</v>
      </c>
      <c r="P35" s="5">
        <v>168</v>
      </c>
    </row>
    <row r="36" spans="12:16" x14ac:dyDescent="0.3">
      <c r="L36" t="s">
        <v>10</v>
      </c>
      <c r="M36" t="s">
        <v>35</v>
      </c>
      <c r="N36" t="s">
        <v>20</v>
      </c>
      <c r="O36" s="4">
        <v>1974</v>
      </c>
      <c r="P36" s="5">
        <v>195</v>
      </c>
    </row>
    <row r="37" spans="12:16" x14ac:dyDescent="0.3">
      <c r="L37" t="s">
        <v>5</v>
      </c>
      <c r="M37" t="s">
        <v>36</v>
      </c>
      <c r="N37" t="s">
        <v>23</v>
      </c>
      <c r="O37" s="4">
        <v>6314</v>
      </c>
      <c r="P37" s="5">
        <v>15</v>
      </c>
    </row>
    <row r="38" spans="12:16" x14ac:dyDescent="0.3">
      <c r="L38" t="s">
        <v>10</v>
      </c>
      <c r="M38" t="s">
        <v>37</v>
      </c>
      <c r="N38" t="s">
        <v>23</v>
      </c>
      <c r="O38" s="4">
        <v>4683</v>
      </c>
      <c r="P38" s="5">
        <v>30</v>
      </c>
    </row>
    <row r="39" spans="12:16" x14ac:dyDescent="0.3">
      <c r="L39" t="s">
        <v>41</v>
      </c>
      <c r="M39" t="s">
        <v>37</v>
      </c>
      <c r="N39" t="s">
        <v>24</v>
      </c>
      <c r="O39" s="4">
        <v>6398</v>
      </c>
      <c r="P39" s="5">
        <v>102</v>
      </c>
    </row>
    <row r="40" spans="12:16" x14ac:dyDescent="0.3">
      <c r="L40" t="s">
        <v>2</v>
      </c>
      <c r="M40" t="s">
        <v>35</v>
      </c>
      <c r="N40" t="s">
        <v>19</v>
      </c>
      <c r="O40" s="4">
        <v>553</v>
      </c>
      <c r="P40" s="5">
        <v>15</v>
      </c>
    </row>
    <row r="41" spans="12:16" x14ac:dyDescent="0.3">
      <c r="L41" t="s">
        <v>8</v>
      </c>
      <c r="M41" t="s">
        <v>39</v>
      </c>
      <c r="N41" t="s">
        <v>30</v>
      </c>
      <c r="O41" s="4">
        <v>7021</v>
      </c>
      <c r="P41" s="5">
        <v>183</v>
      </c>
    </row>
    <row r="42" spans="12:16" x14ac:dyDescent="0.3">
      <c r="L42" t="s">
        <v>40</v>
      </c>
      <c r="M42" t="s">
        <v>39</v>
      </c>
      <c r="N42" t="s">
        <v>22</v>
      </c>
      <c r="O42" s="4">
        <v>5817</v>
      </c>
      <c r="P42" s="5">
        <v>12</v>
      </c>
    </row>
    <row r="43" spans="12:16" x14ac:dyDescent="0.3">
      <c r="L43" t="s">
        <v>41</v>
      </c>
      <c r="M43" t="s">
        <v>39</v>
      </c>
      <c r="N43" t="s">
        <v>14</v>
      </c>
      <c r="O43" s="4">
        <v>3976</v>
      </c>
      <c r="P43" s="5">
        <v>72</v>
      </c>
    </row>
    <row r="44" spans="12:16" x14ac:dyDescent="0.3">
      <c r="L44" t="s">
        <v>6</v>
      </c>
      <c r="M44" t="s">
        <v>38</v>
      </c>
      <c r="N44" t="s">
        <v>27</v>
      </c>
      <c r="O44" s="4">
        <v>1134</v>
      </c>
      <c r="P44" s="5">
        <v>282</v>
      </c>
    </row>
    <row r="45" spans="12:16" x14ac:dyDescent="0.3">
      <c r="L45" t="s">
        <v>2</v>
      </c>
      <c r="M45" t="s">
        <v>39</v>
      </c>
      <c r="N45" t="s">
        <v>28</v>
      </c>
      <c r="O45" s="4">
        <v>6027</v>
      </c>
      <c r="P45" s="5">
        <v>144</v>
      </c>
    </row>
    <row r="46" spans="12:16" x14ac:dyDescent="0.3">
      <c r="L46" t="s">
        <v>6</v>
      </c>
      <c r="M46" t="s">
        <v>37</v>
      </c>
      <c r="N46" t="s">
        <v>16</v>
      </c>
      <c r="O46" s="4">
        <v>1904</v>
      </c>
      <c r="P46" s="5">
        <v>405</v>
      </c>
    </row>
    <row r="47" spans="12:16" x14ac:dyDescent="0.3">
      <c r="L47" t="s">
        <v>7</v>
      </c>
      <c r="M47" t="s">
        <v>34</v>
      </c>
      <c r="N47" t="s">
        <v>32</v>
      </c>
      <c r="O47" s="4">
        <v>3262</v>
      </c>
      <c r="P47" s="5">
        <v>75</v>
      </c>
    </row>
    <row r="48" spans="12:16" x14ac:dyDescent="0.3">
      <c r="L48" t="s">
        <v>40</v>
      </c>
      <c r="M48" t="s">
        <v>34</v>
      </c>
      <c r="N48" t="s">
        <v>27</v>
      </c>
      <c r="O48" s="4">
        <v>2289</v>
      </c>
      <c r="P48" s="5">
        <v>135</v>
      </c>
    </row>
    <row r="49" spans="12:16" x14ac:dyDescent="0.3">
      <c r="L49" t="s">
        <v>5</v>
      </c>
      <c r="M49" t="s">
        <v>34</v>
      </c>
      <c r="N49" t="s">
        <v>27</v>
      </c>
      <c r="O49" s="4">
        <v>6986</v>
      </c>
      <c r="P49" s="5">
        <v>21</v>
      </c>
    </row>
    <row r="50" spans="12:16" x14ac:dyDescent="0.3">
      <c r="L50" t="s">
        <v>2</v>
      </c>
      <c r="M50" t="s">
        <v>38</v>
      </c>
      <c r="N50" t="s">
        <v>23</v>
      </c>
      <c r="O50" s="4">
        <v>4417</v>
      </c>
      <c r="P50" s="5">
        <v>153</v>
      </c>
    </row>
    <row r="51" spans="12:16" x14ac:dyDescent="0.3">
      <c r="L51" t="s">
        <v>6</v>
      </c>
      <c r="M51" t="s">
        <v>34</v>
      </c>
      <c r="N51" t="s">
        <v>15</v>
      </c>
      <c r="O51" s="4">
        <v>1442</v>
      </c>
      <c r="P51" s="5">
        <v>15</v>
      </c>
    </row>
    <row r="52" spans="12:16" x14ac:dyDescent="0.3">
      <c r="L52" t="s">
        <v>3</v>
      </c>
      <c r="M52" t="s">
        <v>35</v>
      </c>
      <c r="N52" t="s">
        <v>14</v>
      </c>
      <c r="O52" s="4">
        <v>2415</v>
      </c>
      <c r="P52" s="5">
        <v>255</v>
      </c>
    </row>
    <row r="53" spans="12:16" x14ac:dyDescent="0.3">
      <c r="L53" t="s">
        <v>2</v>
      </c>
      <c r="M53" t="s">
        <v>37</v>
      </c>
      <c r="N53" t="s">
        <v>19</v>
      </c>
      <c r="O53" s="4">
        <v>238</v>
      </c>
      <c r="P53" s="5">
        <v>18</v>
      </c>
    </row>
    <row r="54" spans="12:16" x14ac:dyDescent="0.3">
      <c r="L54" t="s">
        <v>6</v>
      </c>
      <c r="M54" t="s">
        <v>37</v>
      </c>
      <c r="N54" t="s">
        <v>23</v>
      </c>
      <c r="O54" s="4">
        <v>4949</v>
      </c>
      <c r="P54" s="5">
        <v>189</v>
      </c>
    </row>
    <row r="55" spans="12:16" x14ac:dyDescent="0.3">
      <c r="L55" t="s">
        <v>5</v>
      </c>
      <c r="M55" t="s">
        <v>38</v>
      </c>
      <c r="N55" t="s">
        <v>32</v>
      </c>
      <c r="O55" s="4">
        <v>5075</v>
      </c>
      <c r="P55" s="5">
        <v>21</v>
      </c>
    </row>
    <row r="56" spans="12:16" x14ac:dyDescent="0.3">
      <c r="L56" t="s">
        <v>3</v>
      </c>
      <c r="M56" t="s">
        <v>36</v>
      </c>
      <c r="N56" t="s">
        <v>16</v>
      </c>
      <c r="O56" s="4">
        <v>9198</v>
      </c>
      <c r="P56" s="5">
        <v>36</v>
      </c>
    </row>
    <row r="57" spans="12:16" x14ac:dyDescent="0.3">
      <c r="L57" t="s">
        <v>6</v>
      </c>
      <c r="M57" t="s">
        <v>34</v>
      </c>
      <c r="N57" t="s">
        <v>29</v>
      </c>
      <c r="O57" s="4">
        <v>3339</v>
      </c>
      <c r="P57" s="5">
        <v>75</v>
      </c>
    </row>
    <row r="58" spans="12:16" x14ac:dyDescent="0.3">
      <c r="L58" t="s">
        <v>40</v>
      </c>
      <c r="M58" t="s">
        <v>34</v>
      </c>
      <c r="N58" t="s">
        <v>17</v>
      </c>
      <c r="O58" s="4">
        <v>5019</v>
      </c>
      <c r="P58" s="5">
        <v>156</v>
      </c>
    </row>
    <row r="59" spans="12:16" x14ac:dyDescent="0.3">
      <c r="L59" t="s">
        <v>5</v>
      </c>
      <c r="M59" t="s">
        <v>36</v>
      </c>
      <c r="N59" t="s">
        <v>16</v>
      </c>
      <c r="O59" s="4">
        <v>16184</v>
      </c>
      <c r="P59" s="5">
        <v>39</v>
      </c>
    </row>
    <row r="60" spans="12:16" x14ac:dyDescent="0.3">
      <c r="L60" t="s">
        <v>6</v>
      </c>
      <c r="M60" t="s">
        <v>36</v>
      </c>
      <c r="N60" t="s">
        <v>21</v>
      </c>
      <c r="O60" s="4">
        <v>497</v>
      </c>
      <c r="P60" s="5">
        <v>63</v>
      </c>
    </row>
    <row r="61" spans="12:16" x14ac:dyDescent="0.3">
      <c r="L61" t="s">
        <v>2</v>
      </c>
      <c r="M61" t="s">
        <v>36</v>
      </c>
      <c r="N61" t="s">
        <v>29</v>
      </c>
      <c r="O61" s="4">
        <v>8211</v>
      </c>
      <c r="P61" s="5">
        <v>75</v>
      </c>
    </row>
    <row r="62" spans="12:16" x14ac:dyDescent="0.3">
      <c r="L62" t="s">
        <v>2</v>
      </c>
      <c r="M62" t="s">
        <v>38</v>
      </c>
      <c r="N62" t="s">
        <v>28</v>
      </c>
      <c r="O62" s="4">
        <v>6580</v>
      </c>
      <c r="P62" s="5">
        <v>183</v>
      </c>
    </row>
    <row r="63" spans="12:16" x14ac:dyDescent="0.3">
      <c r="L63" t="s">
        <v>41</v>
      </c>
      <c r="M63" t="s">
        <v>35</v>
      </c>
      <c r="N63" t="s">
        <v>13</v>
      </c>
      <c r="O63" s="4">
        <v>4760</v>
      </c>
      <c r="P63" s="5">
        <v>69</v>
      </c>
    </row>
    <row r="64" spans="12:16" x14ac:dyDescent="0.3">
      <c r="L64" t="s">
        <v>40</v>
      </c>
      <c r="M64" t="s">
        <v>36</v>
      </c>
      <c r="N64" t="s">
        <v>25</v>
      </c>
      <c r="O64" s="4">
        <v>5439</v>
      </c>
      <c r="P64" s="5">
        <v>30</v>
      </c>
    </row>
    <row r="65" spans="12:16" x14ac:dyDescent="0.3">
      <c r="L65" t="s">
        <v>41</v>
      </c>
      <c r="M65" t="s">
        <v>34</v>
      </c>
      <c r="N65" t="s">
        <v>17</v>
      </c>
      <c r="O65" s="4">
        <v>1463</v>
      </c>
      <c r="P65" s="5">
        <v>39</v>
      </c>
    </row>
    <row r="66" spans="12:16" x14ac:dyDescent="0.3">
      <c r="L66" t="s">
        <v>3</v>
      </c>
      <c r="M66" t="s">
        <v>34</v>
      </c>
      <c r="N66" t="s">
        <v>32</v>
      </c>
      <c r="O66" s="4">
        <v>7777</v>
      </c>
      <c r="P66" s="5">
        <v>504</v>
      </c>
    </row>
    <row r="67" spans="12:16" x14ac:dyDescent="0.3">
      <c r="L67" t="s">
        <v>9</v>
      </c>
      <c r="M67" t="s">
        <v>37</v>
      </c>
      <c r="N67" t="s">
        <v>29</v>
      </c>
      <c r="O67" s="4">
        <v>1085</v>
      </c>
      <c r="P67" s="5">
        <v>273</v>
      </c>
    </row>
    <row r="68" spans="12:16" x14ac:dyDescent="0.3">
      <c r="L68" t="s">
        <v>5</v>
      </c>
      <c r="M68" t="s">
        <v>37</v>
      </c>
      <c r="N68" t="s">
        <v>31</v>
      </c>
      <c r="O68" s="4">
        <v>182</v>
      </c>
      <c r="P68" s="5">
        <v>48</v>
      </c>
    </row>
    <row r="69" spans="12:16" x14ac:dyDescent="0.3">
      <c r="L69" t="s">
        <v>6</v>
      </c>
      <c r="M69" t="s">
        <v>34</v>
      </c>
      <c r="N69" t="s">
        <v>27</v>
      </c>
      <c r="O69" s="4">
        <v>4242</v>
      </c>
      <c r="P69" s="5">
        <v>207</v>
      </c>
    </row>
    <row r="70" spans="12:16" x14ac:dyDescent="0.3">
      <c r="L70" t="s">
        <v>6</v>
      </c>
      <c r="M70" t="s">
        <v>36</v>
      </c>
      <c r="N70" t="s">
        <v>32</v>
      </c>
      <c r="O70" s="4">
        <v>6118</v>
      </c>
      <c r="P70" s="5">
        <v>9</v>
      </c>
    </row>
    <row r="71" spans="12:16" x14ac:dyDescent="0.3">
      <c r="L71" t="s">
        <v>10</v>
      </c>
      <c r="M71" t="s">
        <v>36</v>
      </c>
      <c r="N71" t="s">
        <v>23</v>
      </c>
      <c r="O71" s="4">
        <v>2317</v>
      </c>
      <c r="P71" s="5">
        <v>261</v>
      </c>
    </row>
    <row r="72" spans="12:16" x14ac:dyDescent="0.3">
      <c r="L72" t="s">
        <v>6</v>
      </c>
      <c r="M72" t="s">
        <v>38</v>
      </c>
      <c r="N72" t="s">
        <v>16</v>
      </c>
      <c r="O72" s="4">
        <v>938</v>
      </c>
      <c r="P72" s="5">
        <v>6</v>
      </c>
    </row>
    <row r="73" spans="12:16" x14ac:dyDescent="0.3">
      <c r="L73" t="s">
        <v>8</v>
      </c>
      <c r="M73" t="s">
        <v>37</v>
      </c>
      <c r="N73" t="s">
        <v>15</v>
      </c>
      <c r="O73" s="4">
        <v>9709</v>
      </c>
      <c r="P73" s="5">
        <v>30</v>
      </c>
    </row>
    <row r="74" spans="12:16" x14ac:dyDescent="0.3">
      <c r="L74" t="s">
        <v>7</v>
      </c>
      <c r="M74" t="s">
        <v>34</v>
      </c>
      <c r="N74" t="s">
        <v>20</v>
      </c>
      <c r="O74" s="4">
        <v>2205</v>
      </c>
      <c r="P74" s="5">
        <v>138</v>
      </c>
    </row>
    <row r="75" spans="12:16" x14ac:dyDescent="0.3">
      <c r="L75" t="s">
        <v>7</v>
      </c>
      <c r="M75" t="s">
        <v>37</v>
      </c>
      <c r="N75" t="s">
        <v>17</v>
      </c>
      <c r="O75" s="4">
        <v>4487</v>
      </c>
      <c r="P75" s="5">
        <v>111</v>
      </c>
    </row>
    <row r="76" spans="12:16" x14ac:dyDescent="0.3">
      <c r="L76" t="s">
        <v>5</v>
      </c>
      <c r="M76" t="s">
        <v>35</v>
      </c>
      <c r="N76" t="s">
        <v>18</v>
      </c>
      <c r="O76" s="4">
        <v>2415</v>
      </c>
      <c r="P76" s="5">
        <v>15</v>
      </c>
    </row>
    <row r="77" spans="12:16" x14ac:dyDescent="0.3">
      <c r="L77" t="s">
        <v>40</v>
      </c>
      <c r="M77" t="s">
        <v>34</v>
      </c>
      <c r="N77" t="s">
        <v>19</v>
      </c>
      <c r="O77" s="4">
        <v>4018</v>
      </c>
      <c r="P77" s="5">
        <v>162</v>
      </c>
    </row>
    <row r="78" spans="12:16" x14ac:dyDescent="0.3">
      <c r="L78" t="s">
        <v>5</v>
      </c>
      <c r="M78" t="s">
        <v>34</v>
      </c>
      <c r="N78" t="s">
        <v>19</v>
      </c>
      <c r="O78" s="4">
        <v>861</v>
      </c>
      <c r="P78" s="5">
        <v>195</v>
      </c>
    </row>
    <row r="79" spans="12:16" x14ac:dyDescent="0.3">
      <c r="L79" t="s">
        <v>10</v>
      </c>
      <c r="M79" t="s">
        <v>38</v>
      </c>
      <c r="N79" t="s">
        <v>14</v>
      </c>
      <c r="O79" s="4">
        <v>5586</v>
      </c>
      <c r="P79" s="5">
        <v>525</v>
      </c>
    </row>
    <row r="80" spans="12:16" x14ac:dyDescent="0.3">
      <c r="L80" t="s">
        <v>7</v>
      </c>
      <c r="M80" t="s">
        <v>34</v>
      </c>
      <c r="N80" t="s">
        <v>33</v>
      </c>
      <c r="O80" s="4">
        <v>2226</v>
      </c>
      <c r="P80" s="5">
        <v>48</v>
      </c>
    </row>
    <row r="81" spans="12:16" x14ac:dyDescent="0.3">
      <c r="L81" t="s">
        <v>9</v>
      </c>
      <c r="M81" t="s">
        <v>34</v>
      </c>
      <c r="N81" t="s">
        <v>28</v>
      </c>
      <c r="O81" s="4">
        <v>14329</v>
      </c>
      <c r="P81" s="5">
        <v>150</v>
      </c>
    </row>
    <row r="82" spans="12:16" x14ac:dyDescent="0.3">
      <c r="L82" t="s">
        <v>9</v>
      </c>
      <c r="M82" t="s">
        <v>34</v>
      </c>
      <c r="N82" t="s">
        <v>20</v>
      </c>
      <c r="O82" s="4">
        <v>8463</v>
      </c>
      <c r="P82" s="5">
        <v>492</v>
      </c>
    </row>
    <row r="83" spans="12:16" x14ac:dyDescent="0.3">
      <c r="L83" t="s">
        <v>5</v>
      </c>
      <c r="M83" t="s">
        <v>34</v>
      </c>
      <c r="N83" t="s">
        <v>29</v>
      </c>
      <c r="O83" s="4">
        <v>2891</v>
      </c>
      <c r="P83" s="5">
        <v>102</v>
      </c>
    </row>
    <row r="84" spans="12:16" x14ac:dyDescent="0.3">
      <c r="L84" t="s">
        <v>3</v>
      </c>
      <c r="M84" t="s">
        <v>36</v>
      </c>
      <c r="N84" t="s">
        <v>23</v>
      </c>
      <c r="O84" s="4">
        <v>3773</v>
      </c>
      <c r="P84" s="5">
        <v>165</v>
      </c>
    </row>
    <row r="85" spans="12:16" x14ac:dyDescent="0.3">
      <c r="L85" t="s">
        <v>41</v>
      </c>
      <c r="M85" t="s">
        <v>36</v>
      </c>
      <c r="N85" t="s">
        <v>28</v>
      </c>
      <c r="O85" s="4">
        <v>854</v>
      </c>
      <c r="P85" s="5">
        <v>309</v>
      </c>
    </row>
    <row r="86" spans="12:16" x14ac:dyDescent="0.3">
      <c r="L86" t="s">
        <v>6</v>
      </c>
      <c r="M86" t="s">
        <v>36</v>
      </c>
      <c r="N86" t="s">
        <v>17</v>
      </c>
      <c r="O86" s="4">
        <v>4970</v>
      </c>
      <c r="P86" s="5">
        <v>156</v>
      </c>
    </row>
    <row r="87" spans="12:16" x14ac:dyDescent="0.3">
      <c r="L87" t="s">
        <v>9</v>
      </c>
      <c r="M87" t="s">
        <v>35</v>
      </c>
      <c r="N87" t="s">
        <v>26</v>
      </c>
      <c r="O87" s="4">
        <v>98</v>
      </c>
      <c r="P87" s="5">
        <v>159</v>
      </c>
    </row>
    <row r="88" spans="12:16" x14ac:dyDescent="0.3">
      <c r="L88" t="s">
        <v>5</v>
      </c>
      <c r="M88" t="s">
        <v>35</v>
      </c>
      <c r="N88" t="s">
        <v>15</v>
      </c>
      <c r="O88" s="4">
        <v>13391</v>
      </c>
      <c r="P88" s="5">
        <v>201</v>
      </c>
    </row>
    <row r="89" spans="12:16" x14ac:dyDescent="0.3">
      <c r="L89" t="s">
        <v>8</v>
      </c>
      <c r="M89" t="s">
        <v>39</v>
      </c>
      <c r="N89" t="s">
        <v>31</v>
      </c>
      <c r="O89" s="4">
        <v>8890</v>
      </c>
      <c r="P89" s="5">
        <v>210</v>
      </c>
    </row>
    <row r="90" spans="12:16" x14ac:dyDescent="0.3">
      <c r="L90" t="s">
        <v>2</v>
      </c>
      <c r="M90" t="s">
        <v>38</v>
      </c>
      <c r="N90" t="s">
        <v>13</v>
      </c>
      <c r="O90" s="4">
        <v>56</v>
      </c>
      <c r="P90" s="5">
        <v>51</v>
      </c>
    </row>
    <row r="91" spans="12:16" x14ac:dyDescent="0.3">
      <c r="L91" t="s">
        <v>3</v>
      </c>
      <c r="M91" t="s">
        <v>36</v>
      </c>
      <c r="N91" t="s">
        <v>25</v>
      </c>
      <c r="O91" s="4">
        <v>3339</v>
      </c>
      <c r="P91" s="5">
        <v>39</v>
      </c>
    </row>
    <row r="92" spans="12:16" x14ac:dyDescent="0.3">
      <c r="L92" t="s">
        <v>10</v>
      </c>
      <c r="M92" t="s">
        <v>35</v>
      </c>
      <c r="N92" t="s">
        <v>18</v>
      </c>
      <c r="O92" s="4">
        <v>3808</v>
      </c>
      <c r="P92" s="5">
        <v>279</v>
      </c>
    </row>
    <row r="93" spans="12:16" x14ac:dyDescent="0.3">
      <c r="L93" t="s">
        <v>10</v>
      </c>
      <c r="M93" t="s">
        <v>38</v>
      </c>
      <c r="N93" t="s">
        <v>13</v>
      </c>
      <c r="O93" s="4">
        <v>63</v>
      </c>
      <c r="P93" s="5">
        <v>123</v>
      </c>
    </row>
    <row r="94" spans="12:16" x14ac:dyDescent="0.3">
      <c r="L94" t="s">
        <v>2</v>
      </c>
      <c r="M94" t="s">
        <v>39</v>
      </c>
      <c r="N94" t="s">
        <v>27</v>
      </c>
      <c r="O94" s="4">
        <v>7812</v>
      </c>
      <c r="P94" s="5">
        <v>81</v>
      </c>
    </row>
    <row r="95" spans="12:16" x14ac:dyDescent="0.3">
      <c r="L95" t="s">
        <v>40</v>
      </c>
      <c r="M95" t="s">
        <v>37</v>
      </c>
      <c r="N95" t="s">
        <v>19</v>
      </c>
      <c r="O95" s="4">
        <v>7693</v>
      </c>
      <c r="P95" s="5">
        <v>21</v>
      </c>
    </row>
    <row r="96" spans="12:16" x14ac:dyDescent="0.3">
      <c r="L96" t="s">
        <v>3</v>
      </c>
      <c r="M96" t="s">
        <v>36</v>
      </c>
      <c r="N96" t="s">
        <v>28</v>
      </c>
      <c r="O96" s="4">
        <v>973</v>
      </c>
      <c r="P96" s="5">
        <v>162</v>
      </c>
    </row>
    <row r="97" spans="12:16" x14ac:dyDescent="0.3">
      <c r="L97" t="s">
        <v>10</v>
      </c>
      <c r="M97" t="s">
        <v>35</v>
      </c>
      <c r="N97" t="s">
        <v>21</v>
      </c>
      <c r="O97" s="4">
        <v>567</v>
      </c>
      <c r="P97" s="5">
        <v>228</v>
      </c>
    </row>
    <row r="98" spans="12:16" x14ac:dyDescent="0.3">
      <c r="L98" t="s">
        <v>10</v>
      </c>
      <c r="M98" t="s">
        <v>36</v>
      </c>
      <c r="N98" t="s">
        <v>29</v>
      </c>
      <c r="O98" s="4">
        <v>2471</v>
      </c>
      <c r="P98" s="5">
        <v>342</v>
      </c>
    </row>
    <row r="99" spans="12:16" x14ac:dyDescent="0.3">
      <c r="L99" t="s">
        <v>5</v>
      </c>
      <c r="M99" t="s">
        <v>38</v>
      </c>
      <c r="N99" t="s">
        <v>13</v>
      </c>
      <c r="O99" s="4">
        <v>7189</v>
      </c>
      <c r="P99" s="5">
        <v>54</v>
      </c>
    </row>
    <row r="100" spans="12:16" x14ac:dyDescent="0.3">
      <c r="L100" t="s">
        <v>41</v>
      </c>
      <c r="M100" t="s">
        <v>35</v>
      </c>
      <c r="N100" t="s">
        <v>28</v>
      </c>
      <c r="O100" s="4">
        <v>7455</v>
      </c>
      <c r="P100" s="5">
        <v>216</v>
      </c>
    </row>
    <row r="101" spans="12:16" x14ac:dyDescent="0.3">
      <c r="L101" t="s">
        <v>3</v>
      </c>
      <c r="M101" t="s">
        <v>34</v>
      </c>
      <c r="N101" t="s">
        <v>26</v>
      </c>
      <c r="O101" s="4">
        <v>3108</v>
      </c>
      <c r="P101" s="5">
        <v>54</v>
      </c>
    </row>
    <row r="102" spans="12:16" x14ac:dyDescent="0.3">
      <c r="L102" t="s">
        <v>6</v>
      </c>
      <c r="M102" t="s">
        <v>38</v>
      </c>
      <c r="N102" t="s">
        <v>25</v>
      </c>
      <c r="O102" s="4">
        <v>469</v>
      </c>
      <c r="P102" s="5">
        <v>75</v>
      </c>
    </row>
    <row r="103" spans="12:16" x14ac:dyDescent="0.3">
      <c r="L103" t="s">
        <v>9</v>
      </c>
      <c r="M103" t="s">
        <v>37</v>
      </c>
      <c r="N103" t="s">
        <v>23</v>
      </c>
      <c r="O103" s="4">
        <v>2737</v>
      </c>
      <c r="P103" s="5">
        <v>93</v>
      </c>
    </row>
    <row r="104" spans="12:16" x14ac:dyDescent="0.3">
      <c r="L104" t="s">
        <v>9</v>
      </c>
      <c r="M104" t="s">
        <v>37</v>
      </c>
      <c r="N104" t="s">
        <v>25</v>
      </c>
      <c r="O104" s="4">
        <v>4305</v>
      </c>
      <c r="P104" s="5">
        <v>156</v>
      </c>
    </row>
    <row r="105" spans="12:16" x14ac:dyDescent="0.3">
      <c r="L105" t="s">
        <v>9</v>
      </c>
      <c r="M105" t="s">
        <v>38</v>
      </c>
      <c r="N105" t="s">
        <v>17</v>
      </c>
      <c r="O105" s="4">
        <v>2408</v>
      </c>
      <c r="P105" s="5">
        <v>9</v>
      </c>
    </row>
    <row r="106" spans="12:16" x14ac:dyDescent="0.3">
      <c r="L106" t="s">
        <v>3</v>
      </c>
      <c r="M106" t="s">
        <v>36</v>
      </c>
      <c r="N106" t="s">
        <v>19</v>
      </c>
      <c r="O106" s="4">
        <v>1281</v>
      </c>
      <c r="P106" s="5">
        <v>18</v>
      </c>
    </row>
    <row r="107" spans="12:16" x14ac:dyDescent="0.3">
      <c r="L107" t="s">
        <v>40</v>
      </c>
      <c r="M107" t="s">
        <v>35</v>
      </c>
      <c r="N107" t="s">
        <v>32</v>
      </c>
      <c r="O107" s="4">
        <v>12348</v>
      </c>
      <c r="P107" s="5">
        <v>234</v>
      </c>
    </row>
    <row r="108" spans="12:16" x14ac:dyDescent="0.3">
      <c r="L108" t="s">
        <v>3</v>
      </c>
      <c r="M108" t="s">
        <v>34</v>
      </c>
      <c r="N108" t="s">
        <v>28</v>
      </c>
      <c r="O108" s="4">
        <v>3689</v>
      </c>
      <c r="P108" s="5">
        <v>312</v>
      </c>
    </row>
    <row r="109" spans="12:16" x14ac:dyDescent="0.3">
      <c r="L109" t="s">
        <v>7</v>
      </c>
      <c r="M109" t="s">
        <v>36</v>
      </c>
      <c r="N109" t="s">
        <v>19</v>
      </c>
      <c r="O109" s="4">
        <v>2870</v>
      </c>
      <c r="P109" s="5">
        <v>300</v>
      </c>
    </row>
    <row r="110" spans="12:16" x14ac:dyDescent="0.3">
      <c r="L110" t="s">
        <v>2</v>
      </c>
      <c r="M110" t="s">
        <v>36</v>
      </c>
      <c r="N110" t="s">
        <v>27</v>
      </c>
      <c r="O110" s="4">
        <v>798</v>
      </c>
      <c r="P110" s="5">
        <v>519</v>
      </c>
    </row>
    <row r="111" spans="12:16" x14ac:dyDescent="0.3">
      <c r="L111" t="s">
        <v>41</v>
      </c>
      <c r="M111" t="s">
        <v>37</v>
      </c>
      <c r="N111" t="s">
        <v>21</v>
      </c>
      <c r="O111" s="4">
        <v>2933</v>
      </c>
      <c r="P111" s="5">
        <v>9</v>
      </c>
    </row>
    <row r="112" spans="12:16" x14ac:dyDescent="0.3">
      <c r="L112" t="s">
        <v>5</v>
      </c>
      <c r="M112" t="s">
        <v>35</v>
      </c>
      <c r="N112" t="s">
        <v>4</v>
      </c>
      <c r="O112" s="4">
        <v>2744</v>
      </c>
      <c r="P112" s="5">
        <v>9</v>
      </c>
    </row>
    <row r="113" spans="12:16" x14ac:dyDescent="0.3">
      <c r="L113" t="s">
        <v>40</v>
      </c>
      <c r="M113" t="s">
        <v>36</v>
      </c>
      <c r="N113" t="s">
        <v>33</v>
      </c>
      <c r="O113" s="4">
        <v>9772</v>
      </c>
      <c r="P113" s="5">
        <v>90</v>
      </c>
    </row>
    <row r="114" spans="12:16" x14ac:dyDescent="0.3">
      <c r="L114" t="s">
        <v>7</v>
      </c>
      <c r="M114" t="s">
        <v>34</v>
      </c>
      <c r="N114" t="s">
        <v>25</v>
      </c>
      <c r="O114" s="4">
        <v>1568</v>
      </c>
      <c r="P114" s="5">
        <v>96</v>
      </c>
    </row>
    <row r="115" spans="12:16" x14ac:dyDescent="0.3">
      <c r="L115" t="s">
        <v>2</v>
      </c>
      <c r="M115" t="s">
        <v>36</v>
      </c>
      <c r="N115" t="s">
        <v>16</v>
      </c>
      <c r="O115" s="4">
        <v>11417</v>
      </c>
      <c r="P115" s="5">
        <v>21</v>
      </c>
    </row>
    <row r="116" spans="12:16" x14ac:dyDescent="0.3">
      <c r="L116" t="s">
        <v>40</v>
      </c>
      <c r="M116" t="s">
        <v>34</v>
      </c>
      <c r="N116" t="s">
        <v>26</v>
      </c>
      <c r="O116" s="4">
        <v>6748</v>
      </c>
      <c r="P116" s="5">
        <v>48</v>
      </c>
    </row>
    <row r="117" spans="12:16" x14ac:dyDescent="0.3">
      <c r="L117" t="s">
        <v>10</v>
      </c>
      <c r="M117" t="s">
        <v>36</v>
      </c>
      <c r="N117" t="s">
        <v>27</v>
      </c>
      <c r="O117" s="4">
        <v>1407</v>
      </c>
      <c r="P117" s="5">
        <v>72</v>
      </c>
    </row>
    <row r="118" spans="12:16" x14ac:dyDescent="0.3">
      <c r="L118" t="s">
        <v>8</v>
      </c>
      <c r="M118" t="s">
        <v>35</v>
      </c>
      <c r="N118" t="s">
        <v>29</v>
      </c>
      <c r="O118" s="4">
        <v>2023</v>
      </c>
      <c r="P118" s="5">
        <v>168</v>
      </c>
    </row>
    <row r="119" spans="12:16" x14ac:dyDescent="0.3">
      <c r="L119" t="s">
        <v>5</v>
      </c>
      <c r="M119" t="s">
        <v>39</v>
      </c>
      <c r="N119" t="s">
        <v>26</v>
      </c>
      <c r="O119" s="4">
        <v>5236</v>
      </c>
      <c r="P119" s="5">
        <v>51</v>
      </c>
    </row>
    <row r="120" spans="12:16" x14ac:dyDescent="0.3">
      <c r="L120" t="s">
        <v>41</v>
      </c>
      <c r="M120" t="s">
        <v>36</v>
      </c>
      <c r="N120" t="s">
        <v>19</v>
      </c>
      <c r="O120" s="4">
        <v>1925</v>
      </c>
      <c r="P120" s="5">
        <v>192</v>
      </c>
    </row>
    <row r="121" spans="12:16" x14ac:dyDescent="0.3">
      <c r="L121" t="s">
        <v>7</v>
      </c>
      <c r="M121" t="s">
        <v>37</v>
      </c>
      <c r="N121" t="s">
        <v>14</v>
      </c>
      <c r="O121" s="4">
        <v>6608</v>
      </c>
      <c r="P121" s="5">
        <v>225</v>
      </c>
    </row>
    <row r="122" spans="12:16" x14ac:dyDescent="0.3">
      <c r="L122" t="s">
        <v>6</v>
      </c>
      <c r="M122" t="s">
        <v>34</v>
      </c>
      <c r="N122" t="s">
        <v>26</v>
      </c>
      <c r="O122" s="4">
        <v>8008</v>
      </c>
      <c r="P122" s="5">
        <v>456</v>
      </c>
    </row>
    <row r="123" spans="12:16" x14ac:dyDescent="0.3">
      <c r="L123" t="s">
        <v>10</v>
      </c>
      <c r="M123" t="s">
        <v>34</v>
      </c>
      <c r="N123" t="s">
        <v>25</v>
      </c>
      <c r="O123" s="4">
        <v>1428</v>
      </c>
      <c r="P123" s="5">
        <v>93</v>
      </c>
    </row>
    <row r="124" spans="12:16" x14ac:dyDescent="0.3">
      <c r="L124" t="s">
        <v>6</v>
      </c>
      <c r="M124" t="s">
        <v>34</v>
      </c>
      <c r="N124" t="s">
        <v>4</v>
      </c>
      <c r="O124" s="4">
        <v>525</v>
      </c>
      <c r="P124" s="5">
        <v>48</v>
      </c>
    </row>
    <row r="125" spans="12:16" x14ac:dyDescent="0.3">
      <c r="L125" t="s">
        <v>6</v>
      </c>
      <c r="M125" t="s">
        <v>37</v>
      </c>
      <c r="N125" t="s">
        <v>18</v>
      </c>
      <c r="O125" s="4">
        <v>1505</v>
      </c>
      <c r="P125" s="5">
        <v>102</v>
      </c>
    </row>
    <row r="126" spans="12:16" x14ac:dyDescent="0.3">
      <c r="L126" t="s">
        <v>7</v>
      </c>
      <c r="M126" t="s">
        <v>35</v>
      </c>
      <c r="N126" t="s">
        <v>30</v>
      </c>
      <c r="O126" s="4">
        <v>6755</v>
      </c>
      <c r="P126" s="5">
        <v>252</v>
      </c>
    </row>
    <row r="127" spans="12:16" x14ac:dyDescent="0.3">
      <c r="L127" t="s">
        <v>2</v>
      </c>
      <c r="M127" t="s">
        <v>37</v>
      </c>
      <c r="N127" t="s">
        <v>18</v>
      </c>
      <c r="O127" s="4">
        <v>11571</v>
      </c>
      <c r="P127" s="5">
        <v>138</v>
      </c>
    </row>
    <row r="128" spans="12:16" x14ac:dyDescent="0.3">
      <c r="L128" t="s">
        <v>40</v>
      </c>
      <c r="M128" t="s">
        <v>38</v>
      </c>
      <c r="N128" t="s">
        <v>25</v>
      </c>
      <c r="O128" s="4">
        <v>2541</v>
      </c>
      <c r="P128" s="5">
        <v>90</v>
      </c>
    </row>
    <row r="129" spans="12:16" x14ac:dyDescent="0.3">
      <c r="L129" t="s">
        <v>41</v>
      </c>
      <c r="M129" t="s">
        <v>37</v>
      </c>
      <c r="N129" t="s">
        <v>30</v>
      </c>
      <c r="O129" s="4">
        <v>1526</v>
      </c>
      <c r="P129" s="5">
        <v>240</v>
      </c>
    </row>
    <row r="130" spans="12:16" x14ac:dyDescent="0.3">
      <c r="L130" t="s">
        <v>40</v>
      </c>
      <c r="M130" t="s">
        <v>38</v>
      </c>
      <c r="N130" t="s">
        <v>4</v>
      </c>
      <c r="O130" s="4">
        <v>6125</v>
      </c>
      <c r="P130" s="5">
        <v>102</v>
      </c>
    </row>
    <row r="131" spans="12:16" x14ac:dyDescent="0.3">
      <c r="L131" t="s">
        <v>41</v>
      </c>
      <c r="M131" t="s">
        <v>35</v>
      </c>
      <c r="N131" t="s">
        <v>27</v>
      </c>
      <c r="O131" s="4">
        <v>847</v>
      </c>
      <c r="P131" s="5">
        <v>129</v>
      </c>
    </row>
    <row r="132" spans="12:16" x14ac:dyDescent="0.3">
      <c r="L132" t="s">
        <v>8</v>
      </c>
      <c r="M132" t="s">
        <v>35</v>
      </c>
      <c r="N132" t="s">
        <v>27</v>
      </c>
      <c r="O132" s="4">
        <v>4753</v>
      </c>
      <c r="P132" s="5">
        <v>300</v>
      </c>
    </row>
    <row r="133" spans="12:16" x14ac:dyDescent="0.3">
      <c r="L133" t="s">
        <v>6</v>
      </c>
      <c r="M133" t="s">
        <v>38</v>
      </c>
      <c r="N133" t="s">
        <v>33</v>
      </c>
      <c r="O133" s="4">
        <v>959</v>
      </c>
      <c r="P133" s="5">
        <v>135</v>
      </c>
    </row>
    <row r="134" spans="12:16" x14ac:dyDescent="0.3">
      <c r="L134" t="s">
        <v>7</v>
      </c>
      <c r="M134" t="s">
        <v>35</v>
      </c>
      <c r="N134" t="s">
        <v>24</v>
      </c>
      <c r="O134" s="4">
        <v>2793</v>
      </c>
      <c r="P134" s="5">
        <v>114</v>
      </c>
    </row>
    <row r="135" spans="12:16" x14ac:dyDescent="0.3">
      <c r="L135" t="s">
        <v>7</v>
      </c>
      <c r="M135" t="s">
        <v>35</v>
      </c>
      <c r="N135" t="s">
        <v>14</v>
      </c>
      <c r="O135" s="4">
        <v>4606</v>
      </c>
      <c r="P135" s="5">
        <v>63</v>
      </c>
    </row>
    <row r="136" spans="12:16" x14ac:dyDescent="0.3">
      <c r="L136" t="s">
        <v>7</v>
      </c>
      <c r="M136" t="s">
        <v>36</v>
      </c>
      <c r="N136" t="s">
        <v>29</v>
      </c>
      <c r="O136" s="4">
        <v>5551</v>
      </c>
      <c r="P136" s="5">
        <v>252</v>
      </c>
    </row>
    <row r="137" spans="12:16" x14ac:dyDescent="0.3">
      <c r="L137" t="s">
        <v>10</v>
      </c>
      <c r="M137" t="s">
        <v>36</v>
      </c>
      <c r="N137" t="s">
        <v>32</v>
      </c>
      <c r="O137" s="4">
        <v>6657</v>
      </c>
      <c r="P137" s="5">
        <v>303</v>
      </c>
    </row>
    <row r="138" spans="12:16" x14ac:dyDescent="0.3">
      <c r="L138" t="s">
        <v>7</v>
      </c>
      <c r="M138" t="s">
        <v>39</v>
      </c>
      <c r="N138" t="s">
        <v>17</v>
      </c>
      <c r="O138" s="4">
        <v>4438</v>
      </c>
      <c r="P138" s="5">
        <v>246</v>
      </c>
    </row>
    <row r="139" spans="12:16" x14ac:dyDescent="0.3">
      <c r="L139" t="s">
        <v>8</v>
      </c>
      <c r="M139" t="s">
        <v>38</v>
      </c>
      <c r="N139" t="s">
        <v>22</v>
      </c>
      <c r="O139" s="4">
        <v>168</v>
      </c>
      <c r="P139" s="5">
        <v>84</v>
      </c>
    </row>
    <row r="140" spans="12:16" x14ac:dyDescent="0.3">
      <c r="L140" t="s">
        <v>7</v>
      </c>
      <c r="M140" t="s">
        <v>34</v>
      </c>
      <c r="N140" t="s">
        <v>17</v>
      </c>
      <c r="O140" s="4">
        <v>7777</v>
      </c>
      <c r="P140" s="5">
        <v>39</v>
      </c>
    </row>
    <row r="141" spans="12:16" x14ac:dyDescent="0.3">
      <c r="L141" t="s">
        <v>5</v>
      </c>
      <c r="M141" t="s">
        <v>36</v>
      </c>
      <c r="N141" t="s">
        <v>17</v>
      </c>
      <c r="O141" s="4">
        <v>3339</v>
      </c>
      <c r="P141" s="5">
        <v>348</v>
      </c>
    </row>
    <row r="142" spans="12:16" x14ac:dyDescent="0.3">
      <c r="L142" t="s">
        <v>7</v>
      </c>
      <c r="M142" t="s">
        <v>37</v>
      </c>
      <c r="N142" t="s">
        <v>33</v>
      </c>
      <c r="O142" s="4">
        <v>6391</v>
      </c>
      <c r="P142" s="5">
        <v>48</v>
      </c>
    </row>
    <row r="143" spans="12:16" x14ac:dyDescent="0.3">
      <c r="L143" t="s">
        <v>5</v>
      </c>
      <c r="M143" t="s">
        <v>37</v>
      </c>
      <c r="N143" t="s">
        <v>22</v>
      </c>
      <c r="O143" s="4">
        <v>518</v>
      </c>
      <c r="P143" s="5">
        <v>75</v>
      </c>
    </row>
    <row r="144" spans="12:16" x14ac:dyDescent="0.3">
      <c r="L144" t="s">
        <v>7</v>
      </c>
      <c r="M144" t="s">
        <v>38</v>
      </c>
      <c r="N144" t="s">
        <v>28</v>
      </c>
      <c r="O144" s="4">
        <v>5677</v>
      </c>
      <c r="P144" s="5">
        <v>258</v>
      </c>
    </row>
    <row r="145" spans="12:16" x14ac:dyDescent="0.3">
      <c r="L145" t="s">
        <v>6</v>
      </c>
      <c r="M145" t="s">
        <v>39</v>
      </c>
      <c r="N145" t="s">
        <v>17</v>
      </c>
      <c r="O145" s="4">
        <v>6048</v>
      </c>
      <c r="P145" s="5">
        <v>27</v>
      </c>
    </row>
    <row r="146" spans="12:16" x14ac:dyDescent="0.3">
      <c r="L146" t="s">
        <v>8</v>
      </c>
      <c r="M146" t="s">
        <v>38</v>
      </c>
      <c r="N146" t="s">
        <v>32</v>
      </c>
      <c r="O146" s="4">
        <v>3752</v>
      </c>
      <c r="P146" s="5">
        <v>213</v>
      </c>
    </row>
    <row r="147" spans="12:16" x14ac:dyDescent="0.3">
      <c r="L147" t="s">
        <v>5</v>
      </c>
      <c r="M147" t="s">
        <v>35</v>
      </c>
      <c r="N147" t="s">
        <v>29</v>
      </c>
      <c r="O147" s="4">
        <v>4480</v>
      </c>
      <c r="P147" s="5">
        <v>357</v>
      </c>
    </row>
    <row r="148" spans="12:16" x14ac:dyDescent="0.3">
      <c r="L148" t="s">
        <v>9</v>
      </c>
      <c r="M148" t="s">
        <v>37</v>
      </c>
      <c r="N148" t="s">
        <v>4</v>
      </c>
      <c r="O148" s="4">
        <v>259</v>
      </c>
      <c r="P148" s="5">
        <v>207</v>
      </c>
    </row>
    <row r="149" spans="12:16" x14ac:dyDescent="0.3">
      <c r="L149" t="s">
        <v>8</v>
      </c>
      <c r="M149" t="s">
        <v>37</v>
      </c>
      <c r="N149" t="s">
        <v>30</v>
      </c>
      <c r="O149" s="4">
        <v>42</v>
      </c>
      <c r="P149" s="5">
        <v>150</v>
      </c>
    </row>
    <row r="150" spans="12:16" x14ac:dyDescent="0.3">
      <c r="L150" t="s">
        <v>41</v>
      </c>
      <c r="M150" t="s">
        <v>36</v>
      </c>
      <c r="N150" t="s">
        <v>26</v>
      </c>
      <c r="O150" s="4">
        <v>98</v>
      </c>
      <c r="P150" s="5">
        <v>204</v>
      </c>
    </row>
    <row r="151" spans="12:16" x14ac:dyDescent="0.3">
      <c r="L151" t="s">
        <v>7</v>
      </c>
      <c r="M151" t="s">
        <v>35</v>
      </c>
      <c r="N151" t="s">
        <v>27</v>
      </c>
      <c r="O151" s="4">
        <v>2478</v>
      </c>
      <c r="P151" s="5">
        <v>21</v>
      </c>
    </row>
    <row r="152" spans="12:16" x14ac:dyDescent="0.3">
      <c r="L152" t="s">
        <v>41</v>
      </c>
      <c r="M152" t="s">
        <v>34</v>
      </c>
      <c r="N152" t="s">
        <v>33</v>
      </c>
      <c r="O152" s="4">
        <v>7847</v>
      </c>
      <c r="P152" s="5">
        <v>174</v>
      </c>
    </row>
    <row r="153" spans="12:16" x14ac:dyDescent="0.3">
      <c r="L153" t="s">
        <v>2</v>
      </c>
      <c r="M153" t="s">
        <v>37</v>
      </c>
      <c r="N153" t="s">
        <v>17</v>
      </c>
      <c r="O153" s="4">
        <v>9926</v>
      </c>
      <c r="P153" s="5">
        <v>201</v>
      </c>
    </row>
    <row r="154" spans="12:16" x14ac:dyDescent="0.3">
      <c r="L154" t="s">
        <v>8</v>
      </c>
      <c r="M154" t="s">
        <v>38</v>
      </c>
      <c r="N154" t="s">
        <v>13</v>
      </c>
      <c r="O154" s="4">
        <v>819</v>
      </c>
      <c r="P154" s="5">
        <v>510</v>
      </c>
    </row>
    <row r="155" spans="12:16" x14ac:dyDescent="0.3">
      <c r="L155" t="s">
        <v>6</v>
      </c>
      <c r="M155" t="s">
        <v>39</v>
      </c>
      <c r="N155" t="s">
        <v>29</v>
      </c>
      <c r="O155" s="4">
        <v>3052</v>
      </c>
      <c r="P155" s="5">
        <v>378</v>
      </c>
    </row>
    <row r="156" spans="12:16" x14ac:dyDescent="0.3">
      <c r="L156" t="s">
        <v>9</v>
      </c>
      <c r="M156" t="s">
        <v>34</v>
      </c>
      <c r="N156" t="s">
        <v>21</v>
      </c>
      <c r="O156" s="4">
        <v>6832</v>
      </c>
      <c r="P156" s="5">
        <v>27</v>
      </c>
    </row>
    <row r="157" spans="12:16" x14ac:dyDescent="0.3">
      <c r="L157" t="s">
        <v>2</v>
      </c>
      <c r="M157" t="s">
        <v>39</v>
      </c>
      <c r="N157" t="s">
        <v>16</v>
      </c>
      <c r="O157" s="4">
        <v>2016</v>
      </c>
      <c r="P157" s="5">
        <v>117</v>
      </c>
    </row>
    <row r="158" spans="12:16" x14ac:dyDescent="0.3">
      <c r="L158" t="s">
        <v>6</v>
      </c>
      <c r="M158" t="s">
        <v>38</v>
      </c>
      <c r="N158" t="s">
        <v>21</v>
      </c>
      <c r="O158" s="4">
        <v>7322</v>
      </c>
      <c r="P158" s="5">
        <v>36</v>
      </c>
    </row>
    <row r="159" spans="12:16" x14ac:dyDescent="0.3">
      <c r="L159" t="s">
        <v>8</v>
      </c>
      <c r="M159" t="s">
        <v>35</v>
      </c>
      <c r="N159" t="s">
        <v>33</v>
      </c>
      <c r="O159" s="4">
        <v>357</v>
      </c>
      <c r="P159" s="5">
        <v>126</v>
      </c>
    </row>
    <row r="160" spans="12:16" x14ac:dyDescent="0.3">
      <c r="L160" t="s">
        <v>9</v>
      </c>
      <c r="M160" t="s">
        <v>39</v>
      </c>
      <c r="N160" t="s">
        <v>25</v>
      </c>
      <c r="O160" s="4">
        <v>3192</v>
      </c>
      <c r="P160" s="5">
        <v>72</v>
      </c>
    </row>
    <row r="161" spans="12:16" x14ac:dyDescent="0.3">
      <c r="L161" t="s">
        <v>7</v>
      </c>
      <c r="M161" t="s">
        <v>36</v>
      </c>
      <c r="N161" t="s">
        <v>22</v>
      </c>
      <c r="O161" s="4">
        <v>8435</v>
      </c>
      <c r="P161" s="5">
        <v>42</v>
      </c>
    </row>
    <row r="162" spans="12:16" x14ac:dyDescent="0.3">
      <c r="L162" t="s">
        <v>40</v>
      </c>
      <c r="M162" t="s">
        <v>39</v>
      </c>
      <c r="N162" t="s">
        <v>29</v>
      </c>
      <c r="O162" s="4">
        <v>0</v>
      </c>
      <c r="P162" s="5">
        <v>135</v>
      </c>
    </row>
    <row r="163" spans="12:16" x14ac:dyDescent="0.3">
      <c r="L163" t="s">
        <v>7</v>
      </c>
      <c r="M163" t="s">
        <v>34</v>
      </c>
      <c r="N163" t="s">
        <v>24</v>
      </c>
      <c r="O163" s="4">
        <v>8862</v>
      </c>
      <c r="P163" s="5">
        <v>189</v>
      </c>
    </row>
    <row r="164" spans="12:16" x14ac:dyDescent="0.3">
      <c r="L164" t="s">
        <v>6</v>
      </c>
      <c r="M164" t="s">
        <v>37</v>
      </c>
      <c r="N164" t="s">
        <v>28</v>
      </c>
      <c r="O164" s="4">
        <v>3556</v>
      </c>
      <c r="P164" s="5">
        <v>459</v>
      </c>
    </row>
    <row r="165" spans="12:16" x14ac:dyDescent="0.3">
      <c r="L165" t="s">
        <v>5</v>
      </c>
      <c r="M165" t="s">
        <v>34</v>
      </c>
      <c r="N165" t="s">
        <v>15</v>
      </c>
      <c r="O165" s="4">
        <v>7280</v>
      </c>
      <c r="P165" s="5">
        <v>201</v>
      </c>
    </row>
    <row r="166" spans="12:16" x14ac:dyDescent="0.3">
      <c r="L166" t="s">
        <v>6</v>
      </c>
      <c r="M166" t="s">
        <v>34</v>
      </c>
      <c r="N166" t="s">
        <v>30</v>
      </c>
      <c r="O166" s="4">
        <v>3402</v>
      </c>
      <c r="P166" s="5">
        <v>366</v>
      </c>
    </row>
    <row r="167" spans="12:16" x14ac:dyDescent="0.3">
      <c r="L167" t="s">
        <v>3</v>
      </c>
      <c r="M167" t="s">
        <v>37</v>
      </c>
      <c r="N167" t="s">
        <v>29</v>
      </c>
      <c r="O167" s="4">
        <v>4592</v>
      </c>
      <c r="P167" s="5">
        <v>324</v>
      </c>
    </row>
    <row r="168" spans="12:16" x14ac:dyDescent="0.3">
      <c r="L168" t="s">
        <v>9</v>
      </c>
      <c r="M168" t="s">
        <v>35</v>
      </c>
      <c r="N168" t="s">
        <v>15</v>
      </c>
      <c r="O168" s="4">
        <v>7833</v>
      </c>
      <c r="P168" s="5">
        <v>243</v>
      </c>
    </row>
    <row r="169" spans="12:16" x14ac:dyDescent="0.3">
      <c r="L169" t="s">
        <v>2</v>
      </c>
      <c r="M169" t="s">
        <v>39</v>
      </c>
      <c r="N169" t="s">
        <v>21</v>
      </c>
      <c r="O169" s="4">
        <v>7651</v>
      </c>
      <c r="P169" s="5">
        <v>213</v>
      </c>
    </row>
    <row r="170" spans="12:16" x14ac:dyDescent="0.3">
      <c r="L170" t="s">
        <v>40</v>
      </c>
      <c r="M170" t="s">
        <v>35</v>
      </c>
      <c r="N170" t="s">
        <v>30</v>
      </c>
      <c r="O170" s="4">
        <v>2275</v>
      </c>
      <c r="P170" s="5">
        <v>447</v>
      </c>
    </row>
    <row r="171" spans="12:16" x14ac:dyDescent="0.3">
      <c r="L171" t="s">
        <v>40</v>
      </c>
      <c r="M171" t="s">
        <v>38</v>
      </c>
      <c r="N171" t="s">
        <v>13</v>
      </c>
      <c r="O171" s="4">
        <v>5670</v>
      </c>
      <c r="P171" s="5">
        <v>297</v>
      </c>
    </row>
    <row r="172" spans="12:16" x14ac:dyDescent="0.3">
      <c r="L172" t="s">
        <v>7</v>
      </c>
      <c r="M172" t="s">
        <v>35</v>
      </c>
      <c r="N172" t="s">
        <v>16</v>
      </c>
      <c r="O172" s="4">
        <v>2135</v>
      </c>
      <c r="P172" s="5">
        <v>27</v>
      </c>
    </row>
    <row r="173" spans="12:16" x14ac:dyDescent="0.3">
      <c r="L173" t="s">
        <v>40</v>
      </c>
      <c r="M173" t="s">
        <v>34</v>
      </c>
      <c r="N173" t="s">
        <v>23</v>
      </c>
      <c r="O173" s="4">
        <v>2779</v>
      </c>
      <c r="P173" s="5">
        <v>75</v>
      </c>
    </row>
    <row r="174" spans="12:16" x14ac:dyDescent="0.3">
      <c r="L174" t="s">
        <v>10</v>
      </c>
      <c r="M174" t="s">
        <v>39</v>
      </c>
      <c r="N174" t="s">
        <v>33</v>
      </c>
      <c r="O174" s="4">
        <v>12950</v>
      </c>
      <c r="P174" s="5">
        <v>30</v>
      </c>
    </row>
    <row r="175" spans="12:16" x14ac:dyDescent="0.3">
      <c r="L175" t="s">
        <v>7</v>
      </c>
      <c r="M175" t="s">
        <v>36</v>
      </c>
      <c r="N175" t="s">
        <v>18</v>
      </c>
      <c r="O175" s="4">
        <v>2646</v>
      </c>
      <c r="P175" s="5">
        <v>177</v>
      </c>
    </row>
    <row r="176" spans="12:16" x14ac:dyDescent="0.3">
      <c r="L176" t="s">
        <v>40</v>
      </c>
      <c r="M176" t="s">
        <v>34</v>
      </c>
      <c r="N176" t="s">
        <v>33</v>
      </c>
      <c r="O176" s="4">
        <v>3794</v>
      </c>
      <c r="P176" s="5">
        <v>159</v>
      </c>
    </row>
    <row r="177" spans="12:16" x14ac:dyDescent="0.3">
      <c r="L177" t="s">
        <v>3</v>
      </c>
      <c r="M177" t="s">
        <v>35</v>
      </c>
      <c r="N177" t="s">
        <v>33</v>
      </c>
      <c r="O177" s="4">
        <v>819</v>
      </c>
      <c r="P177" s="5">
        <v>306</v>
      </c>
    </row>
    <row r="178" spans="12:16" x14ac:dyDescent="0.3">
      <c r="L178" t="s">
        <v>3</v>
      </c>
      <c r="M178" t="s">
        <v>34</v>
      </c>
      <c r="N178" t="s">
        <v>20</v>
      </c>
      <c r="O178" s="4">
        <v>2583</v>
      </c>
      <c r="P178" s="5">
        <v>18</v>
      </c>
    </row>
    <row r="179" spans="12:16" x14ac:dyDescent="0.3">
      <c r="L179" t="s">
        <v>7</v>
      </c>
      <c r="M179" t="s">
        <v>35</v>
      </c>
      <c r="N179" t="s">
        <v>19</v>
      </c>
      <c r="O179" s="4">
        <v>4585</v>
      </c>
      <c r="P179" s="5">
        <v>240</v>
      </c>
    </row>
    <row r="180" spans="12:16" x14ac:dyDescent="0.3">
      <c r="L180" t="s">
        <v>5</v>
      </c>
      <c r="M180" t="s">
        <v>34</v>
      </c>
      <c r="N180" t="s">
        <v>33</v>
      </c>
      <c r="O180" s="4">
        <v>1652</v>
      </c>
      <c r="P180" s="5">
        <v>93</v>
      </c>
    </row>
    <row r="181" spans="12:16" x14ac:dyDescent="0.3">
      <c r="L181" t="s">
        <v>10</v>
      </c>
      <c r="M181" t="s">
        <v>34</v>
      </c>
      <c r="N181" t="s">
        <v>26</v>
      </c>
      <c r="O181" s="4">
        <v>4991</v>
      </c>
      <c r="P181" s="5">
        <v>9</v>
      </c>
    </row>
    <row r="182" spans="12:16" x14ac:dyDescent="0.3">
      <c r="L182" t="s">
        <v>8</v>
      </c>
      <c r="M182" t="s">
        <v>34</v>
      </c>
      <c r="N182" t="s">
        <v>16</v>
      </c>
      <c r="O182" s="4">
        <v>2009</v>
      </c>
      <c r="P182" s="5">
        <v>219</v>
      </c>
    </row>
    <row r="183" spans="12:16" x14ac:dyDescent="0.3">
      <c r="L183" t="s">
        <v>2</v>
      </c>
      <c r="M183" t="s">
        <v>39</v>
      </c>
      <c r="N183" t="s">
        <v>22</v>
      </c>
      <c r="O183" s="4">
        <v>1568</v>
      </c>
      <c r="P183" s="5">
        <v>141</v>
      </c>
    </row>
    <row r="184" spans="12:16" x14ac:dyDescent="0.3">
      <c r="L184" t="s">
        <v>41</v>
      </c>
      <c r="M184" t="s">
        <v>37</v>
      </c>
      <c r="N184" t="s">
        <v>20</v>
      </c>
      <c r="O184" s="4">
        <v>3388</v>
      </c>
      <c r="P184" s="5">
        <v>123</v>
      </c>
    </row>
    <row r="185" spans="12:16" x14ac:dyDescent="0.3">
      <c r="L185" t="s">
        <v>40</v>
      </c>
      <c r="M185" t="s">
        <v>38</v>
      </c>
      <c r="N185" t="s">
        <v>24</v>
      </c>
      <c r="O185" s="4">
        <v>623</v>
      </c>
      <c r="P185" s="5">
        <v>51</v>
      </c>
    </row>
    <row r="186" spans="12:16" x14ac:dyDescent="0.3">
      <c r="L186" t="s">
        <v>6</v>
      </c>
      <c r="M186" t="s">
        <v>36</v>
      </c>
      <c r="N186" t="s">
        <v>4</v>
      </c>
      <c r="O186" s="4">
        <v>10073</v>
      </c>
      <c r="P186" s="5">
        <v>120</v>
      </c>
    </row>
    <row r="187" spans="12:16" x14ac:dyDescent="0.3">
      <c r="L187" t="s">
        <v>8</v>
      </c>
      <c r="M187" t="s">
        <v>39</v>
      </c>
      <c r="N187" t="s">
        <v>26</v>
      </c>
      <c r="O187" s="4">
        <v>1561</v>
      </c>
      <c r="P187" s="5">
        <v>27</v>
      </c>
    </row>
    <row r="188" spans="12:16" x14ac:dyDescent="0.3">
      <c r="L188" t="s">
        <v>9</v>
      </c>
      <c r="M188" t="s">
        <v>36</v>
      </c>
      <c r="N188" t="s">
        <v>27</v>
      </c>
      <c r="O188" s="4">
        <v>11522</v>
      </c>
      <c r="P188" s="5">
        <v>204</v>
      </c>
    </row>
    <row r="189" spans="12:16" x14ac:dyDescent="0.3">
      <c r="L189" t="s">
        <v>6</v>
      </c>
      <c r="M189" t="s">
        <v>38</v>
      </c>
      <c r="N189" t="s">
        <v>13</v>
      </c>
      <c r="O189" s="4">
        <v>2317</v>
      </c>
      <c r="P189" s="5">
        <v>123</v>
      </c>
    </row>
    <row r="190" spans="12:16" x14ac:dyDescent="0.3">
      <c r="L190" t="s">
        <v>10</v>
      </c>
      <c r="M190" t="s">
        <v>37</v>
      </c>
      <c r="N190" t="s">
        <v>28</v>
      </c>
      <c r="O190" s="4">
        <v>3059</v>
      </c>
      <c r="P190" s="5">
        <v>27</v>
      </c>
    </row>
    <row r="191" spans="12:16" x14ac:dyDescent="0.3">
      <c r="L191" t="s">
        <v>41</v>
      </c>
      <c r="M191" t="s">
        <v>37</v>
      </c>
      <c r="N191" t="s">
        <v>26</v>
      </c>
      <c r="O191" s="4">
        <v>2324</v>
      </c>
      <c r="P191" s="5">
        <v>177</v>
      </c>
    </row>
    <row r="192" spans="12:16" x14ac:dyDescent="0.3">
      <c r="L192" t="s">
        <v>3</v>
      </c>
      <c r="M192" t="s">
        <v>39</v>
      </c>
      <c r="N192" t="s">
        <v>26</v>
      </c>
      <c r="O192" s="4">
        <v>4956</v>
      </c>
      <c r="P192" s="5">
        <v>171</v>
      </c>
    </row>
    <row r="193" spans="12:16" x14ac:dyDescent="0.3">
      <c r="L193" t="s">
        <v>10</v>
      </c>
      <c r="M193" t="s">
        <v>34</v>
      </c>
      <c r="N193" t="s">
        <v>19</v>
      </c>
      <c r="O193" s="4">
        <v>5355</v>
      </c>
      <c r="P193" s="5">
        <v>204</v>
      </c>
    </row>
    <row r="194" spans="12:16" x14ac:dyDescent="0.3">
      <c r="L194" t="s">
        <v>3</v>
      </c>
      <c r="M194" t="s">
        <v>34</v>
      </c>
      <c r="N194" t="s">
        <v>14</v>
      </c>
      <c r="O194" s="4">
        <v>7259</v>
      </c>
      <c r="P194" s="5">
        <v>276</v>
      </c>
    </row>
    <row r="195" spans="12:16" x14ac:dyDescent="0.3">
      <c r="L195" t="s">
        <v>8</v>
      </c>
      <c r="M195" t="s">
        <v>37</v>
      </c>
      <c r="N195" t="s">
        <v>26</v>
      </c>
      <c r="O195" s="4">
        <v>6279</v>
      </c>
      <c r="P195" s="5">
        <v>45</v>
      </c>
    </row>
    <row r="196" spans="12:16" x14ac:dyDescent="0.3">
      <c r="L196" t="s">
        <v>40</v>
      </c>
      <c r="M196" t="s">
        <v>38</v>
      </c>
      <c r="N196" t="s">
        <v>29</v>
      </c>
      <c r="O196" s="4">
        <v>2541</v>
      </c>
      <c r="P196" s="5">
        <v>45</v>
      </c>
    </row>
    <row r="197" spans="12:16" x14ac:dyDescent="0.3">
      <c r="L197" t="s">
        <v>6</v>
      </c>
      <c r="M197" t="s">
        <v>35</v>
      </c>
      <c r="N197" t="s">
        <v>27</v>
      </c>
      <c r="O197" s="4">
        <v>3864</v>
      </c>
      <c r="P197" s="5">
        <v>177</v>
      </c>
    </row>
    <row r="198" spans="12:16" x14ac:dyDescent="0.3">
      <c r="L198" t="s">
        <v>5</v>
      </c>
      <c r="M198" t="s">
        <v>36</v>
      </c>
      <c r="N198" t="s">
        <v>13</v>
      </c>
      <c r="O198" s="4">
        <v>6146</v>
      </c>
      <c r="P198" s="5">
        <v>63</v>
      </c>
    </row>
    <row r="199" spans="12:16" x14ac:dyDescent="0.3">
      <c r="L199" t="s">
        <v>9</v>
      </c>
      <c r="M199" t="s">
        <v>39</v>
      </c>
      <c r="N199" t="s">
        <v>18</v>
      </c>
      <c r="O199" s="4">
        <v>2639</v>
      </c>
      <c r="P199" s="5">
        <v>204</v>
      </c>
    </row>
    <row r="200" spans="12:16" x14ac:dyDescent="0.3">
      <c r="L200" t="s">
        <v>8</v>
      </c>
      <c r="M200" t="s">
        <v>37</v>
      </c>
      <c r="N200" t="s">
        <v>22</v>
      </c>
      <c r="O200" s="4">
        <v>1890</v>
      </c>
      <c r="P200" s="5">
        <v>195</v>
      </c>
    </row>
    <row r="201" spans="12:16" x14ac:dyDescent="0.3">
      <c r="L201" t="s">
        <v>7</v>
      </c>
      <c r="M201" t="s">
        <v>34</v>
      </c>
      <c r="N201" t="s">
        <v>14</v>
      </c>
      <c r="O201" s="4">
        <v>1932</v>
      </c>
      <c r="P201" s="5">
        <v>369</v>
      </c>
    </row>
    <row r="202" spans="12:16" x14ac:dyDescent="0.3">
      <c r="L202" t="s">
        <v>3</v>
      </c>
      <c r="M202" t="s">
        <v>34</v>
      </c>
      <c r="N202" t="s">
        <v>25</v>
      </c>
      <c r="O202" s="4">
        <v>6300</v>
      </c>
      <c r="P202" s="5">
        <v>42</v>
      </c>
    </row>
    <row r="203" spans="12:16" x14ac:dyDescent="0.3">
      <c r="L203" t="s">
        <v>6</v>
      </c>
      <c r="M203" t="s">
        <v>37</v>
      </c>
      <c r="N203" t="s">
        <v>30</v>
      </c>
      <c r="O203" s="4">
        <v>560</v>
      </c>
      <c r="P203" s="5">
        <v>81</v>
      </c>
    </row>
    <row r="204" spans="12:16" x14ac:dyDescent="0.3">
      <c r="L204" t="s">
        <v>9</v>
      </c>
      <c r="M204" t="s">
        <v>37</v>
      </c>
      <c r="N204" t="s">
        <v>26</v>
      </c>
      <c r="O204" s="4">
        <v>2856</v>
      </c>
      <c r="P204" s="5">
        <v>246</v>
      </c>
    </row>
    <row r="205" spans="12:16" x14ac:dyDescent="0.3">
      <c r="L205" t="s">
        <v>9</v>
      </c>
      <c r="M205" t="s">
        <v>34</v>
      </c>
      <c r="N205" t="s">
        <v>17</v>
      </c>
      <c r="O205" s="4">
        <v>707</v>
      </c>
      <c r="P205" s="5">
        <v>174</v>
      </c>
    </row>
    <row r="206" spans="12:16" x14ac:dyDescent="0.3">
      <c r="L206" t="s">
        <v>8</v>
      </c>
      <c r="M206" t="s">
        <v>35</v>
      </c>
      <c r="N206" t="s">
        <v>30</v>
      </c>
      <c r="O206" s="4">
        <v>3598</v>
      </c>
      <c r="P206" s="5">
        <v>81</v>
      </c>
    </row>
    <row r="207" spans="12:16" x14ac:dyDescent="0.3">
      <c r="L207" t="s">
        <v>40</v>
      </c>
      <c r="M207" t="s">
        <v>35</v>
      </c>
      <c r="N207" t="s">
        <v>22</v>
      </c>
      <c r="O207" s="4">
        <v>6853</v>
      </c>
      <c r="P207" s="5">
        <v>372</v>
      </c>
    </row>
    <row r="208" spans="12:16" x14ac:dyDescent="0.3">
      <c r="L208" t="s">
        <v>40</v>
      </c>
      <c r="M208" t="s">
        <v>35</v>
      </c>
      <c r="N208" t="s">
        <v>16</v>
      </c>
      <c r="O208" s="4">
        <v>4725</v>
      </c>
      <c r="P208" s="5">
        <v>174</v>
      </c>
    </row>
    <row r="209" spans="12:16" x14ac:dyDescent="0.3">
      <c r="L209" t="s">
        <v>41</v>
      </c>
      <c r="M209" t="s">
        <v>36</v>
      </c>
      <c r="N209" t="s">
        <v>32</v>
      </c>
      <c r="O209" s="4">
        <v>10304</v>
      </c>
      <c r="P209" s="5">
        <v>84</v>
      </c>
    </row>
    <row r="210" spans="12:16" x14ac:dyDescent="0.3">
      <c r="L210" t="s">
        <v>41</v>
      </c>
      <c r="M210" t="s">
        <v>34</v>
      </c>
      <c r="N210" t="s">
        <v>16</v>
      </c>
      <c r="O210" s="4">
        <v>1274</v>
      </c>
      <c r="P210" s="5">
        <v>225</v>
      </c>
    </row>
    <row r="211" spans="12:16" x14ac:dyDescent="0.3">
      <c r="L211" t="s">
        <v>5</v>
      </c>
      <c r="M211" t="s">
        <v>36</v>
      </c>
      <c r="N211" t="s">
        <v>30</v>
      </c>
      <c r="O211" s="4">
        <v>1526</v>
      </c>
      <c r="P211" s="5">
        <v>105</v>
      </c>
    </row>
    <row r="212" spans="12:16" x14ac:dyDescent="0.3">
      <c r="L212" t="s">
        <v>40</v>
      </c>
      <c r="M212" t="s">
        <v>39</v>
      </c>
      <c r="N212" t="s">
        <v>28</v>
      </c>
      <c r="O212" s="4">
        <v>3101</v>
      </c>
      <c r="P212" s="5">
        <v>225</v>
      </c>
    </row>
    <row r="213" spans="12:16" x14ac:dyDescent="0.3">
      <c r="L213" t="s">
        <v>2</v>
      </c>
      <c r="M213" t="s">
        <v>37</v>
      </c>
      <c r="N213" t="s">
        <v>14</v>
      </c>
      <c r="O213" s="4">
        <v>1057</v>
      </c>
      <c r="P213" s="5">
        <v>54</v>
      </c>
    </row>
    <row r="214" spans="12:16" x14ac:dyDescent="0.3">
      <c r="L214" t="s">
        <v>7</v>
      </c>
      <c r="M214" t="s">
        <v>37</v>
      </c>
      <c r="N214" t="s">
        <v>26</v>
      </c>
      <c r="O214" s="4">
        <v>5306</v>
      </c>
      <c r="P214" s="5">
        <v>0</v>
      </c>
    </row>
    <row r="215" spans="12:16" x14ac:dyDescent="0.3">
      <c r="L215" t="s">
        <v>5</v>
      </c>
      <c r="M215" t="s">
        <v>39</v>
      </c>
      <c r="N215" t="s">
        <v>24</v>
      </c>
      <c r="O215" s="4">
        <v>4018</v>
      </c>
      <c r="P215" s="5">
        <v>171</v>
      </c>
    </row>
    <row r="216" spans="12:16" x14ac:dyDescent="0.3">
      <c r="L216" t="s">
        <v>9</v>
      </c>
      <c r="M216" t="s">
        <v>34</v>
      </c>
      <c r="N216" t="s">
        <v>16</v>
      </c>
      <c r="O216" s="4">
        <v>938</v>
      </c>
      <c r="P216" s="5">
        <v>189</v>
      </c>
    </row>
    <row r="217" spans="12:16" x14ac:dyDescent="0.3">
      <c r="L217" t="s">
        <v>7</v>
      </c>
      <c r="M217" t="s">
        <v>38</v>
      </c>
      <c r="N217" t="s">
        <v>18</v>
      </c>
      <c r="O217" s="4">
        <v>1778</v>
      </c>
      <c r="P217" s="5">
        <v>270</v>
      </c>
    </row>
    <row r="218" spans="12:16" x14ac:dyDescent="0.3">
      <c r="L218" t="s">
        <v>6</v>
      </c>
      <c r="M218" t="s">
        <v>39</v>
      </c>
      <c r="N218" t="s">
        <v>30</v>
      </c>
      <c r="O218" s="4">
        <v>1638</v>
      </c>
      <c r="P218" s="5">
        <v>63</v>
      </c>
    </row>
    <row r="219" spans="12:16" x14ac:dyDescent="0.3">
      <c r="L219" t="s">
        <v>41</v>
      </c>
      <c r="M219" t="s">
        <v>38</v>
      </c>
      <c r="N219" t="s">
        <v>25</v>
      </c>
      <c r="O219" s="4">
        <v>154</v>
      </c>
      <c r="P219" s="5">
        <v>21</v>
      </c>
    </row>
    <row r="220" spans="12:16" x14ac:dyDescent="0.3">
      <c r="L220" t="s">
        <v>7</v>
      </c>
      <c r="M220" t="s">
        <v>37</v>
      </c>
      <c r="N220" t="s">
        <v>22</v>
      </c>
      <c r="O220" s="4">
        <v>9835</v>
      </c>
      <c r="P220" s="5">
        <v>207</v>
      </c>
    </row>
    <row r="221" spans="12:16" x14ac:dyDescent="0.3">
      <c r="L221" t="s">
        <v>9</v>
      </c>
      <c r="M221" t="s">
        <v>37</v>
      </c>
      <c r="N221" t="s">
        <v>20</v>
      </c>
      <c r="O221" s="4">
        <v>7273</v>
      </c>
      <c r="P221" s="5">
        <v>96</v>
      </c>
    </row>
    <row r="222" spans="12:16" x14ac:dyDescent="0.3">
      <c r="L222" t="s">
        <v>5</v>
      </c>
      <c r="M222" t="s">
        <v>39</v>
      </c>
      <c r="N222" t="s">
        <v>22</v>
      </c>
      <c r="O222" s="4">
        <v>6909</v>
      </c>
      <c r="P222" s="5">
        <v>81</v>
      </c>
    </row>
    <row r="223" spans="12:16" x14ac:dyDescent="0.3">
      <c r="L223" t="s">
        <v>9</v>
      </c>
      <c r="M223" t="s">
        <v>39</v>
      </c>
      <c r="N223" t="s">
        <v>24</v>
      </c>
      <c r="O223" s="4">
        <v>3920</v>
      </c>
      <c r="P223" s="5">
        <v>306</v>
      </c>
    </row>
    <row r="224" spans="12:16" x14ac:dyDescent="0.3">
      <c r="L224" t="s">
        <v>10</v>
      </c>
      <c r="M224" t="s">
        <v>39</v>
      </c>
      <c r="N224" t="s">
        <v>21</v>
      </c>
      <c r="O224" s="4">
        <v>4858</v>
      </c>
      <c r="P224" s="5">
        <v>279</v>
      </c>
    </row>
    <row r="225" spans="12:16" x14ac:dyDescent="0.3">
      <c r="L225" t="s">
        <v>2</v>
      </c>
      <c r="M225" t="s">
        <v>38</v>
      </c>
      <c r="N225" t="s">
        <v>4</v>
      </c>
      <c r="O225" s="4">
        <v>3549</v>
      </c>
      <c r="P225" s="5">
        <v>3</v>
      </c>
    </row>
    <row r="226" spans="12:16" x14ac:dyDescent="0.3">
      <c r="L226" t="s">
        <v>7</v>
      </c>
      <c r="M226" t="s">
        <v>39</v>
      </c>
      <c r="N226" t="s">
        <v>27</v>
      </c>
      <c r="O226" s="4">
        <v>966</v>
      </c>
      <c r="P226" s="5">
        <v>198</v>
      </c>
    </row>
    <row r="227" spans="12:16" x14ac:dyDescent="0.3">
      <c r="L227" t="s">
        <v>5</v>
      </c>
      <c r="M227" t="s">
        <v>39</v>
      </c>
      <c r="N227" t="s">
        <v>18</v>
      </c>
      <c r="O227" s="4">
        <v>385</v>
      </c>
      <c r="P227" s="5">
        <v>249</v>
      </c>
    </row>
    <row r="228" spans="12:16" x14ac:dyDescent="0.3">
      <c r="L228" t="s">
        <v>6</v>
      </c>
      <c r="M228" t="s">
        <v>34</v>
      </c>
      <c r="N228" t="s">
        <v>16</v>
      </c>
      <c r="O228" s="4">
        <v>2219</v>
      </c>
      <c r="P228" s="5">
        <v>75</v>
      </c>
    </row>
    <row r="229" spans="12:16" x14ac:dyDescent="0.3">
      <c r="L229" t="s">
        <v>9</v>
      </c>
      <c r="M229" t="s">
        <v>36</v>
      </c>
      <c r="N229" t="s">
        <v>32</v>
      </c>
      <c r="O229" s="4">
        <v>2954</v>
      </c>
      <c r="P229" s="5">
        <v>189</v>
      </c>
    </row>
    <row r="230" spans="12:16" x14ac:dyDescent="0.3">
      <c r="L230" t="s">
        <v>7</v>
      </c>
      <c r="M230" t="s">
        <v>36</v>
      </c>
      <c r="N230" t="s">
        <v>32</v>
      </c>
      <c r="O230" s="4">
        <v>280</v>
      </c>
      <c r="P230" s="5">
        <v>87</v>
      </c>
    </row>
    <row r="231" spans="12:16" x14ac:dyDescent="0.3">
      <c r="L231" t="s">
        <v>41</v>
      </c>
      <c r="M231" t="s">
        <v>36</v>
      </c>
      <c r="N231" t="s">
        <v>30</v>
      </c>
      <c r="O231" s="4">
        <v>6118</v>
      </c>
      <c r="P231" s="5">
        <v>174</v>
      </c>
    </row>
    <row r="232" spans="12:16" x14ac:dyDescent="0.3">
      <c r="L232" t="s">
        <v>2</v>
      </c>
      <c r="M232" t="s">
        <v>39</v>
      </c>
      <c r="N232" t="s">
        <v>15</v>
      </c>
      <c r="O232" s="4">
        <v>4802</v>
      </c>
      <c r="P232" s="5">
        <v>36</v>
      </c>
    </row>
    <row r="233" spans="12:16" x14ac:dyDescent="0.3">
      <c r="L233" t="s">
        <v>9</v>
      </c>
      <c r="M233" t="s">
        <v>38</v>
      </c>
      <c r="N233" t="s">
        <v>24</v>
      </c>
      <c r="O233" s="4">
        <v>4137</v>
      </c>
      <c r="P233" s="5">
        <v>60</v>
      </c>
    </row>
    <row r="234" spans="12:16" x14ac:dyDescent="0.3">
      <c r="L234" t="s">
        <v>3</v>
      </c>
      <c r="M234" t="s">
        <v>35</v>
      </c>
      <c r="N234" t="s">
        <v>23</v>
      </c>
      <c r="O234" s="4">
        <v>2023</v>
      </c>
      <c r="P234" s="5">
        <v>78</v>
      </c>
    </row>
    <row r="235" spans="12:16" x14ac:dyDescent="0.3">
      <c r="L235" t="s">
        <v>9</v>
      </c>
      <c r="M235" t="s">
        <v>36</v>
      </c>
      <c r="N235" t="s">
        <v>30</v>
      </c>
      <c r="O235" s="4">
        <v>9051</v>
      </c>
      <c r="P235" s="5">
        <v>57</v>
      </c>
    </row>
    <row r="236" spans="12:16" x14ac:dyDescent="0.3">
      <c r="L236" t="s">
        <v>9</v>
      </c>
      <c r="M236" t="s">
        <v>37</v>
      </c>
      <c r="N236" t="s">
        <v>28</v>
      </c>
      <c r="O236" s="4">
        <v>2919</v>
      </c>
      <c r="P236" s="5">
        <v>45</v>
      </c>
    </row>
    <row r="237" spans="12:16" x14ac:dyDescent="0.3">
      <c r="L237" t="s">
        <v>41</v>
      </c>
      <c r="M237" t="s">
        <v>38</v>
      </c>
      <c r="N237" t="s">
        <v>22</v>
      </c>
      <c r="O237" s="4">
        <v>5915</v>
      </c>
      <c r="P237" s="5">
        <v>3</v>
      </c>
    </row>
    <row r="238" spans="12:16" x14ac:dyDescent="0.3">
      <c r="L238" t="s">
        <v>10</v>
      </c>
      <c r="M238" t="s">
        <v>35</v>
      </c>
      <c r="N238" t="s">
        <v>15</v>
      </c>
      <c r="O238" s="4">
        <v>2562</v>
      </c>
      <c r="P238" s="5">
        <v>6</v>
      </c>
    </row>
    <row r="239" spans="12:16" x14ac:dyDescent="0.3">
      <c r="L239" t="s">
        <v>5</v>
      </c>
      <c r="M239" t="s">
        <v>37</v>
      </c>
      <c r="N239" t="s">
        <v>25</v>
      </c>
      <c r="O239" s="4">
        <v>8813</v>
      </c>
      <c r="P239" s="5">
        <v>21</v>
      </c>
    </row>
    <row r="240" spans="12:16" x14ac:dyDescent="0.3">
      <c r="L240" t="s">
        <v>5</v>
      </c>
      <c r="M240" t="s">
        <v>36</v>
      </c>
      <c r="N240" t="s">
        <v>18</v>
      </c>
      <c r="O240" s="4">
        <v>6111</v>
      </c>
      <c r="P240" s="5">
        <v>3</v>
      </c>
    </row>
    <row r="241" spans="12:16" x14ac:dyDescent="0.3">
      <c r="L241" t="s">
        <v>8</v>
      </c>
      <c r="M241" t="s">
        <v>34</v>
      </c>
      <c r="N241" t="s">
        <v>31</v>
      </c>
      <c r="O241" s="4">
        <v>3507</v>
      </c>
      <c r="P241" s="5">
        <v>288</v>
      </c>
    </row>
    <row r="242" spans="12:16" x14ac:dyDescent="0.3">
      <c r="L242" t="s">
        <v>6</v>
      </c>
      <c r="M242" t="s">
        <v>36</v>
      </c>
      <c r="N242" t="s">
        <v>13</v>
      </c>
      <c r="O242" s="4">
        <v>4319</v>
      </c>
      <c r="P242" s="5">
        <v>30</v>
      </c>
    </row>
    <row r="243" spans="12:16" x14ac:dyDescent="0.3">
      <c r="L243" t="s">
        <v>40</v>
      </c>
      <c r="M243" t="s">
        <v>38</v>
      </c>
      <c r="N243" t="s">
        <v>26</v>
      </c>
      <c r="O243" s="4">
        <v>609</v>
      </c>
      <c r="P243" s="5">
        <v>87</v>
      </c>
    </row>
    <row r="244" spans="12:16" x14ac:dyDescent="0.3">
      <c r="L244" t="s">
        <v>40</v>
      </c>
      <c r="M244" t="s">
        <v>39</v>
      </c>
      <c r="N244" t="s">
        <v>27</v>
      </c>
      <c r="O244" s="4">
        <v>6370</v>
      </c>
      <c r="P244" s="5">
        <v>30</v>
      </c>
    </row>
    <row r="245" spans="12:16" x14ac:dyDescent="0.3">
      <c r="L245" t="s">
        <v>5</v>
      </c>
      <c r="M245" t="s">
        <v>38</v>
      </c>
      <c r="N245" t="s">
        <v>19</v>
      </c>
      <c r="O245" s="4">
        <v>5474</v>
      </c>
      <c r="P245" s="5">
        <v>168</v>
      </c>
    </row>
    <row r="246" spans="12:16" x14ac:dyDescent="0.3">
      <c r="L246" t="s">
        <v>40</v>
      </c>
      <c r="M246" t="s">
        <v>36</v>
      </c>
      <c r="N246" t="s">
        <v>27</v>
      </c>
      <c r="O246" s="4">
        <v>3164</v>
      </c>
      <c r="P246" s="5">
        <v>306</v>
      </c>
    </row>
    <row r="247" spans="12:16" x14ac:dyDescent="0.3">
      <c r="L247" t="s">
        <v>6</v>
      </c>
      <c r="M247" t="s">
        <v>35</v>
      </c>
      <c r="N247" t="s">
        <v>4</v>
      </c>
      <c r="O247" s="4">
        <v>1302</v>
      </c>
      <c r="P247" s="5">
        <v>402</v>
      </c>
    </row>
    <row r="248" spans="12:16" x14ac:dyDescent="0.3">
      <c r="L248" t="s">
        <v>3</v>
      </c>
      <c r="M248" t="s">
        <v>37</v>
      </c>
      <c r="N248" t="s">
        <v>28</v>
      </c>
      <c r="O248" s="4">
        <v>7308</v>
      </c>
      <c r="P248" s="5">
        <v>327</v>
      </c>
    </row>
    <row r="249" spans="12:16" x14ac:dyDescent="0.3">
      <c r="L249" t="s">
        <v>40</v>
      </c>
      <c r="M249" t="s">
        <v>37</v>
      </c>
      <c r="N249" t="s">
        <v>27</v>
      </c>
      <c r="O249" s="4">
        <v>6132</v>
      </c>
      <c r="P249" s="5">
        <v>93</v>
      </c>
    </row>
    <row r="250" spans="12:16" x14ac:dyDescent="0.3">
      <c r="L250" t="s">
        <v>10</v>
      </c>
      <c r="M250" t="s">
        <v>35</v>
      </c>
      <c r="N250" t="s">
        <v>14</v>
      </c>
      <c r="O250" s="4">
        <v>3472</v>
      </c>
      <c r="P250" s="5">
        <v>96</v>
      </c>
    </row>
    <row r="251" spans="12:16" x14ac:dyDescent="0.3">
      <c r="L251" t="s">
        <v>8</v>
      </c>
      <c r="M251" t="s">
        <v>39</v>
      </c>
      <c r="N251" t="s">
        <v>18</v>
      </c>
      <c r="O251" s="4">
        <v>9660</v>
      </c>
      <c r="P251" s="5">
        <v>27</v>
      </c>
    </row>
    <row r="252" spans="12:16" x14ac:dyDescent="0.3">
      <c r="L252" t="s">
        <v>9</v>
      </c>
      <c r="M252" t="s">
        <v>38</v>
      </c>
      <c r="N252" t="s">
        <v>26</v>
      </c>
      <c r="O252" s="4">
        <v>2436</v>
      </c>
      <c r="P252" s="5">
        <v>99</v>
      </c>
    </row>
    <row r="253" spans="12:16" x14ac:dyDescent="0.3">
      <c r="L253" t="s">
        <v>9</v>
      </c>
      <c r="M253" t="s">
        <v>38</v>
      </c>
      <c r="N253" t="s">
        <v>33</v>
      </c>
      <c r="O253" s="4">
        <v>9506</v>
      </c>
      <c r="P253" s="5">
        <v>87</v>
      </c>
    </row>
    <row r="254" spans="12:16" x14ac:dyDescent="0.3">
      <c r="L254" t="s">
        <v>10</v>
      </c>
      <c r="M254" t="s">
        <v>37</v>
      </c>
      <c r="N254" t="s">
        <v>21</v>
      </c>
      <c r="O254" s="4">
        <v>245</v>
      </c>
      <c r="P254" s="5">
        <v>288</v>
      </c>
    </row>
    <row r="255" spans="12:16" x14ac:dyDescent="0.3">
      <c r="L255" t="s">
        <v>8</v>
      </c>
      <c r="M255" t="s">
        <v>35</v>
      </c>
      <c r="N255" t="s">
        <v>20</v>
      </c>
      <c r="O255" s="4">
        <v>2702</v>
      </c>
      <c r="P255" s="5">
        <v>363</v>
      </c>
    </row>
    <row r="256" spans="12:16" x14ac:dyDescent="0.3">
      <c r="L256" t="s">
        <v>10</v>
      </c>
      <c r="M256" t="s">
        <v>34</v>
      </c>
      <c r="N256" t="s">
        <v>17</v>
      </c>
      <c r="O256" s="4">
        <v>700</v>
      </c>
      <c r="P256" s="5">
        <v>87</v>
      </c>
    </row>
    <row r="257" spans="12:16" x14ac:dyDescent="0.3">
      <c r="L257" t="s">
        <v>6</v>
      </c>
      <c r="M257" t="s">
        <v>34</v>
      </c>
      <c r="N257" t="s">
        <v>17</v>
      </c>
      <c r="O257" s="4">
        <v>3759</v>
      </c>
      <c r="P257" s="5">
        <v>150</v>
      </c>
    </row>
    <row r="258" spans="12:16" x14ac:dyDescent="0.3">
      <c r="L258" t="s">
        <v>2</v>
      </c>
      <c r="M258" t="s">
        <v>35</v>
      </c>
      <c r="N258" t="s">
        <v>17</v>
      </c>
      <c r="O258" s="4">
        <v>1589</v>
      </c>
      <c r="P258" s="5">
        <v>303</v>
      </c>
    </row>
    <row r="259" spans="12:16" x14ac:dyDescent="0.3">
      <c r="L259" t="s">
        <v>7</v>
      </c>
      <c r="M259" t="s">
        <v>35</v>
      </c>
      <c r="N259" t="s">
        <v>28</v>
      </c>
      <c r="O259" s="4">
        <v>5194</v>
      </c>
      <c r="P259" s="5">
        <v>288</v>
      </c>
    </row>
    <row r="260" spans="12:16" x14ac:dyDescent="0.3">
      <c r="L260" t="s">
        <v>10</v>
      </c>
      <c r="M260" t="s">
        <v>36</v>
      </c>
      <c r="N260" t="s">
        <v>13</v>
      </c>
      <c r="O260" s="4">
        <v>945</v>
      </c>
      <c r="P260" s="5">
        <v>75</v>
      </c>
    </row>
    <row r="261" spans="12:16" x14ac:dyDescent="0.3">
      <c r="L261" t="s">
        <v>40</v>
      </c>
      <c r="M261" t="s">
        <v>38</v>
      </c>
      <c r="N261" t="s">
        <v>31</v>
      </c>
      <c r="O261" s="4">
        <v>1988</v>
      </c>
      <c r="P261" s="5">
        <v>39</v>
      </c>
    </row>
    <row r="262" spans="12:16" x14ac:dyDescent="0.3">
      <c r="L262" t="s">
        <v>6</v>
      </c>
      <c r="M262" t="s">
        <v>34</v>
      </c>
      <c r="N262" t="s">
        <v>32</v>
      </c>
      <c r="O262" s="4">
        <v>6734</v>
      </c>
      <c r="P262" s="5">
        <v>123</v>
      </c>
    </row>
    <row r="263" spans="12:16" x14ac:dyDescent="0.3">
      <c r="L263" t="s">
        <v>40</v>
      </c>
      <c r="M263" t="s">
        <v>36</v>
      </c>
      <c r="N263" t="s">
        <v>4</v>
      </c>
      <c r="O263" s="4">
        <v>217</v>
      </c>
      <c r="P263" s="5">
        <v>36</v>
      </c>
    </row>
    <row r="264" spans="12:16" x14ac:dyDescent="0.3">
      <c r="L264" t="s">
        <v>5</v>
      </c>
      <c r="M264" t="s">
        <v>34</v>
      </c>
      <c r="N264" t="s">
        <v>22</v>
      </c>
      <c r="O264" s="4">
        <v>6279</v>
      </c>
      <c r="P264" s="5">
        <v>237</v>
      </c>
    </row>
    <row r="265" spans="12:16" x14ac:dyDescent="0.3">
      <c r="L265" t="s">
        <v>40</v>
      </c>
      <c r="M265" t="s">
        <v>36</v>
      </c>
      <c r="N265" t="s">
        <v>13</v>
      </c>
      <c r="O265" s="4">
        <v>4424</v>
      </c>
      <c r="P265" s="5">
        <v>201</v>
      </c>
    </row>
    <row r="266" spans="12:16" x14ac:dyDescent="0.3">
      <c r="L266" t="s">
        <v>2</v>
      </c>
      <c r="M266" t="s">
        <v>36</v>
      </c>
      <c r="N266" t="s">
        <v>17</v>
      </c>
      <c r="O266" s="4">
        <v>189</v>
      </c>
      <c r="P266" s="5">
        <v>48</v>
      </c>
    </row>
    <row r="267" spans="12:16" x14ac:dyDescent="0.3">
      <c r="L267" t="s">
        <v>5</v>
      </c>
      <c r="M267" t="s">
        <v>35</v>
      </c>
      <c r="N267" t="s">
        <v>22</v>
      </c>
      <c r="O267" s="4">
        <v>490</v>
      </c>
      <c r="P267" s="5">
        <v>84</v>
      </c>
    </row>
    <row r="268" spans="12:16" x14ac:dyDescent="0.3">
      <c r="L268" t="s">
        <v>8</v>
      </c>
      <c r="M268" t="s">
        <v>37</v>
      </c>
      <c r="N268" t="s">
        <v>21</v>
      </c>
      <c r="O268" s="4">
        <v>434</v>
      </c>
      <c r="P268" s="5">
        <v>87</v>
      </c>
    </row>
    <row r="269" spans="12:16" x14ac:dyDescent="0.3">
      <c r="L269" t="s">
        <v>7</v>
      </c>
      <c r="M269" t="s">
        <v>38</v>
      </c>
      <c r="N269" t="s">
        <v>30</v>
      </c>
      <c r="O269" s="4">
        <v>10129</v>
      </c>
      <c r="P269" s="5">
        <v>312</v>
      </c>
    </row>
    <row r="270" spans="12:16" x14ac:dyDescent="0.3">
      <c r="L270" t="s">
        <v>3</v>
      </c>
      <c r="M270" t="s">
        <v>39</v>
      </c>
      <c r="N270" t="s">
        <v>28</v>
      </c>
      <c r="O270" s="4">
        <v>1652</v>
      </c>
      <c r="P270" s="5">
        <v>102</v>
      </c>
    </row>
    <row r="271" spans="12:16" x14ac:dyDescent="0.3">
      <c r="L271" t="s">
        <v>8</v>
      </c>
      <c r="M271" t="s">
        <v>38</v>
      </c>
      <c r="N271" t="s">
        <v>21</v>
      </c>
      <c r="O271" s="4">
        <v>6433</v>
      </c>
      <c r="P271" s="5">
        <v>78</v>
      </c>
    </row>
    <row r="272" spans="12:16" x14ac:dyDescent="0.3">
      <c r="L272" t="s">
        <v>3</v>
      </c>
      <c r="M272" t="s">
        <v>34</v>
      </c>
      <c r="N272" t="s">
        <v>23</v>
      </c>
      <c r="O272" s="4">
        <v>2212</v>
      </c>
      <c r="P272" s="5">
        <v>117</v>
      </c>
    </row>
    <row r="273" spans="12:16" x14ac:dyDescent="0.3">
      <c r="L273" t="s">
        <v>41</v>
      </c>
      <c r="M273" t="s">
        <v>35</v>
      </c>
      <c r="N273" t="s">
        <v>19</v>
      </c>
      <c r="O273" s="4">
        <v>609</v>
      </c>
      <c r="P273" s="5">
        <v>99</v>
      </c>
    </row>
    <row r="274" spans="12:16" x14ac:dyDescent="0.3">
      <c r="L274" t="s">
        <v>40</v>
      </c>
      <c r="M274" t="s">
        <v>35</v>
      </c>
      <c r="N274" t="s">
        <v>24</v>
      </c>
      <c r="O274" s="4">
        <v>1638</v>
      </c>
      <c r="P274" s="5">
        <v>48</v>
      </c>
    </row>
    <row r="275" spans="12:16" x14ac:dyDescent="0.3">
      <c r="L275" t="s">
        <v>7</v>
      </c>
      <c r="M275" t="s">
        <v>34</v>
      </c>
      <c r="N275" t="s">
        <v>15</v>
      </c>
      <c r="O275" s="4">
        <v>3829</v>
      </c>
      <c r="P275" s="5">
        <v>24</v>
      </c>
    </row>
    <row r="276" spans="12:16" x14ac:dyDescent="0.3">
      <c r="L276" t="s">
        <v>40</v>
      </c>
      <c r="M276" t="s">
        <v>39</v>
      </c>
      <c r="N276" t="s">
        <v>15</v>
      </c>
      <c r="O276" s="4">
        <v>5775</v>
      </c>
      <c r="P276" s="5">
        <v>42</v>
      </c>
    </row>
    <row r="277" spans="12:16" x14ac:dyDescent="0.3">
      <c r="L277" t="s">
        <v>6</v>
      </c>
      <c r="M277" t="s">
        <v>35</v>
      </c>
      <c r="N277" t="s">
        <v>20</v>
      </c>
      <c r="O277" s="4">
        <v>1071</v>
      </c>
      <c r="P277" s="5">
        <v>270</v>
      </c>
    </row>
    <row r="278" spans="12:16" x14ac:dyDescent="0.3">
      <c r="L278" t="s">
        <v>8</v>
      </c>
      <c r="M278" t="s">
        <v>36</v>
      </c>
      <c r="N278" t="s">
        <v>23</v>
      </c>
      <c r="O278" s="4">
        <v>5019</v>
      </c>
      <c r="P278" s="5">
        <v>150</v>
      </c>
    </row>
    <row r="279" spans="12:16" x14ac:dyDescent="0.3">
      <c r="L279" t="s">
        <v>2</v>
      </c>
      <c r="M279" t="s">
        <v>37</v>
      </c>
      <c r="N279" t="s">
        <v>15</v>
      </c>
      <c r="O279" s="4">
        <v>2863</v>
      </c>
      <c r="P279" s="5">
        <v>42</v>
      </c>
    </row>
    <row r="280" spans="12:16" x14ac:dyDescent="0.3">
      <c r="L280" t="s">
        <v>40</v>
      </c>
      <c r="M280" t="s">
        <v>35</v>
      </c>
      <c r="N280" t="s">
        <v>29</v>
      </c>
      <c r="O280" s="4">
        <v>1617</v>
      </c>
      <c r="P280" s="5">
        <v>126</v>
      </c>
    </row>
    <row r="281" spans="12:16" x14ac:dyDescent="0.3">
      <c r="L281" t="s">
        <v>6</v>
      </c>
      <c r="M281" t="s">
        <v>37</v>
      </c>
      <c r="N281" t="s">
        <v>26</v>
      </c>
      <c r="O281" s="4">
        <v>6818</v>
      </c>
      <c r="P281" s="5">
        <v>6</v>
      </c>
    </row>
    <row r="282" spans="12:16" x14ac:dyDescent="0.3">
      <c r="L282" t="s">
        <v>3</v>
      </c>
      <c r="M282" t="s">
        <v>35</v>
      </c>
      <c r="N282" t="s">
        <v>15</v>
      </c>
      <c r="O282" s="4">
        <v>6657</v>
      </c>
      <c r="P282" s="5">
        <v>276</v>
      </c>
    </row>
    <row r="283" spans="12:16" x14ac:dyDescent="0.3">
      <c r="L283" t="s">
        <v>3</v>
      </c>
      <c r="M283" t="s">
        <v>34</v>
      </c>
      <c r="N283" t="s">
        <v>17</v>
      </c>
      <c r="O283" s="4">
        <v>2919</v>
      </c>
      <c r="P283" s="5">
        <v>93</v>
      </c>
    </row>
    <row r="284" spans="12:16" x14ac:dyDescent="0.3">
      <c r="L284" t="s">
        <v>2</v>
      </c>
      <c r="M284" t="s">
        <v>36</v>
      </c>
      <c r="N284" t="s">
        <v>31</v>
      </c>
      <c r="O284" s="4">
        <v>3094</v>
      </c>
      <c r="P284" s="5">
        <v>246</v>
      </c>
    </row>
    <row r="285" spans="12:16" x14ac:dyDescent="0.3">
      <c r="L285" t="s">
        <v>6</v>
      </c>
      <c r="M285" t="s">
        <v>39</v>
      </c>
      <c r="N285" t="s">
        <v>24</v>
      </c>
      <c r="O285" s="4">
        <v>2989</v>
      </c>
      <c r="P285" s="5">
        <v>3</v>
      </c>
    </row>
    <row r="286" spans="12:16" x14ac:dyDescent="0.3">
      <c r="L286" t="s">
        <v>8</v>
      </c>
      <c r="M286" t="s">
        <v>38</v>
      </c>
      <c r="N286" t="s">
        <v>27</v>
      </c>
      <c r="O286" s="4">
        <v>2268</v>
      </c>
      <c r="P286" s="5">
        <v>63</v>
      </c>
    </row>
    <row r="287" spans="12:16" x14ac:dyDescent="0.3">
      <c r="L287" t="s">
        <v>5</v>
      </c>
      <c r="M287" t="s">
        <v>35</v>
      </c>
      <c r="N287" t="s">
        <v>31</v>
      </c>
      <c r="O287" s="4">
        <v>4753</v>
      </c>
      <c r="P287" s="5">
        <v>246</v>
      </c>
    </row>
    <row r="288" spans="12:16" x14ac:dyDescent="0.3">
      <c r="L288" t="s">
        <v>2</v>
      </c>
      <c r="M288" t="s">
        <v>34</v>
      </c>
      <c r="N288" t="s">
        <v>19</v>
      </c>
      <c r="O288" s="4">
        <v>7511</v>
      </c>
      <c r="P288" s="5">
        <v>120</v>
      </c>
    </row>
    <row r="289" spans="12:16" x14ac:dyDescent="0.3">
      <c r="L289" t="s">
        <v>2</v>
      </c>
      <c r="M289" t="s">
        <v>38</v>
      </c>
      <c r="N289" t="s">
        <v>31</v>
      </c>
      <c r="O289" s="4">
        <v>4326</v>
      </c>
      <c r="P289" s="5">
        <v>348</v>
      </c>
    </row>
    <row r="290" spans="12:16" x14ac:dyDescent="0.3">
      <c r="L290" t="s">
        <v>41</v>
      </c>
      <c r="M290" t="s">
        <v>34</v>
      </c>
      <c r="N290" t="s">
        <v>23</v>
      </c>
      <c r="O290" s="4">
        <v>4935</v>
      </c>
      <c r="P290" s="5">
        <v>126</v>
      </c>
    </row>
    <row r="291" spans="12:16" x14ac:dyDescent="0.3">
      <c r="L291" t="s">
        <v>6</v>
      </c>
      <c r="M291" t="s">
        <v>35</v>
      </c>
      <c r="N291" t="s">
        <v>30</v>
      </c>
      <c r="O291" s="4">
        <v>4781</v>
      </c>
      <c r="P291" s="5">
        <v>123</v>
      </c>
    </row>
    <row r="292" spans="12:16" x14ac:dyDescent="0.3">
      <c r="L292" t="s">
        <v>5</v>
      </c>
      <c r="M292" t="s">
        <v>38</v>
      </c>
      <c r="N292" t="s">
        <v>25</v>
      </c>
      <c r="O292" s="4">
        <v>7483</v>
      </c>
      <c r="P292" s="5">
        <v>45</v>
      </c>
    </row>
    <row r="293" spans="12:16" x14ac:dyDescent="0.3">
      <c r="L293" t="s">
        <v>10</v>
      </c>
      <c r="M293" t="s">
        <v>38</v>
      </c>
      <c r="N293" t="s">
        <v>4</v>
      </c>
      <c r="O293" s="4">
        <v>6860</v>
      </c>
      <c r="P293" s="5">
        <v>126</v>
      </c>
    </row>
    <row r="294" spans="12:16" x14ac:dyDescent="0.3">
      <c r="L294" t="s">
        <v>40</v>
      </c>
      <c r="M294" t="s">
        <v>37</v>
      </c>
      <c r="N294" t="s">
        <v>29</v>
      </c>
      <c r="O294" s="4">
        <v>9002</v>
      </c>
      <c r="P294" s="5">
        <v>72</v>
      </c>
    </row>
    <row r="295" spans="12:16" x14ac:dyDescent="0.3">
      <c r="L295" t="s">
        <v>6</v>
      </c>
      <c r="M295" t="s">
        <v>36</v>
      </c>
      <c r="N295" t="s">
        <v>29</v>
      </c>
      <c r="O295" s="4">
        <v>1400</v>
      </c>
      <c r="P295" s="5">
        <v>135</v>
      </c>
    </row>
    <row r="296" spans="12:16" x14ac:dyDescent="0.3">
      <c r="L296" t="s">
        <v>10</v>
      </c>
      <c r="M296" t="s">
        <v>34</v>
      </c>
      <c r="N296" t="s">
        <v>22</v>
      </c>
      <c r="O296" s="4">
        <v>4053</v>
      </c>
      <c r="P296" s="5">
        <v>24</v>
      </c>
    </row>
    <row r="297" spans="12:16" x14ac:dyDescent="0.3">
      <c r="L297" t="s">
        <v>7</v>
      </c>
      <c r="M297" t="s">
        <v>36</v>
      </c>
      <c r="N297" t="s">
        <v>31</v>
      </c>
      <c r="O297" s="4">
        <v>2149</v>
      </c>
      <c r="P297" s="5">
        <v>117</v>
      </c>
    </row>
    <row r="298" spans="12:16" x14ac:dyDescent="0.3">
      <c r="L298" t="s">
        <v>3</v>
      </c>
      <c r="M298" t="s">
        <v>39</v>
      </c>
      <c r="N298" t="s">
        <v>29</v>
      </c>
      <c r="O298" s="4">
        <v>3640</v>
      </c>
      <c r="P298" s="5">
        <v>51</v>
      </c>
    </row>
    <row r="299" spans="12:16" x14ac:dyDescent="0.3">
      <c r="L299" t="s">
        <v>2</v>
      </c>
      <c r="M299" t="s">
        <v>39</v>
      </c>
      <c r="N299" t="s">
        <v>23</v>
      </c>
      <c r="O299" s="4">
        <v>630</v>
      </c>
      <c r="P299" s="5">
        <v>36</v>
      </c>
    </row>
    <row r="300" spans="12:16" x14ac:dyDescent="0.3">
      <c r="L300" t="s">
        <v>9</v>
      </c>
      <c r="M300" t="s">
        <v>35</v>
      </c>
      <c r="N300" t="s">
        <v>27</v>
      </c>
      <c r="O300" s="4">
        <v>2429</v>
      </c>
      <c r="P300" s="5">
        <v>144</v>
      </c>
    </row>
    <row r="301" spans="12:16" x14ac:dyDescent="0.3">
      <c r="L301" t="s">
        <v>9</v>
      </c>
      <c r="M301" t="s">
        <v>36</v>
      </c>
      <c r="N301" t="s">
        <v>25</v>
      </c>
      <c r="O301" s="4">
        <v>2142</v>
      </c>
      <c r="P301" s="5">
        <v>114</v>
      </c>
    </row>
    <row r="302" spans="12:16" x14ac:dyDescent="0.3">
      <c r="L302" t="s">
        <v>7</v>
      </c>
      <c r="M302" t="s">
        <v>37</v>
      </c>
      <c r="N302" t="s">
        <v>30</v>
      </c>
      <c r="O302" s="4">
        <v>6454</v>
      </c>
      <c r="P302" s="5">
        <v>54</v>
      </c>
    </row>
    <row r="303" spans="12:16" x14ac:dyDescent="0.3">
      <c r="L303" t="s">
        <v>7</v>
      </c>
      <c r="M303" t="s">
        <v>37</v>
      </c>
      <c r="N303" t="s">
        <v>16</v>
      </c>
      <c r="O303" s="4">
        <v>4487</v>
      </c>
      <c r="P303" s="5">
        <v>333</v>
      </c>
    </row>
    <row r="304" spans="12:16" x14ac:dyDescent="0.3">
      <c r="L304" t="s">
        <v>3</v>
      </c>
      <c r="M304" t="s">
        <v>37</v>
      </c>
      <c r="N304" t="s">
        <v>4</v>
      </c>
      <c r="O304" s="4">
        <v>938</v>
      </c>
      <c r="P304" s="5">
        <v>366</v>
      </c>
    </row>
    <row r="305" spans="12:16" x14ac:dyDescent="0.3">
      <c r="L305" t="s">
        <v>3</v>
      </c>
      <c r="M305" t="s">
        <v>38</v>
      </c>
      <c r="N305" t="s">
        <v>26</v>
      </c>
      <c r="O305" s="4">
        <v>8841</v>
      </c>
      <c r="P305" s="5">
        <v>303</v>
      </c>
    </row>
    <row r="306" spans="12:16" x14ac:dyDescent="0.3">
      <c r="L306" t="s">
        <v>2</v>
      </c>
      <c r="M306" t="s">
        <v>39</v>
      </c>
      <c r="N306" t="s">
        <v>33</v>
      </c>
      <c r="O306" s="4">
        <v>4018</v>
      </c>
      <c r="P306" s="5">
        <v>126</v>
      </c>
    </row>
    <row r="307" spans="12:16" x14ac:dyDescent="0.3">
      <c r="L307" t="s">
        <v>41</v>
      </c>
      <c r="M307" t="s">
        <v>37</v>
      </c>
      <c r="N307" t="s">
        <v>15</v>
      </c>
      <c r="O307" s="4">
        <v>714</v>
      </c>
      <c r="P307" s="5">
        <v>231</v>
      </c>
    </row>
    <row r="308" spans="12:16" x14ac:dyDescent="0.3">
      <c r="L308" t="s">
        <v>9</v>
      </c>
      <c r="M308" t="s">
        <v>38</v>
      </c>
      <c r="N308" t="s">
        <v>25</v>
      </c>
      <c r="O308" s="4">
        <v>3850</v>
      </c>
      <c r="P308" s="5">
        <v>102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8C31-5F7C-4181-BF05-8B638BA27A43}">
  <dimension ref="A1:L307"/>
  <sheetViews>
    <sheetView workbookViewId="0">
      <selection activeCell="G18" sqref="G18"/>
    </sheetView>
  </sheetViews>
  <sheetFormatPr defaultRowHeight="14.4" x14ac:dyDescent="0.3"/>
  <cols>
    <col min="1" max="1" width="15.109375" bestFit="1" customWidth="1"/>
    <col min="2" max="2" width="12.44140625" bestFit="1" customWidth="1"/>
    <col min="3" max="3" width="20.21875" bestFit="1" customWidth="1"/>
    <col min="6" max="6" width="14.109375" bestFit="1" customWidth="1"/>
    <col min="7" max="7" width="11.5546875" style="12" bestFit="1" customWidth="1"/>
  </cols>
  <sheetData>
    <row r="1" spans="1:12" x14ac:dyDescent="0.3">
      <c r="A1" s="37" t="s">
        <v>80</v>
      </c>
      <c r="B1" s="37"/>
      <c r="C1" s="37"/>
      <c r="D1" s="37"/>
      <c r="E1" s="37"/>
      <c r="F1" s="37"/>
      <c r="G1" s="37"/>
      <c r="H1" s="37"/>
      <c r="I1" s="37"/>
      <c r="J1" s="37"/>
      <c r="K1" s="37"/>
      <c r="L1" s="37"/>
    </row>
    <row r="2" spans="1:12" x14ac:dyDescent="0.3">
      <c r="A2" s="37"/>
      <c r="B2" s="37"/>
      <c r="C2" s="37"/>
      <c r="D2" s="37"/>
      <c r="E2" s="37"/>
      <c r="F2" s="37"/>
      <c r="G2" s="37"/>
      <c r="H2" s="37"/>
      <c r="I2" s="37"/>
      <c r="J2" s="37"/>
      <c r="K2" s="37"/>
      <c r="L2" s="37"/>
    </row>
    <row r="3" spans="1:12" x14ac:dyDescent="0.3">
      <c r="A3" s="37"/>
      <c r="B3" s="37"/>
      <c r="C3" s="37"/>
      <c r="D3" s="37"/>
      <c r="E3" s="37"/>
      <c r="F3" s="37"/>
      <c r="G3" s="37"/>
      <c r="H3" s="37"/>
      <c r="I3" s="37"/>
      <c r="J3" s="37"/>
      <c r="K3" s="37"/>
      <c r="L3" s="37"/>
    </row>
    <row r="7" spans="1:12" x14ac:dyDescent="0.3">
      <c r="A7" s="6" t="s">
        <v>11</v>
      </c>
      <c r="B7" s="6" t="s">
        <v>12</v>
      </c>
      <c r="C7" s="6" t="s">
        <v>0</v>
      </c>
      <c r="D7" s="10" t="s">
        <v>1</v>
      </c>
      <c r="E7" s="10" t="s">
        <v>50</v>
      </c>
      <c r="F7" s="6" t="s">
        <v>77</v>
      </c>
      <c r="G7" s="20" t="s">
        <v>78</v>
      </c>
      <c r="H7" s="6" t="s">
        <v>82</v>
      </c>
    </row>
    <row r="8" spans="1:12" x14ac:dyDescent="0.3">
      <c r="A8" t="s">
        <v>40</v>
      </c>
      <c r="B8" t="s">
        <v>37</v>
      </c>
      <c r="C8" t="s">
        <v>30</v>
      </c>
      <c r="D8" s="4">
        <v>1624</v>
      </c>
      <c r="E8" s="5">
        <v>114</v>
      </c>
      <c r="F8" cm="1">
        <f t="array" ref="F8">_xlfn.XLOOKUP(Sales_Table7[[#This Row],[Product]],products[[#All],[Product]],products[[#All],[Cost per unit]],,0)</f>
        <v>14.49</v>
      </c>
      <c r="G8" s="12">
        <f>Sales_Table7[[#This Row],[Cost Per Unit]]*Sales_Table7[[#This Row],[Units]]</f>
        <v>1651.8600000000001</v>
      </c>
      <c r="H8" s="12">
        <f>Sales_Table7[[#This Row],[Amount]]-Sales_Table7[[#This Row],[Total Cost]]</f>
        <v>-27.860000000000127</v>
      </c>
    </row>
    <row r="9" spans="1:12" x14ac:dyDescent="0.3">
      <c r="A9" t="s">
        <v>8</v>
      </c>
      <c r="B9" t="s">
        <v>35</v>
      </c>
      <c r="C9" t="s">
        <v>32</v>
      </c>
      <c r="D9" s="4">
        <v>6706</v>
      </c>
      <c r="E9" s="5">
        <v>459</v>
      </c>
      <c r="F9" cm="1">
        <f t="array" ref="F9">_xlfn.XLOOKUP(Sales_Table7[[#This Row],[Product]],products[[#All],[Product]],products[[#All],[Cost per unit]],,0)</f>
        <v>8.65</v>
      </c>
      <c r="G9" s="12">
        <f>Sales_Table7[[#This Row],[Cost Per Unit]]*Sales_Table7[[#This Row],[Units]]</f>
        <v>3970.3500000000004</v>
      </c>
      <c r="H9" s="12">
        <f>Sales_Table7[[#This Row],[Amount]]-Sales_Table7[[#This Row],[Total Cost]]</f>
        <v>2735.6499999999996</v>
      </c>
    </row>
    <row r="10" spans="1:12" x14ac:dyDescent="0.3">
      <c r="A10" t="s">
        <v>9</v>
      </c>
      <c r="B10" t="s">
        <v>35</v>
      </c>
      <c r="C10" t="s">
        <v>4</v>
      </c>
      <c r="D10" s="4">
        <v>959</v>
      </c>
      <c r="E10" s="5">
        <v>147</v>
      </c>
      <c r="F10" cm="1">
        <f t="array" ref="F10">_xlfn.XLOOKUP(Sales_Table7[[#This Row],[Product]],products[[#All],[Product]],products[[#All],[Cost per unit]],,0)</f>
        <v>11.88</v>
      </c>
      <c r="G10" s="12">
        <f>Sales_Table7[[#This Row],[Cost Per Unit]]*Sales_Table7[[#This Row],[Units]]</f>
        <v>1746.3600000000001</v>
      </c>
      <c r="H10" s="12">
        <f>Sales_Table7[[#This Row],[Amount]]-Sales_Table7[[#This Row],[Total Cost]]</f>
        <v>-787.36000000000013</v>
      </c>
    </row>
    <row r="11" spans="1:12" x14ac:dyDescent="0.3">
      <c r="A11" t="s">
        <v>41</v>
      </c>
      <c r="B11" t="s">
        <v>36</v>
      </c>
      <c r="C11" t="s">
        <v>18</v>
      </c>
      <c r="D11" s="4">
        <v>9632</v>
      </c>
      <c r="E11" s="5">
        <v>288</v>
      </c>
      <c r="F11" cm="1">
        <f t="array" ref="F11">_xlfn.XLOOKUP(Sales_Table7[[#This Row],[Product]],products[[#All],[Product]],products[[#All],[Cost per unit]],,0)</f>
        <v>6.47</v>
      </c>
      <c r="G11" s="12">
        <f>Sales_Table7[[#This Row],[Cost Per Unit]]*Sales_Table7[[#This Row],[Units]]</f>
        <v>1863.36</v>
      </c>
      <c r="H11" s="12">
        <f>Sales_Table7[[#This Row],[Amount]]-Sales_Table7[[#This Row],[Total Cost]]</f>
        <v>7768.64</v>
      </c>
    </row>
    <row r="12" spans="1:12" x14ac:dyDescent="0.3">
      <c r="A12" t="s">
        <v>6</v>
      </c>
      <c r="B12" t="s">
        <v>39</v>
      </c>
      <c r="C12" t="s">
        <v>25</v>
      </c>
      <c r="D12" s="4">
        <v>2100</v>
      </c>
      <c r="E12" s="5">
        <v>414</v>
      </c>
      <c r="F12" cm="1">
        <f t="array" ref="F12">_xlfn.XLOOKUP(Sales_Table7[[#This Row],[Product]],products[[#All],[Product]],products[[#All],[Cost per unit]],,0)</f>
        <v>13.15</v>
      </c>
      <c r="G12" s="12">
        <f>Sales_Table7[[#This Row],[Cost Per Unit]]*Sales_Table7[[#This Row],[Units]]</f>
        <v>5444.1</v>
      </c>
      <c r="H12" s="12">
        <f>Sales_Table7[[#This Row],[Amount]]-Sales_Table7[[#This Row],[Total Cost]]</f>
        <v>-3344.1000000000004</v>
      </c>
    </row>
    <row r="13" spans="1:12" x14ac:dyDescent="0.3">
      <c r="A13" t="s">
        <v>40</v>
      </c>
      <c r="B13" t="s">
        <v>35</v>
      </c>
      <c r="C13" t="s">
        <v>33</v>
      </c>
      <c r="D13" s="4">
        <v>8869</v>
      </c>
      <c r="E13" s="5">
        <v>432</v>
      </c>
      <c r="F13" cm="1">
        <f t="array" ref="F13">_xlfn.XLOOKUP(Sales_Table7[[#This Row],[Product]],products[[#All],[Product]],products[[#All],[Cost per unit]],,0)</f>
        <v>12.37</v>
      </c>
      <c r="G13" s="12">
        <f>Sales_Table7[[#This Row],[Cost Per Unit]]*Sales_Table7[[#This Row],[Units]]</f>
        <v>5343.8399999999992</v>
      </c>
      <c r="H13" s="12">
        <f>Sales_Table7[[#This Row],[Amount]]-Sales_Table7[[#This Row],[Total Cost]]</f>
        <v>3525.1600000000008</v>
      </c>
    </row>
    <row r="14" spans="1:12" x14ac:dyDescent="0.3">
      <c r="A14" t="s">
        <v>6</v>
      </c>
      <c r="B14" t="s">
        <v>38</v>
      </c>
      <c r="C14" t="s">
        <v>31</v>
      </c>
      <c r="D14" s="4">
        <v>2681</v>
      </c>
      <c r="E14" s="5">
        <v>54</v>
      </c>
      <c r="F14" cm="1">
        <f t="array" ref="F14">_xlfn.XLOOKUP(Sales_Table7[[#This Row],[Product]],products[[#All],[Product]],products[[#All],[Cost per unit]],,0)</f>
        <v>5.79</v>
      </c>
      <c r="G14" s="12">
        <f>Sales_Table7[[#This Row],[Cost Per Unit]]*Sales_Table7[[#This Row],[Units]]</f>
        <v>312.66000000000003</v>
      </c>
      <c r="H14" s="12">
        <f>Sales_Table7[[#This Row],[Amount]]-Sales_Table7[[#This Row],[Total Cost]]</f>
        <v>2368.34</v>
      </c>
    </row>
    <row r="15" spans="1:12" x14ac:dyDescent="0.3">
      <c r="A15" t="s">
        <v>8</v>
      </c>
      <c r="B15" t="s">
        <v>35</v>
      </c>
      <c r="C15" t="s">
        <v>22</v>
      </c>
      <c r="D15" s="4">
        <v>5012</v>
      </c>
      <c r="E15" s="5">
        <v>210</v>
      </c>
      <c r="F15" cm="1">
        <f t="array" ref="F15">_xlfn.XLOOKUP(Sales_Table7[[#This Row],[Product]],products[[#All],[Product]],products[[#All],[Cost per unit]],,0)</f>
        <v>9.77</v>
      </c>
      <c r="G15" s="12">
        <f>Sales_Table7[[#This Row],[Cost Per Unit]]*Sales_Table7[[#This Row],[Units]]</f>
        <v>2051.6999999999998</v>
      </c>
      <c r="H15" s="12">
        <f>Sales_Table7[[#This Row],[Amount]]-Sales_Table7[[#This Row],[Total Cost]]</f>
        <v>2960.3</v>
      </c>
    </row>
    <row r="16" spans="1:12" x14ac:dyDescent="0.3">
      <c r="A16" t="s">
        <v>7</v>
      </c>
      <c r="B16" t="s">
        <v>38</v>
      </c>
      <c r="C16" t="s">
        <v>14</v>
      </c>
      <c r="D16" s="4">
        <v>1281</v>
      </c>
      <c r="E16" s="5">
        <v>75</v>
      </c>
      <c r="F16" cm="1">
        <f t="array" ref="F16">_xlfn.XLOOKUP(Sales_Table7[[#This Row],[Product]],products[[#All],[Product]],products[[#All],[Cost per unit]],,0)</f>
        <v>11.7</v>
      </c>
      <c r="G16" s="12">
        <f>Sales_Table7[[#This Row],[Cost Per Unit]]*Sales_Table7[[#This Row],[Units]]</f>
        <v>877.5</v>
      </c>
      <c r="H16" s="12">
        <f>Sales_Table7[[#This Row],[Amount]]-Sales_Table7[[#This Row],[Total Cost]]</f>
        <v>403.5</v>
      </c>
    </row>
    <row r="17" spans="1:8" x14ac:dyDescent="0.3">
      <c r="A17" t="s">
        <v>5</v>
      </c>
      <c r="B17" t="s">
        <v>37</v>
      </c>
      <c r="C17" t="s">
        <v>14</v>
      </c>
      <c r="D17" s="4">
        <v>4991</v>
      </c>
      <c r="E17" s="5">
        <v>12</v>
      </c>
      <c r="F17" cm="1">
        <f t="array" ref="F17">_xlfn.XLOOKUP(Sales_Table7[[#This Row],[Product]],products[[#All],[Product]],products[[#All],[Cost per unit]],,0)</f>
        <v>11.7</v>
      </c>
      <c r="G17" s="12">
        <f>Sales_Table7[[#This Row],[Cost Per Unit]]*Sales_Table7[[#This Row],[Units]]</f>
        <v>140.39999999999998</v>
      </c>
      <c r="H17" s="12">
        <f>Sales_Table7[[#This Row],[Amount]]-Sales_Table7[[#This Row],[Total Cost]]</f>
        <v>4850.6000000000004</v>
      </c>
    </row>
    <row r="18" spans="1:8" x14ac:dyDescent="0.3">
      <c r="A18" t="s">
        <v>2</v>
      </c>
      <c r="B18" t="s">
        <v>39</v>
      </c>
      <c r="C18" t="s">
        <v>25</v>
      </c>
      <c r="D18" s="4">
        <v>1785</v>
      </c>
      <c r="E18" s="5">
        <v>462</v>
      </c>
      <c r="F18" cm="1">
        <f t="array" ref="F18">_xlfn.XLOOKUP(Sales_Table7[[#This Row],[Product]],products[[#All],[Product]],products[[#All],[Cost per unit]],,0)</f>
        <v>13.15</v>
      </c>
      <c r="G18" s="12">
        <f>Sales_Table7[[#This Row],[Cost Per Unit]]*Sales_Table7[[#This Row],[Units]]</f>
        <v>6075.3</v>
      </c>
      <c r="H18" s="12">
        <f>Sales_Table7[[#This Row],[Amount]]-Sales_Table7[[#This Row],[Total Cost]]</f>
        <v>-4290.3</v>
      </c>
    </row>
    <row r="19" spans="1:8" x14ac:dyDescent="0.3">
      <c r="A19" t="s">
        <v>3</v>
      </c>
      <c r="B19" t="s">
        <v>37</v>
      </c>
      <c r="C19" t="s">
        <v>17</v>
      </c>
      <c r="D19" s="4">
        <v>3983</v>
      </c>
      <c r="E19" s="5">
        <v>144</v>
      </c>
      <c r="F19" cm="1">
        <f t="array" ref="F19">_xlfn.XLOOKUP(Sales_Table7[[#This Row],[Product]],products[[#All],[Product]],products[[#All],[Cost per unit]],,0)</f>
        <v>3.11</v>
      </c>
      <c r="G19" s="12">
        <f>Sales_Table7[[#This Row],[Cost Per Unit]]*Sales_Table7[[#This Row],[Units]]</f>
        <v>447.84</v>
      </c>
      <c r="H19" s="12">
        <f>Sales_Table7[[#This Row],[Amount]]-Sales_Table7[[#This Row],[Total Cost]]</f>
        <v>3535.16</v>
      </c>
    </row>
    <row r="20" spans="1:8" x14ac:dyDescent="0.3">
      <c r="A20" t="s">
        <v>9</v>
      </c>
      <c r="B20" t="s">
        <v>38</v>
      </c>
      <c r="C20" t="s">
        <v>16</v>
      </c>
      <c r="D20" s="4">
        <v>2646</v>
      </c>
      <c r="E20" s="5">
        <v>120</v>
      </c>
      <c r="F20" cm="1">
        <f t="array" ref="F20">_xlfn.XLOOKUP(Sales_Table7[[#This Row],[Product]],products[[#All],[Product]],products[[#All],[Cost per unit]],,0)</f>
        <v>8.7899999999999991</v>
      </c>
      <c r="G20" s="12">
        <f>Sales_Table7[[#This Row],[Cost Per Unit]]*Sales_Table7[[#This Row],[Units]]</f>
        <v>1054.8</v>
      </c>
      <c r="H20" s="12">
        <f>Sales_Table7[[#This Row],[Amount]]-Sales_Table7[[#This Row],[Total Cost]]</f>
        <v>1591.2</v>
      </c>
    </row>
    <row r="21" spans="1:8" x14ac:dyDescent="0.3">
      <c r="A21" t="s">
        <v>2</v>
      </c>
      <c r="B21" t="s">
        <v>34</v>
      </c>
      <c r="C21" t="s">
        <v>13</v>
      </c>
      <c r="D21" s="4">
        <v>252</v>
      </c>
      <c r="E21" s="5">
        <v>54</v>
      </c>
      <c r="F21" cm="1">
        <f t="array" ref="F21">_xlfn.XLOOKUP(Sales_Table7[[#This Row],[Product]],products[[#All],[Product]],products[[#All],[Cost per unit]],,0)</f>
        <v>9.33</v>
      </c>
      <c r="G21" s="12">
        <f>Sales_Table7[[#This Row],[Cost Per Unit]]*Sales_Table7[[#This Row],[Units]]</f>
        <v>503.82</v>
      </c>
      <c r="H21" s="12">
        <f>Sales_Table7[[#This Row],[Amount]]-Sales_Table7[[#This Row],[Total Cost]]</f>
        <v>-251.82</v>
      </c>
    </row>
    <row r="22" spans="1:8" x14ac:dyDescent="0.3">
      <c r="A22" t="s">
        <v>3</v>
      </c>
      <c r="B22" t="s">
        <v>35</v>
      </c>
      <c r="C22" t="s">
        <v>25</v>
      </c>
      <c r="D22" s="4">
        <v>2464</v>
      </c>
      <c r="E22" s="5">
        <v>234</v>
      </c>
      <c r="F22" cm="1">
        <f t="array" ref="F22">_xlfn.XLOOKUP(Sales_Table7[[#This Row],[Product]],products[[#All],[Product]],products[[#All],[Cost per unit]],,0)</f>
        <v>13.15</v>
      </c>
      <c r="G22" s="12">
        <f>Sales_Table7[[#This Row],[Cost Per Unit]]*Sales_Table7[[#This Row],[Units]]</f>
        <v>3077.1</v>
      </c>
      <c r="H22" s="12">
        <f>Sales_Table7[[#This Row],[Amount]]-Sales_Table7[[#This Row],[Total Cost]]</f>
        <v>-613.09999999999991</v>
      </c>
    </row>
    <row r="23" spans="1:8" x14ac:dyDescent="0.3">
      <c r="A23" t="s">
        <v>3</v>
      </c>
      <c r="B23" t="s">
        <v>35</v>
      </c>
      <c r="C23" t="s">
        <v>29</v>
      </c>
      <c r="D23" s="4">
        <v>2114</v>
      </c>
      <c r="E23" s="5">
        <v>66</v>
      </c>
      <c r="F23" cm="1">
        <f t="array" ref="F23">_xlfn.XLOOKUP(Sales_Table7[[#This Row],[Product]],products[[#All],[Product]],products[[#All],[Cost per unit]],,0)</f>
        <v>7.16</v>
      </c>
      <c r="G23" s="12">
        <f>Sales_Table7[[#This Row],[Cost Per Unit]]*Sales_Table7[[#This Row],[Units]]</f>
        <v>472.56</v>
      </c>
      <c r="H23" s="12">
        <f>Sales_Table7[[#This Row],[Amount]]-Sales_Table7[[#This Row],[Total Cost]]</f>
        <v>1641.44</v>
      </c>
    </row>
    <row r="24" spans="1:8" x14ac:dyDescent="0.3">
      <c r="A24" t="s">
        <v>6</v>
      </c>
      <c r="B24" t="s">
        <v>37</v>
      </c>
      <c r="C24" t="s">
        <v>31</v>
      </c>
      <c r="D24" s="4">
        <v>7693</v>
      </c>
      <c r="E24" s="5">
        <v>87</v>
      </c>
      <c r="F24" cm="1">
        <f t="array" ref="F24">_xlfn.XLOOKUP(Sales_Table7[[#This Row],[Product]],products[[#All],[Product]],products[[#All],[Cost per unit]],,0)</f>
        <v>5.79</v>
      </c>
      <c r="G24" s="12">
        <f>Sales_Table7[[#This Row],[Cost Per Unit]]*Sales_Table7[[#This Row],[Units]]</f>
        <v>503.73</v>
      </c>
      <c r="H24" s="12">
        <f>Sales_Table7[[#This Row],[Amount]]-Sales_Table7[[#This Row],[Total Cost]]</f>
        <v>7189.27</v>
      </c>
    </row>
    <row r="25" spans="1:8" x14ac:dyDescent="0.3">
      <c r="A25" t="s">
        <v>5</v>
      </c>
      <c r="B25" t="s">
        <v>34</v>
      </c>
      <c r="C25" t="s">
        <v>20</v>
      </c>
      <c r="D25" s="4">
        <v>15610</v>
      </c>
      <c r="E25" s="5">
        <v>339</v>
      </c>
      <c r="F25" cm="1">
        <f t="array" ref="F25">_xlfn.XLOOKUP(Sales_Table7[[#This Row],[Product]],products[[#All],[Product]],products[[#All],[Cost per unit]],,0)</f>
        <v>10.62</v>
      </c>
      <c r="G25" s="12">
        <f>Sales_Table7[[#This Row],[Cost Per Unit]]*Sales_Table7[[#This Row],[Units]]</f>
        <v>3600.18</v>
      </c>
      <c r="H25" s="12">
        <f>Sales_Table7[[#This Row],[Amount]]-Sales_Table7[[#This Row],[Total Cost]]</f>
        <v>12009.82</v>
      </c>
    </row>
    <row r="26" spans="1:8" x14ac:dyDescent="0.3">
      <c r="A26" t="s">
        <v>41</v>
      </c>
      <c r="B26" t="s">
        <v>34</v>
      </c>
      <c r="C26" t="s">
        <v>22</v>
      </c>
      <c r="D26" s="4">
        <v>336</v>
      </c>
      <c r="E26" s="5">
        <v>144</v>
      </c>
      <c r="F26" cm="1">
        <f t="array" ref="F26">_xlfn.XLOOKUP(Sales_Table7[[#This Row],[Product]],products[[#All],[Product]],products[[#All],[Cost per unit]],,0)</f>
        <v>9.77</v>
      </c>
      <c r="G26" s="12">
        <f>Sales_Table7[[#This Row],[Cost Per Unit]]*Sales_Table7[[#This Row],[Units]]</f>
        <v>1406.8799999999999</v>
      </c>
      <c r="H26" s="12">
        <f>Sales_Table7[[#This Row],[Amount]]-Sales_Table7[[#This Row],[Total Cost]]</f>
        <v>-1070.8799999999999</v>
      </c>
    </row>
    <row r="27" spans="1:8" x14ac:dyDescent="0.3">
      <c r="A27" t="s">
        <v>2</v>
      </c>
      <c r="B27" t="s">
        <v>39</v>
      </c>
      <c r="C27" t="s">
        <v>20</v>
      </c>
      <c r="D27" s="4">
        <v>9443</v>
      </c>
      <c r="E27" s="5">
        <v>162</v>
      </c>
      <c r="F27" cm="1">
        <f t="array" ref="F27">_xlfn.XLOOKUP(Sales_Table7[[#This Row],[Product]],products[[#All],[Product]],products[[#All],[Cost per unit]],,0)</f>
        <v>10.62</v>
      </c>
      <c r="G27" s="12">
        <f>Sales_Table7[[#This Row],[Cost Per Unit]]*Sales_Table7[[#This Row],[Units]]</f>
        <v>1720.4399999999998</v>
      </c>
      <c r="H27" s="12">
        <f>Sales_Table7[[#This Row],[Amount]]-Sales_Table7[[#This Row],[Total Cost]]</f>
        <v>7722.56</v>
      </c>
    </row>
    <row r="28" spans="1:8" x14ac:dyDescent="0.3">
      <c r="A28" t="s">
        <v>9</v>
      </c>
      <c r="B28" t="s">
        <v>34</v>
      </c>
      <c r="C28" t="s">
        <v>23</v>
      </c>
      <c r="D28" s="4">
        <v>8155</v>
      </c>
      <c r="E28" s="5">
        <v>90</v>
      </c>
      <c r="F28" cm="1">
        <f t="array" ref="F28">_xlfn.XLOOKUP(Sales_Table7[[#This Row],[Product]],products[[#All],[Product]],products[[#All],[Cost per unit]],,0)</f>
        <v>6.49</v>
      </c>
      <c r="G28" s="12">
        <f>Sales_Table7[[#This Row],[Cost Per Unit]]*Sales_Table7[[#This Row],[Units]]</f>
        <v>584.1</v>
      </c>
      <c r="H28" s="12">
        <f>Sales_Table7[[#This Row],[Amount]]-Sales_Table7[[#This Row],[Total Cost]]</f>
        <v>7570.9</v>
      </c>
    </row>
    <row r="29" spans="1:8" x14ac:dyDescent="0.3">
      <c r="A29" t="s">
        <v>8</v>
      </c>
      <c r="B29" t="s">
        <v>38</v>
      </c>
      <c r="C29" t="s">
        <v>23</v>
      </c>
      <c r="D29" s="4">
        <v>1701</v>
      </c>
      <c r="E29" s="5">
        <v>234</v>
      </c>
      <c r="F29" cm="1">
        <f t="array" ref="F29">_xlfn.XLOOKUP(Sales_Table7[[#This Row],[Product]],products[[#All],[Product]],products[[#All],[Cost per unit]],,0)</f>
        <v>6.49</v>
      </c>
      <c r="G29" s="12">
        <f>Sales_Table7[[#This Row],[Cost Per Unit]]*Sales_Table7[[#This Row],[Units]]</f>
        <v>1518.66</v>
      </c>
      <c r="H29" s="12">
        <f>Sales_Table7[[#This Row],[Amount]]-Sales_Table7[[#This Row],[Total Cost]]</f>
        <v>182.33999999999992</v>
      </c>
    </row>
    <row r="30" spans="1:8" x14ac:dyDescent="0.3">
      <c r="A30" t="s">
        <v>10</v>
      </c>
      <c r="B30" t="s">
        <v>38</v>
      </c>
      <c r="C30" t="s">
        <v>22</v>
      </c>
      <c r="D30" s="4">
        <v>2205</v>
      </c>
      <c r="E30" s="5">
        <v>141</v>
      </c>
      <c r="F30" cm="1">
        <f t="array" ref="F30">_xlfn.XLOOKUP(Sales_Table7[[#This Row],[Product]],products[[#All],[Product]],products[[#All],[Cost per unit]],,0)</f>
        <v>9.77</v>
      </c>
      <c r="G30" s="12">
        <f>Sales_Table7[[#This Row],[Cost Per Unit]]*Sales_Table7[[#This Row],[Units]]</f>
        <v>1377.57</v>
      </c>
      <c r="H30" s="12">
        <f>Sales_Table7[[#This Row],[Amount]]-Sales_Table7[[#This Row],[Total Cost]]</f>
        <v>827.43000000000006</v>
      </c>
    </row>
    <row r="31" spans="1:8" x14ac:dyDescent="0.3">
      <c r="A31" t="s">
        <v>8</v>
      </c>
      <c r="B31" t="s">
        <v>37</v>
      </c>
      <c r="C31" t="s">
        <v>19</v>
      </c>
      <c r="D31" s="4">
        <v>1771</v>
      </c>
      <c r="E31" s="5">
        <v>204</v>
      </c>
      <c r="F31" cm="1">
        <f t="array" ref="F31">_xlfn.XLOOKUP(Sales_Table7[[#This Row],[Product]],products[[#All],[Product]],products[[#All],[Cost per unit]],,0)</f>
        <v>7.64</v>
      </c>
      <c r="G31" s="12">
        <f>Sales_Table7[[#This Row],[Cost Per Unit]]*Sales_Table7[[#This Row],[Units]]</f>
        <v>1558.56</v>
      </c>
      <c r="H31" s="12">
        <f>Sales_Table7[[#This Row],[Amount]]-Sales_Table7[[#This Row],[Total Cost]]</f>
        <v>212.44000000000005</v>
      </c>
    </row>
    <row r="32" spans="1:8" x14ac:dyDescent="0.3">
      <c r="A32" t="s">
        <v>41</v>
      </c>
      <c r="B32" t="s">
        <v>35</v>
      </c>
      <c r="C32" t="s">
        <v>15</v>
      </c>
      <c r="D32" s="4">
        <v>2114</v>
      </c>
      <c r="E32" s="5">
        <v>186</v>
      </c>
      <c r="F32" cm="1">
        <f t="array" ref="F32">_xlfn.XLOOKUP(Sales_Table7[[#This Row],[Product]],products[[#All],[Product]],products[[#All],[Cost per unit]],,0)</f>
        <v>11.73</v>
      </c>
      <c r="G32" s="12">
        <f>Sales_Table7[[#This Row],[Cost Per Unit]]*Sales_Table7[[#This Row],[Units]]</f>
        <v>2181.7800000000002</v>
      </c>
      <c r="H32" s="12">
        <f>Sales_Table7[[#This Row],[Amount]]-Sales_Table7[[#This Row],[Total Cost]]</f>
        <v>-67.7800000000002</v>
      </c>
    </row>
    <row r="33" spans="1:8" x14ac:dyDescent="0.3">
      <c r="A33" t="s">
        <v>41</v>
      </c>
      <c r="B33" t="s">
        <v>36</v>
      </c>
      <c r="C33" t="s">
        <v>13</v>
      </c>
      <c r="D33" s="4">
        <v>10311</v>
      </c>
      <c r="E33" s="5">
        <v>231</v>
      </c>
      <c r="F33" cm="1">
        <f t="array" ref="F33">_xlfn.XLOOKUP(Sales_Table7[[#This Row],[Product]],products[[#All],[Product]],products[[#All],[Cost per unit]],,0)</f>
        <v>9.33</v>
      </c>
      <c r="G33" s="12">
        <f>Sales_Table7[[#This Row],[Cost Per Unit]]*Sales_Table7[[#This Row],[Units]]</f>
        <v>2155.23</v>
      </c>
      <c r="H33" s="12">
        <f>Sales_Table7[[#This Row],[Amount]]-Sales_Table7[[#This Row],[Total Cost]]</f>
        <v>8155.77</v>
      </c>
    </row>
    <row r="34" spans="1:8" x14ac:dyDescent="0.3">
      <c r="A34" t="s">
        <v>3</v>
      </c>
      <c r="B34" t="s">
        <v>39</v>
      </c>
      <c r="C34" t="s">
        <v>16</v>
      </c>
      <c r="D34" s="4">
        <v>21</v>
      </c>
      <c r="E34" s="5">
        <v>168</v>
      </c>
      <c r="F34" cm="1">
        <f t="array" ref="F34">_xlfn.XLOOKUP(Sales_Table7[[#This Row],[Product]],products[[#All],[Product]],products[[#All],[Cost per unit]],,0)</f>
        <v>8.7899999999999991</v>
      </c>
      <c r="G34" s="12">
        <f>Sales_Table7[[#This Row],[Cost Per Unit]]*Sales_Table7[[#This Row],[Units]]</f>
        <v>1476.7199999999998</v>
      </c>
      <c r="H34" s="12">
        <f>Sales_Table7[[#This Row],[Amount]]-Sales_Table7[[#This Row],[Total Cost]]</f>
        <v>-1455.7199999999998</v>
      </c>
    </row>
    <row r="35" spans="1:8" x14ac:dyDescent="0.3">
      <c r="A35" t="s">
        <v>10</v>
      </c>
      <c r="B35" t="s">
        <v>35</v>
      </c>
      <c r="C35" t="s">
        <v>20</v>
      </c>
      <c r="D35" s="4">
        <v>1974</v>
      </c>
      <c r="E35" s="5">
        <v>195</v>
      </c>
      <c r="F35" cm="1">
        <f t="array" ref="F35">_xlfn.XLOOKUP(Sales_Table7[[#This Row],[Product]],products[[#All],[Product]],products[[#All],[Cost per unit]],,0)</f>
        <v>10.62</v>
      </c>
      <c r="G35" s="12">
        <f>Sales_Table7[[#This Row],[Cost Per Unit]]*Sales_Table7[[#This Row],[Units]]</f>
        <v>2070.8999999999996</v>
      </c>
      <c r="H35" s="12">
        <f>Sales_Table7[[#This Row],[Amount]]-Sales_Table7[[#This Row],[Total Cost]]</f>
        <v>-96.899999999999636</v>
      </c>
    </row>
    <row r="36" spans="1:8" x14ac:dyDescent="0.3">
      <c r="A36" t="s">
        <v>5</v>
      </c>
      <c r="B36" t="s">
        <v>36</v>
      </c>
      <c r="C36" t="s">
        <v>23</v>
      </c>
      <c r="D36" s="4">
        <v>6314</v>
      </c>
      <c r="E36" s="5">
        <v>15</v>
      </c>
      <c r="F36" cm="1">
        <f t="array" ref="F36">_xlfn.XLOOKUP(Sales_Table7[[#This Row],[Product]],products[[#All],[Product]],products[[#All],[Cost per unit]],,0)</f>
        <v>6.49</v>
      </c>
      <c r="G36" s="12">
        <f>Sales_Table7[[#This Row],[Cost Per Unit]]*Sales_Table7[[#This Row],[Units]]</f>
        <v>97.350000000000009</v>
      </c>
      <c r="H36" s="12">
        <f>Sales_Table7[[#This Row],[Amount]]-Sales_Table7[[#This Row],[Total Cost]]</f>
        <v>6216.65</v>
      </c>
    </row>
    <row r="37" spans="1:8" x14ac:dyDescent="0.3">
      <c r="A37" t="s">
        <v>10</v>
      </c>
      <c r="B37" t="s">
        <v>37</v>
      </c>
      <c r="C37" t="s">
        <v>23</v>
      </c>
      <c r="D37" s="4">
        <v>4683</v>
      </c>
      <c r="E37" s="5">
        <v>30</v>
      </c>
      <c r="F37" cm="1">
        <f t="array" ref="F37">_xlfn.XLOOKUP(Sales_Table7[[#This Row],[Product]],products[[#All],[Product]],products[[#All],[Cost per unit]],,0)</f>
        <v>6.49</v>
      </c>
      <c r="G37" s="12">
        <f>Sales_Table7[[#This Row],[Cost Per Unit]]*Sales_Table7[[#This Row],[Units]]</f>
        <v>194.70000000000002</v>
      </c>
      <c r="H37" s="12">
        <f>Sales_Table7[[#This Row],[Amount]]-Sales_Table7[[#This Row],[Total Cost]]</f>
        <v>4488.3</v>
      </c>
    </row>
    <row r="38" spans="1:8" x14ac:dyDescent="0.3">
      <c r="A38" t="s">
        <v>41</v>
      </c>
      <c r="B38" t="s">
        <v>37</v>
      </c>
      <c r="C38" t="s">
        <v>24</v>
      </c>
      <c r="D38" s="4">
        <v>6398</v>
      </c>
      <c r="E38" s="5">
        <v>102</v>
      </c>
      <c r="F38" cm="1">
        <f t="array" ref="F38">_xlfn.XLOOKUP(Sales_Table7[[#This Row],[Product]],products[[#All],[Product]],products[[#All],[Cost per unit]],,0)</f>
        <v>4.97</v>
      </c>
      <c r="G38" s="12">
        <f>Sales_Table7[[#This Row],[Cost Per Unit]]*Sales_Table7[[#This Row],[Units]]</f>
        <v>506.94</v>
      </c>
      <c r="H38" s="12">
        <f>Sales_Table7[[#This Row],[Amount]]-Sales_Table7[[#This Row],[Total Cost]]</f>
        <v>5891.06</v>
      </c>
    </row>
    <row r="39" spans="1:8" x14ac:dyDescent="0.3">
      <c r="A39" t="s">
        <v>2</v>
      </c>
      <c r="B39" t="s">
        <v>35</v>
      </c>
      <c r="C39" t="s">
        <v>19</v>
      </c>
      <c r="D39" s="4">
        <v>553</v>
      </c>
      <c r="E39" s="5">
        <v>15</v>
      </c>
      <c r="F39" cm="1">
        <f t="array" ref="F39">_xlfn.XLOOKUP(Sales_Table7[[#This Row],[Product]],products[[#All],[Product]],products[[#All],[Cost per unit]],,0)</f>
        <v>7.64</v>
      </c>
      <c r="G39" s="12">
        <f>Sales_Table7[[#This Row],[Cost Per Unit]]*Sales_Table7[[#This Row],[Units]]</f>
        <v>114.6</v>
      </c>
      <c r="H39" s="12">
        <f>Sales_Table7[[#This Row],[Amount]]-Sales_Table7[[#This Row],[Total Cost]]</f>
        <v>438.4</v>
      </c>
    </row>
    <row r="40" spans="1:8" x14ac:dyDescent="0.3">
      <c r="A40" t="s">
        <v>8</v>
      </c>
      <c r="B40" t="s">
        <v>39</v>
      </c>
      <c r="C40" t="s">
        <v>30</v>
      </c>
      <c r="D40" s="4">
        <v>7021</v>
      </c>
      <c r="E40" s="5">
        <v>183</v>
      </c>
      <c r="F40" cm="1">
        <f t="array" ref="F40">_xlfn.XLOOKUP(Sales_Table7[[#This Row],[Product]],products[[#All],[Product]],products[[#All],[Cost per unit]],,0)</f>
        <v>14.49</v>
      </c>
      <c r="G40" s="12">
        <f>Sales_Table7[[#This Row],[Cost Per Unit]]*Sales_Table7[[#This Row],[Units]]</f>
        <v>2651.67</v>
      </c>
      <c r="H40" s="12">
        <f>Sales_Table7[[#This Row],[Amount]]-Sales_Table7[[#This Row],[Total Cost]]</f>
        <v>4369.33</v>
      </c>
    </row>
    <row r="41" spans="1:8" x14ac:dyDescent="0.3">
      <c r="A41" t="s">
        <v>40</v>
      </c>
      <c r="B41" t="s">
        <v>39</v>
      </c>
      <c r="C41" t="s">
        <v>22</v>
      </c>
      <c r="D41" s="4">
        <v>5817</v>
      </c>
      <c r="E41" s="5">
        <v>12</v>
      </c>
      <c r="F41" cm="1">
        <f t="array" ref="F41">_xlfn.XLOOKUP(Sales_Table7[[#This Row],[Product]],products[[#All],[Product]],products[[#All],[Cost per unit]],,0)</f>
        <v>9.77</v>
      </c>
      <c r="G41" s="12">
        <f>Sales_Table7[[#This Row],[Cost Per Unit]]*Sales_Table7[[#This Row],[Units]]</f>
        <v>117.24</v>
      </c>
      <c r="H41" s="12">
        <f>Sales_Table7[[#This Row],[Amount]]-Sales_Table7[[#This Row],[Total Cost]]</f>
        <v>5699.76</v>
      </c>
    </row>
    <row r="42" spans="1:8" x14ac:dyDescent="0.3">
      <c r="A42" t="s">
        <v>41</v>
      </c>
      <c r="B42" t="s">
        <v>39</v>
      </c>
      <c r="C42" t="s">
        <v>14</v>
      </c>
      <c r="D42" s="4">
        <v>3976</v>
      </c>
      <c r="E42" s="5">
        <v>72</v>
      </c>
      <c r="F42" cm="1">
        <f t="array" ref="F42">_xlfn.XLOOKUP(Sales_Table7[[#This Row],[Product]],products[[#All],[Product]],products[[#All],[Cost per unit]],,0)</f>
        <v>11.7</v>
      </c>
      <c r="G42" s="12">
        <f>Sales_Table7[[#This Row],[Cost Per Unit]]*Sales_Table7[[#This Row],[Units]]</f>
        <v>842.4</v>
      </c>
      <c r="H42" s="12">
        <f>Sales_Table7[[#This Row],[Amount]]-Sales_Table7[[#This Row],[Total Cost]]</f>
        <v>3133.6</v>
      </c>
    </row>
    <row r="43" spans="1:8" x14ac:dyDescent="0.3">
      <c r="A43" t="s">
        <v>6</v>
      </c>
      <c r="B43" t="s">
        <v>38</v>
      </c>
      <c r="C43" t="s">
        <v>27</v>
      </c>
      <c r="D43" s="4">
        <v>1134</v>
      </c>
      <c r="E43" s="5">
        <v>282</v>
      </c>
      <c r="F43" cm="1">
        <f t="array" ref="F43">_xlfn.XLOOKUP(Sales_Table7[[#This Row],[Product]],products[[#All],[Product]],products[[#All],[Cost per unit]],,0)</f>
        <v>16.73</v>
      </c>
      <c r="G43" s="12">
        <f>Sales_Table7[[#This Row],[Cost Per Unit]]*Sales_Table7[[#This Row],[Units]]</f>
        <v>4717.8599999999997</v>
      </c>
      <c r="H43" s="12">
        <f>Sales_Table7[[#This Row],[Amount]]-Sales_Table7[[#This Row],[Total Cost]]</f>
        <v>-3583.8599999999997</v>
      </c>
    </row>
    <row r="44" spans="1:8" x14ac:dyDescent="0.3">
      <c r="A44" t="s">
        <v>2</v>
      </c>
      <c r="B44" t="s">
        <v>39</v>
      </c>
      <c r="C44" t="s">
        <v>28</v>
      </c>
      <c r="D44" s="4">
        <v>6027</v>
      </c>
      <c r="E44" s="5">
        <v>144</v>
      </c>
      <c r="F44" cm="1">
        <f t="array" ref="F44">_xlfn.XLOOKUP(Sales_Table7[[#This Row],[Product]],products[[#All],[Product]],products[[#All],[Cost per unit]],,0)</f>
        <v>10.38</v>
      </c>
      <c r="G44" s="12">
        <f>Sales_Table7[[#This Row],[Cost Per Unit]]*Sales_Table7[[#This Row],[Units]]</f>
        <v>1494.72</v>
      </c>
      <c r="H44" s="12">
        <f>Sales_Table7[[#This Row],[Amount]]-Sales_Table7[[#This Row],[Total Cost]]</f>
        <v>4532.28</v>
      </c>
    </row>
    <row r="45" spans="1:8" x14ac:dyDescent="0.3">
      <c r="A45" t="s">
        <v>6</v>
      </c>
      <c r="B45" t="s">
        <v>37</v>
      </c>
      <c r="C45" t="s">
        <v>16</v>
      </c>
      <c r="D45" s="4">
        <v>1904</v>
      </c>
      <c r="E45" s="5">
        <v>405</v>
      </c>
      <c r="F45" cm="1">
        <f t="array" ref="F45">_xlfn.XLOOKUP(Sales_Table7[[#This Row],[Product]],products[[#All],[Product]],products[[#All],[Cost per unit]],,0)</f>
        <v>8.7899999999999991</v>
      </c>
      <c r="G45" s="12">
        <f>Sales_Table7[[#This Row],[Cost Per Unit]]*Sales_Table7[[#This Row],[Units]]</f>
        <v>3559.95</v>
      </c>
      <c r="H45" s="12">
        <f>Sales_Table7[[#This Row],[Amount]]-Sales_Table7[[#This Row],[Total Cost]]</f>
        <v>-1655.9499999999998</v>
      </c>
    </row>
    <row r="46" spans="1:8" x14ac:dyDescent="0.3">
      <c r="A46" t="s">
        <v>7</v>
      </c>
      <c r="B46" t="s">
        <v>34</v>
      </c>
      <c r="C46" t="s">
        <v>32</v>
      </c>
      <c r="D46" s="4">
        <v>3262</v>
      </c>
      <c r="E46" s="5">
        <v>75</v>
      </c>
      <c r="F46" cm="1">
        <f t="array" ref="F46">_xlfn.XLOOKUP(Sales_Table7[[#This Row],[Product]],products[[#All],[Product]],products[[#All],[Cost per unit]],,0)</f>
        <v>8.65</v>
      </c>
      <c r="G46" s="12">
        <f>Sales_Table7[[#This Row],[Cost Per Unit]]*Sales_Table7[[#This Row],[Units]]</f>
        <v>648.75</v>
      </c>
      <c r="H46" s="12">
        <f>Sales_Table7[[#This Row],[Amount]]-Sales_Table7[[#This Row],[Total Cost]]</f>
        <v>2613.25</v>
      </c>
    </row>
    <row r="47" spans="1:8" x14ac:dyDescent="0.3">
      <c r="A47" t="s">
        <v>40</v>
      </c>
      <c r="B47" t="s">
        <v>34</v>
      </c>
      <c r="C47" t="s">
        <v>27</v>
      </c>
      <c r="D47" s="4">
        <v>2289</v>
      </c>
      <c r="E47" s="5">
        <v>135</v>
      </c>
      <c r="F47" cm="1">
        <f t="array" ref="F47">_xlfn.XLOOKUP(Sales_Table7[[#This Row],[Product]],products[[#All],[Product]],products[[#All],[Cost per unit]],,0)</f>
        <v>16.73</v>
      </c>
      <c r="G47" s="12">
        <f>Sales_Table7[[#This Row],[Cost Per Unit]]*Sales_Table7[[#This Row],[Units]]</f>
        <v>2258.5500000000002</v>
      </c>
      <c r="H47" s="12">
        <f>Sales_Table7[[#This Row],[Amount]]-Sales_Table7[[#This Row],[Total Cost]]</f>
        <v>30.449999999999818</v>
      </c>
    </row>
    <row r="48" spans="1:8" x14ac:dyDescent="0.3">
      <c r="A48" t="s">
        <v>5</v>
      </c>
      <c r="B48" t="s">
        <v>34</v>
      </c>
      <c r="C48" t="s">
        <v>27</v>
      </c>
      <c r="D48" s="4">
        <v>6986</v>
      </c>
      <c r="E48" s="5">
        <v>21</v>
      </c>
      <c r="F48" cm="1">
        <f t="array" ref="F48">_xlfn.XLOOKUP(Sales_Table7[[#This Row],[Product]],products[[#All],[Product]],products[[#All],[Cost per unit]],,0)</f>
        <v>16.73</v>
      </c>
      <c r="G48" s="12">
        <f>Sales_Table7[[#This Row],[Cost Per Unit]]*Sales_Table7[[#This Row],[Units]]</f>
        <v>351.33</v>
      </c>
      <c r="H48" s="12">
        <f>Sales_Table7[[#This Row],[Amount]]-Sales_Table7[[#This Row],[Total Cost]]</f>
        <v>6634.67</v>
      </c>
    </row>
    <row r="49" spans="1:8" x14ac:dyDescent="0.3">
      <c r="A49" t="s">
        <v>2</v>
      </c>
      <c r="B49" t="s">
        <v>38</v>
      </c>
      <c r="C49" t="s">
        <v>23</v>
      </c>
      <c r="D49" s="4">
        <v>4417</v>
      </c>
      <c r="E49" s="5">
        <v>153</v>
      </c>
      <c r="F49" cm="1">
        <f t="array" ref="F49">_xlfn.XLOOKUP(Sales_Table7[[#This Row],[Product]],products[[#All],[Product]],products[[#All],[Cost per unit]],,0)</f>
        <v>6.49</v>
      </c>
      <c r="G49" s="12">
        <f>Sales_Table7[[#This Row],[Cost Per Unit]]*Sales_Table7[[#This Row],[Units]]</f>
        <v>992.97</v>
      </c>
      <c r="H49" s="12">
        <f>Sales_Table7[[#This Row],[Amount]]-Sales_Table7[[#This Row],[Total Cost]]</f>
        <v>3424.0299999999997</v>
      </c>
    </row>
    <row r="50" spans="1:8" x14ac:dyDescent="0.3">
      <c r="A50" t="s">
        <v>6</v>
      </c>
      <c r="B50" t="s">
        <v>34</v>
      </c>
      <c r="C50" t="s">
        <v>15</v>
      </c>
      <c r="D50" s="4">
        <v>1442</v>
      </c>
      <c r="E50" s="5">
        <v>15</v>
      </c>
      <c r="F50" cm="1">
        <f t="array" ref="F50">_xlfn.XLOOKUP(Sales_Table7[[#This Row],[Product]],products[[#All],[Product]],products[[#All],[Cost per unit]],,0)</f>
        <v>11.73</v>
      </c>
      <c r="G50" s="12">
        <f>Sales_Table7[[#This Row],[Cost Per Unit]]*Sales_Table7[[#This Row],[Units]]</f>
        <v>175.95000000000002</v>
      </c>
      <c r="H50" s="12">
        <f>Sales_Table7[[#This Row],[Amount]]-Sales_Table7[[#This Row],[Total Cost]]</f>
        <v>1266.05</v>
      </c>
    </row>
    <row r="51" spans="1:8" x14ac:dyDescent="0.3">
      <c r="A51" t="s">
        <v>3</v>
      </c>
      <c r="B51" t="s">
        <v>35</v>
      </c>
      <c r="C51" t="s">
        <v>14</v>
      </c>
      <c r="D51" s="4">
        <v>2415</v>
      </c>
      <c r="E51" s="5">
        <v>255</v>
      </c>
      <c r="F51" cm="1">
        <f t="array" ref="F51">_xlfn.XLOOKUP(Sales_Table7[[#This Row],[Product]],products[[#All],[Product]],products[[#All],[Cost per unit]],,0)</f>
        <v>11.7</v>
      </c>
      <c r="G51" s="12">
        <f>Sales_Table7[[#This Row],[Cost Per Unit]]*Sales_Table7[[#This Row],[Units]]</f>
        <v>2983.5</v>
      </c>
      <c r="H51" s="12">
        <f>Sales_Table7[[#This Row],[Amount]]-Sales_Table7[[#This Row],[Total Cost]]</f>
        <v>-568.5</v>
      </c>
    </row>
    <row r="52" spans="1:8" x14ac:dyDescent="0.3">
      <c r="A52" t="s">
        <v>2</v>
      </c>
      <c r="B52" t="s">
        <v>37</v>
      </c>
      <c r="C52" t="s">
        <v>19</v>
      </c>
      <c r="D52" s="4">
        <v>238</v>
      </c>
      <c r="E52" s="5">
        <v>18</v>
      </c>
      <c r="F52" cm="1">
        <f t="array" ref="F52">_xlfn.XLOOKUP(Sales_Table7[[#This Row],[Product]],products[[#All],[Product]],products[[#All],[Cost per unit]],,0)</f>
        <v>7.64</v>
      </c>
      <c r="G52" s="12">
        <f>Sales_Table7[[#This Row],[Cost Per Unit]]*Sales_Table7[[#This Row],[Units]]</f>
        <v>137.51999999999998</v>
      </c>
      <c r="H52" s="12">
        <f>Sales_Table7[[#This Row],[Amount]]-Sales_Table7[[#This Row],[Total Cost]]</f>
        <v>100.48000000000002</v>
      </c>
    </row>
    <row r="53" spans="1:8" x14ac:dyDescent="0.3">
      <c r="A53" t="s">
        <v>6</v>
      </c>
      <c r="B53" t="s">
        <v>37</v>
      </c>
      <c r="C53" t="s">
        <v>23</v>
      </c>
      <c r="D53" s="4">
        <v>4949</v>
      </c>
      <c r="E53" s="5">
        <v>189</v>
      </c>
      <c r="F53" cm="1">
        <f t="array" ref="F53">_xlfn.XLOOKUP(Sales_Table7[[#This Row],[Product]],products[[#All],[Product]],products[[#All],[Cost per unit]],,0)</f>
        <v>6.49</v>
      </c>
      <c r="G53" s="12">
        <f>Sales_Table7[[#This Row],[Cost Per Unit]]*Sales_Table7[[#This Row],[Units]]</f>
        <v>1226.6100000000001</v>
      </c>
      <c r="H53" s="12">
        <f>Sales_Table7[[#This Row],[Amount]]-Sales_Table7[[#This Row],[Total Cost]]</f>
        <v>3722.39</v>
      </c>
    </row>
    <row r="54" spans="1:8" x14ac:dyDescent="0.3">
      <c r="A54" t="s">
        <v>5</v>
      </c>
      <c r="B54" t="s">
        <v>38</v>
      </c>
      <c r="C54" t="s">
        <v>32</v>
      </c>
      <c r="D54" s="4">
        <v>5075</v>
      </c>
      <c r="E54" s="5">
        <v>21</v>
      </c>
      <c r="F54" cm="1">
        <f t="array" ref="F54">_xlfn.XLOOKUP(Sales_Table7[[#This Row],[Product]],products[[#All],[Product]],products[[#All],[Cost per unit]],,0)</f>
        <v>8.65</v>
      </c>
      <c r="G54" s="12">
        <f>Sales_Table7[[#This Row],[Cost Per Unit]]*Sales_Table7[[#This Row],[Units]]</f>
        <v>181.65</v>
      </c>
      <c r="H54" s="12">
        <f>Sales_Table7[[#This Row],[Amount]]-Sales_Table7[[#This Row],[Total Cost]]</f>
        <v>4893.3500000000004</v>
      </c>
    </row>
    <row r="55" spans="1:8" x14ac:dyDescent="0.3">
      <c r="A55" t="s">
        <v>3</v>
      </c>
      <c r="B55" t="s">
        <v>36</v>
      </c>
      <c r="C55" t="s">
        <v>16</v>
      </c>
      <c r="D55" s="4">
        <v>9198</v>
      </c>
      <c r="E55" s="5">
        <v>36</v>
      </c>
      <c r="F55" cm="1">
        <f t="array" ref="F55">_xlfn.XLOOKUP(Sales_Table7[[#This Row],[Product]],products[[#All],[Product]],products[[#All],[Cost per unit]],,0)</f>
        <v>8.7899999999999991</v>
      </c>
      <c r="G55" s="12">
        <f>Sales_Table7[[#This Row],[Cost Per Unit]]*Sales_Table7[[#This Row],[Units]]</f>
        <v>316.43999999999994</v>
      </c>
      <c r="H55" s="12">
        <f>Sales_Table7[[#This Row],[Amount]]-Sales_Table7[[#This Row],[Total Cost]]</f>
        <v>8881.56</v>
      </c>
    </row>
    <row r="56" spans="1:8" x14ac:dyDescent="0.3">
      <c r="A56" t="s">
        <v>6</v>
      </c>
      <c r="B56" t="s">
        <v>34</v>
      </c>
      <c r="C56" t="s">
        <v>29</v>
      </c>
      <c r="D56" s="4">
        <v>3339</v>
      </c>
      <c r="E56" s="5">
        <v>75</v>
      </c>
      <c r="F56" cm="1">
        <f t="array" ref="F56">_xlfn.XLOOKUP(Sales_Table7[[#This Row],[Product]],products[[#All],[Product]],products[[#All],[Cost per unit]],,0)</f>
        <v>7.16</v>
      </c>
      <c r="G56" s="12">
        <f>Sales_Table7[[#This Row],[Cost Per Unit]]*Sales_Table7[[#This Row],[Units]]</f>
        <v>537</v>
      </c>
      <c r="H56" s="12">
        <f>Sales_Table7[[#This Row],[Amount]]-Sales_Table7[[#This Row],[Total Cost]]</f>
        <v>2802</v>
      </c>
    </row>
    <row r="57" spans="1:8" x14ac:dyDescent="0.3">
      <c r="A57" t="s">
        <v>40</v>
      </c>
      <c r="B57" t="s">
        <v>34</v>
      </c>
      <c r="C57" t="s">
        <v>17</v>
      </c>
      <c r="D57" s="4">
        <v>5019</v>
      </c>
      <c r="E57" s="5">
        <v>156</v>
      </c>
      <c r="F57" cm="1">
        <f t="array" ref="F57">_xlfn.XLOOKUP(Sales_Table7[[#This Row],[Product]],products[[#All],[Product]],products[[#All],[Cost per unit]],,0)</f>
        <v>3.11</v>
      </c>
      <c r="G57" s="12">
        <f>Sales_Table7[[#This Row],[Cost Per Unit]]*Sales_Table7[[#This Row],[Units]]</f>
        <v>485.15999999999997</v>
      </c>
      <c r="H57" s="12">
        <f>Sales_Table7[[#This Row],[Amount]]-Sales_Table7[[#This Row],[Total Cost]]</f>
        <v>4533.84</v>
      </c>
    </row>
    <row r="58" spans="1:8" x14ac:dyDescent="0.3">
      <c r="A58" t="s">
        <v>5</v>
      </c>
      <c r="B58" t="s">
        <v>36</v>
      </c>
      <c r="C58" t="s">
        <v>16</v>
      </c>
      <c r="D58" s="4">
        <v>16184</v>
      </c>
      <c r="E58" s="5">
        <v>39</v>
      </c>
      <c r="F58" cm="1">
        <f t="array" ref="F58">_xlfn.XLOOKUP(Sales_Table7[[#This Row],[Product]],products[[#All],[Product]],products[[#All],[Cost per unit]],,0)</f>
        <v>8.7899999999999991</v>
      </c>
      <c r="G58" s="12">
        <f>Sales_Table7[[#This Row],[Cost Per Unit]]*Sales_Table7[[#This Row],[Units]]</f>
        <v>342.80999999999995</v>
      </c>
      <c r="H58" s="12">
        <f>Sales_Table7[[#This Row],[Amount]]-Sales_Table7[[#This Row],[Total Cost]]</f>
        <v>15841.19</v>
      </c>
    </row>
    <row r="59" spans="1:8" x14ac:dyDescent="0.3">
      <c r="A59" t="s">
        <v>6</v>
      </c>
      <c r="B59" t="s">
        <v>36</v>
      </c>
      <c r="C59" t="s">
        <v>21</v>
      </c>
      <c r="D59" s="4">
        <v>497</v>
      </c>
      <c r="E59" s="5">
        <v>63</v>
      </c>
      <c r="F59" cm="1">
        <f t="array" ref="F59">_xlfn.XLOOKUP(Sales_Table7[[#This Row],[Product]],products[[#All],[Product]],products[[#All],[Cost per unit]],,0)</f>
        <v>9</v>
      </c>
      <c r="G59" s="12">
        <f>Sales_Table7[[#This Row],[Cost Per Unit]]*Sales_Table7[[#This Row],[Units]]</f>
        <v>567</v>
      </c>
      <c r="H59" s="12">
        <f>Sales_Table7[[#This Row],[Amount]]-Sales_Table7[[#This Row],[Total Cost]]</f>
        <v>-70</v>
      </c>
    </row>
    <row r="60" spans="1:8" x14ac:dyDescent="0.3">
      <c r="A60" t="s">
        <v>2</v>
      </c>
      <c r="B60" t="s">
        <v>36</v>
      </c>
      <c r="C60" t="s">
        <v>29</v>
      </c>
      <c r="D60" s="4">
        <v>8211</v>
      </c>
      <c r="E60" s="5">
        <v>75</v>
      </c>
      <c r="F60" cm="1">
        <f t="array" ref="F60">_xlfn.XLOOKUP(Sales_Table7[[#This Row],[Product]],products[[#All],[Product]],products[[#All],[Cost per unit]],,0)</f>
        <v>7.16</v>
      </c>
      <c r="G60" s="12">
        <f>Sales_Table7[[#This Row],[Cost Per Unit]]*Sales_Table7[[#This Row],[Units]]</f>
        <v>537</v>
      </c>
      <c r="H60" s="12">
        <f>Sales_Table7[[#This Row],[Amount]]-Sales_Table7[[#This Row],[Total Cost]]</f>
        <v>7674</v>
      </c>
    </row>
    <row r="61" spans="1:8" x14ac:dyDescent="0.3">
      <c r="A61" t="s">
        <v>2</v>
      </c>
      <c r="B61" t="s">
        <v>38</v>
      </c>
      <c r="C61" t="s">
        <v>28</v>
      </c>
      <c r="D61" s="4">
        <v>6580</v>
      </c>
      <c r="E61" s="5">
        <v>183</v>
      </c>
      <c r="F61" cm="1">
        <f t="array" ref="F61">_xlfn.XLOOKUP(Sales_Table7[[#This Row],[Product]],products[[#All],[Product]],products[[#All],[Cost per unit]],,0)</f>
        <v>10.38</v>
      </c>
      <c r="G61" s="12">
        <f>Sales_Table7[[#This Row],[Cost Per Unit]]*Sales_Table7[[#This Row],[Units]]</f>
        <v>1899.5400000000002</v>
      </c>
      <c r="H61" s="12">
        <f>Sales_Table7[[#This Row],[Amount]]-Sales_Table7[[#This Row],[Total Cost]]</f>
        <v>4680.46</v>
      </c>
    </row>
    <row r="62" spans="1:8" x14ac:dyDescent="0.3">
      <c r="A62" t="s">
        <v>41</v>
      </c>
      <c r="B62" t="s">
        <v>35</v>
      </c>
      <c r="C62" t="s">
        <v>13</v>
      </c>
      <c r="D62" s="4">
        <v>4760</v>
      </c>
      <c r="E62" s="5">
        <v>69</v>
      </c>
      <c r="F62" cm="1">
        <f t="array" ref="F62">_xlfn.XLOOKUP(Sales_Table7[[#This Row],[Product]],products[[#All],[Product]],products[[#All],[Cost per unit]],,0)</f>
        <v>9.33</v>
      </c>
      <c r="G62" s="12">
        <f>Sales_Table7[[#This Row],[Cost Per Unit]]*Sales_Table7[[#This Row],[Units]]</f>
        <v>643.77</v>
      </c>
      <c r="H62" s="12">
        <f>Sales_Table7[[#This Row],[Amount]]-Sales_Table7[[#This Row],[Total Cost]]</f>
        <v>4116.2299999999996</v>
      </c>
    </row>
    <row r="63" spans="1:8" x14ac:dyDescent="0.3">
      <c r="A63" t="s">
        <v>40</v>
      </c>
      <c r="B63" t="s">
        <v>36</v>
      </c>
      <c r="C63" t="s">
        <v>25</v>
      </c>
      <c r="D63" s="4">
        <v>5439</v>
      </c>
      <c r="E63" s="5">
        <v>30</v>
      </c>
      <c r="F63" cm="1">
        <f t="array" ref="F63">_xlfn.XLOOKUP(Sales_Table7[[#This Row],[Product]],products[[#All],[Product]],products[[#All],[Cost per unit]],,0)</f>
        <v>13.15</v>
      </c>
      <c r="G63" s="12">
        <f>Sales_Table7[[#This Row],[Cost Per Unit]]*Sales_Table7[[#This Row],[Units]]</f>
        <v>394.5</v>
      </c>
      <c r="H63" s="12">
        <f>Sales_Table7[[#This Row],[Amount]]-Sales_Table7[[#This Row],[Total Cost]]</f>
        <v>5044.5</v>
      </c>
    </row>
    <row r="64" spans="1:8" x14ac:dyDescent="0.3">
      <c r="A64" t="s">
        <v>41</v>
      </c>
      <c r="B64" t="s">
        <v>34</v>
      </c>
      <c r="C64" t="s">
        <v>17</v>
      </c>
      <c r="D64" s="4">
        <v>1463</v>
      </c>
      <c r="E64" s="5">
        <v>39</v>
      </c>
      <c r="F64" cm="1">
        <f t="array" ref="F64">_xlfn.XLOOKUP(Sales_Table7[[#This Row],[Product]],products[[#All],[Product]],products[[#All],[Cost per unit]],,0)</f>
        <v>3.11</v>
      </c>
      <c r="G64" s="12">
        <f>Sales_Table7[[#This Row],[Cost Per Unit]]*Sales_Table7[[#This Row],[Units]]</f>
        <v>121.28999999999999</v>
      </c>
      <c r="H64" s="12">
        <f>Sales_Table7[[#This Row],[Amount]]-Sales_Table7[[#This Row],[Total Cost]]</f>
        <v>1341.71</v>
      </c>
    </row>
    <row r="65" spans="1:8" x14ac:dyDescent="0.3">
      <c r="A65" t="s">
        <v>3</v>
      </c>
      <c r="B65" t="s">
        <v>34</v>
      </c>
      <c r="C65" t="s">
        <v>32</v>
      </c>
      <c r="D65" s="4">
        <v>7777</v>
      </c>
      <c r="E65" s="5">
        <v>504</v>
      </c>
      <c r="F65" cm="1">
        <f t="array" ref="F65">_xlfn.XLOOKUP(Sales_Table7[[#This Row],[Product]],products[[#All],[Product]],products[[#All],[Cost per unit]],,0)</f>
        <v>8.65</v>
      </c>
      <c r="G65" s="12">
        <f>Sales_Table7[[#This Row],[Cost Per Unit]]*Sales_Table7[[#This Row],[Units]]</f>
        <v>4359.6000000000004</v>
      </c>
      <c r="H65" s="12">
        <f>Sales_Table7[[#This Row],[Amount]]-Sales_Table7[[#This Row],[Total Cost]]</f>
        <v>3417.3999999999996</v>
      </c>
    </row>
    <row r="66" spans="1:8" x14ac:dyDescent="0.3">
      <c r="A66" t="s">
        <v>9</v>
      </c>
      <c r="B66" t="s">
        <v>37</v>
      </c>
      <c r="C66" t="s">
        <v>29</v>
      </c>
      <c r="D66" s="4">
        <v>1085</v>
      </c>
      <c r="E66" s="5">
        <v>273</v>
      </c>
      <c r="F66" cm="1">
        <f t="array" ref="F66">_xlfn.XLOOKUP(Sales_Table7[[#This Row],[Product]],products[[#All],[Product]],products[[#All],[Cost per unit]],,0)</f>
        <v>7.16</v>
      </c>
      <c r="G66" s="12">
        <f>Sales_Table7[[#This Row],[Cost Per Unit]]*Sales_Table7[[#This Row],[Units]]</f>
        <v>1954.68</v>
      </c>
      <c r="H66" s="12">
        <f>Sales_Table7[[#This Row],[Amount]]-Sales_Table7[[#This Row],[Total Cost]]</f>
        <v>-869.68000000000006</v>
      </c>
    </row>
    <row r="67" spans="1:8" x14ac:dyDescent="0.3">
      <c r="A67" t="s">
        <v>5</v>
      </c>
      <c r="B67" t="s">
        <v>37</v>
      </c>
      <c r="C67" t="s">
        <v>31</v>
      </c>
      <c r="D67" s="4">
        <v>182</v>
      </c>
      <c r="E67" s="5">
        <v>48</v>
      </c>
      <c r="F67" cm="1">
        <f t="array" ref="F67">_xlfn.XLOOKUP(Sales_Table7[[#This Row],[Product]],products[[#All],[Product]],products[[#All],[Cost per unit]],,0)</f>
        <v>5.79</v>
      </c>
      <c r="G67" s="12">
        <f>Sales_Table7[[#This Row],[Cost Per Unit]]*Sales_Table7[[#This Row],[Units]]</f>
        <v>277.92</v>
      </c>
      <c r="H67" s="12">
        <f>Sales_Table7[[#This Row],[Amount]]-Sales_Table7[[#This Row],[Total Cost]]</f>
        <v>-95.920000000000016</v>
      </c>
    </row>
    <row r="68" spans="1:8" x14ac:dyDescent="0.3">
      <c r="A68" t="s">
        <v>6</v>
      </c>
      <c r="B68" t="s">
        <v>34</v>
      </c>
      <c r="C68" t="s">
        <v>27</v>
      </c>
      <c r="D68" s="4">
        <v>4242</v>
      </c>
      <c r="E68" s="5">
        <v>207</v>
      </c>
      <c r="F68" cm="1">
        <f t="array" ref="F68">_xlfn.XLOOKUP(Sales_Table7[[#This Row],[Product]],products[[#All],[Product]],products[[#All],[Cost per unit]],,0)</f>
        <v>16.73</v>
      </c>
      <c r="G68" s="12">
        <f>Sales_Table7[[#This Row],[Cost Per Unit]]*Sales_Table7[[#This Row],[Units]]</f>
        <v>3463.11</v>
      </c>
      <c r="H68" s="12">
        <f>Sales_Table7[[#This Row],[Amount]]-Sales_Table7[[#This Row],[Total Cost]]</f>
        <v>778.88999999999987</v>
      </c>
    </row>
    <row r="69" spans="1:8" x14ac:dyDescent="0.3">
      <c r="A69" t="s">
        <v>6</v>
      </c>
      <c r="B69" t="s">
        <v>36</v>
      </c>
      <c r="C69" t="s">
        <v>32</v>
      </c>
      <c r="D69" s="4">
        <v>6118</v>
      </c>
      <c r="E69" s="5">
        <v>9</v>
      </c>
      <c r="F69" cm="1">
        <f t="array" ref="F69">_xlfn.XLOOKUP(Sales_Table7[[#This Row],[Product]],products[[#All],[Product]],products[[#All],[Cost per unit]],,0)</f>
        <v>8.65</v>
      </c>
      <c r="G69" s="12">
        <f>Sales_Table7[[#This Row],[Cost Per Unit]]*Sales_Table7[[#This Row],[Units]]</f>
        <v>77.850000000000009</v>
      </c>
      <c r="H69" s="12">
        <f>Sales_Table7[[#This Row],[Amount]]-Sales_Table7[[#This Row],[Total Cost]]</f>
        <v>6040.15</v>
      </c>
    </row>
    <row r="70" spans="1:8" x14ac:dyDescent="0.3">
      <c r="A70" t="s">
        <v>10</v>
      </c>
      <c r="B70" t="s">
        <v>36</v>
      </c>
      <c r="C70" t="s">
        <v>23</v>
      </c>
      <c r="D70" s="4">
        <v>2317</v>
      </c>
      <c r="E70" s="5">
        <v>261</v>
      </c>
      <c r="F70" cm="1">
        <f t="array" ref="F70">_xlfn.XLOOKUP(Sales_Table7[[#This Row],[Product]],products[[#All],[Product]],products[[#All],[Cost per unit]],,0)</f>
        <v>6.49</v>
      </c>
      <c r="G70" s="12">
        <f>Sales_Table7[[#This Row],[Cost Per Unit]]*Sales_Table7[[#This Row],[Units]]</f>
        <v>1693.89</v>
      </c>
      <c r="H70" s="12">
        <f>Sales_Table7[[#This Row],[Amount]]-Sales_Table7[[#This Row],[Total Cost]]</f>
        <v>623.1099999999999</v>
      </c>
    </row>
    <row r="71" spans="1:8" x14ac:dyDescent="0.3">
      <c r="A71" t="s">
        <v>6</v>
      </c>
      <c r="B71" t="s">
        <v>38</v>
      </c>
      <c r="C71" t="s">
        <v>16</v>
      </c>
      <c r="D71" s="4">
        <v>938</v>
      </c>
      <c r="E71" s="5">
        <v>6</v>
      </c>
      <c r="F71" cm="1">
        <f t="array" ref="F71">_xlfn.XLOOKUP(Sales_Table7[[#This Row],[Product]],products[[#All],[Product]],products[[#All],[Cost per unit]],,0)</f>
        <v>8.7899999999999991</v>
      </c>
      <c r="G71" s="12">
        <f>Sales_Table7[[#This Row],[Cost Per Unit]]*Sales_Table7[[#This Row],[Units]]</f>
        <v>52.739999999999995</v>
      </c>
      <c r="H71" s="12">
        <f>Sales_Table7[[#This Row],[Amount]]-Sales_Table7[[#This Row],[Total Cost]]</f>
        <v>885.26</v>
      </c>
    </row>
    <row r="72" spans="1:8" x14ac:dyDescent="0.3">
      <c r="A72" t="s">
        <v>8</v>
      </c>
      <c r="B72" t="s">
        <v>37</v>
      </c>
      <c r="C72" t="s">
        <v>15</v>
      </c>
      <c r="D72" s="4">
        <v>9709</v>
      </c>
      <c r="E72" s="5">
        <v>30</v>
      </c>
      <c r="F72" cm="1">
        <f t="array" ref="F72">_xlfn.XLOOKUP(Sales_Table7[[#This Row],[Product]],products[[#All],[Product]],products[[#All],[Cost per unit]],,0)</f>
        <v>11.73</v>
      </c>
      <c r="G72" s="12">
        <f>Sales_Table7[[#This Row],[Cost Per Unit]]*Sales_Table7[[#This Row],[Units]]</f>
        <v>351.90000000000003</v>
      </c>
      <c r="H72" s="12">
        <f>Sales_Table7[[#This Row],[Amount]]-Sales_Table7[[#This Row],[Total Cost]]</f>
        <v>9357.1</v>
      </c>
    </row>
    <row r="73" spans="1:8" x14ac:dyDescent="0.3">
      <c r="A73" t="s">
        <v>7</v>
      </c>
      <c r="B73" t="s">
        <v>34</v>
      </c>
      <c r="C73" t="s">
        <v>20</v>
      </c>
      <c r="D73" s="4">
        <v>2205</v>
      </c>
      <c r="E73" s="5">
        <v>138</v>
      </c>
      <c r="F73" cm="1">
        <f t="array" ref="F73">_xlfn.XLOOKUP(Sales_Table7[[#This Row],[Product]],products[[#All],[Product]],products[[#All],[Cost per unit]],,0)</f>
        <v>10.62</v>
      </c>
      <c r="G73" s="12">
        <f>Sales_Table7[[#This Row],[Cost Per Unit]]*Sales_Table7[[#This Row],[Units]]</f>
        <v>1465.56</v>
      </c>
      <c r="H73" s="12">
        <f>Sales_Table7[[#This Row],[Amount]]-Sales_Table7[[#This Row],[Total Cost]]</f>
        <v>739.44</v>
      </c>
    </row>
    <row r="74" spans="1:8" x14ac:dyDescent="0.3">
      <c r="A74" t="s">
        <v>7</v>
      </c>
      <c r="B74" t="s">
        <v>37</v>
      </c>
      <c r="C74" t="s">
        <v>17</v>
      </c>
      <c r="D74" s="4">
        <v>4487</v>
      </c>
      <c r="E74" s="5">
        <v>111</v>
      </c>
      <c r="F74" cm="1">
        <f t="array" ref="F74">_xlfn.XLOOKUP(Sales_Table7[[#This Row],[Product]],products[[#All],[Product]],products[[#All],[Cost per unit]],,0)</f>
        <v>3.11</v>
      </c>
      <c r="G74" s="12">
        <f>Sales_Table7[[#This Row],[Cost Per Unit]]*Sales_Table7[[#This Row],[Units]]</f>
        <v>345.21</v>
      </c>
      <c r="H74" s="12">
        <f>Sales_Table7[[#This Row],[Amount]]-Sales_Table7[[#This Row],[Total Cost]]</f>
        <v>4141.79</v>
      </c>
    </row>
    <row r="75" spans="1:8" x14ac:dyDescent="0.3">
      <c r="A75" t="s">
        <v>5</v>
      </c>
      <c r="B75" t="s">
        <v>35</v>
      </c>
      <c r="C75" t="s">
        <v>18</v>
      </c>
      <c r="D75" s="4">
        <v>2415</v>
      </c>
      <c r="E75" s="5">
        <v>15</v>
      </c>
      <c r="F75" cm="1">
        <f t="array" ref="F75">_xlfn.XLOOKUP(Sales_Table7[[#This Row],[Product]],products[[#All],[Product]],products[[#All],[Cost per unit]],,0)</f>
        <v>6.47</v>
      </c>
      <c r="G75" s="12">
        <f>Sales_Table7[[#This Row],[Cost Per Unit]]*Sales_Table7[[#This Row],[Units]]</f>
        <v>97.05</v>
      </c>
      <c r="H75" s="12">
        <f>Sales_Table7[[#This Row],[Amount]]-Sales_Table7[[#This Row],[Total Cost]]</f>
        <v>2317.9499999999998</v>
      </c>
    </row>
    <row r="76" spans="1:8" x14ac:dyDescent="0.3">
      <c r="A76" t="s">
        <v>40</v>
      </c>
      <c r="B76" t="s">
        <v>34</v>
      </c>
      <c r="C76" t="s">
        <v>19</v>
      </c>
      <c r="D76" s="4">
        <v>4018</v>
      </c>
      <c r="E76" s="5">
        <v>162</v>
      </c>
      <c r="F76" cm="1">
        <f t="array" ref="F76">_xlfn.XLOOKUP(Sales_Table7[[#This Row],[Product]],products[[#All],[Product]],products[[#All],[Cost per unit]],,0)</f>
        <v>7.64</v>
      </c>
      <c r="G76" s="12">
        <f>Sales_Table7[[#This Row],[Cost Per Unit]]*Sales_Table7[[#This Row],[Units]]</f>
        <v>1237.6799999999998</v>
      </c>
      <c r="H76" s="12">
        <f>Sales_Table7[[#This Row],[Amount]]-Sales_Table7[[#This Row],[Total Cost]]</f>
        <v>2780.32</v>
      </c>
    </row>
    <row r="77" spans="1:8" x14ac:dyDescent="0.3">
      <c r="A77" t="s">
        <v>5</v>
      </c>
      <c r="B77" t="s">
        <v>34</v>
      </c>
      <c r="C77" t="s">
        <v>19</v>
      </c>
      <c r="D77" s="4">
        <v>861</v>
      </c>
      <c r="E77" s="5">
        <v>195</v>
      </c>
      <c r="F77" cm="1">
        <f t="array" ref="F77">_xlfn.XLOOKUP(Sales_Table7[[#This Row],[Product]],products[[#All],[Product]],products[[#All],[Cost per unit]],,0)</f>
        <v>7.64</v>
      </c>
      <c r="G77" s="12">
        <f>Sales_Table7[[#This Row],[Cost Per Unit]]*Sales_Table7[[#This Row],[Units]]</f>
        <v>1489.8</v>
      </c>
      <c r="H77" s="12">
        <f>Sales_Table7[[#This Row],[Amount]]-Sales_Table7[[#This Row],[Total Cost]]</f>
        <v>-628.79999999999995</v>
      </c>
    </row>
    <row r="78" spans="1:8" x14ac:dyDescent="0.3">
      <c r="A78" t="s">
        <v>10</v>
      </c>
      <c r="B78" t="s">
        <v>38</v>
      </c>
      <c r="C78" t="s">
        <v>14</v>
      </c>
      <c r="D78" s="4">
        <v>5586</v>
      </c>
      <c r="E78" s="5">
        <v>525</v>
      </c>
      <c r="F78" cm="1">
        <f t="array" ref="F78">_xlfn.XLOOKUP(Sales_Table7[[#This Row],[Product]],products[[#All],[Product]],products[[#All],[Cost per unit]],,0)</f>
        <v>11.7</v>
      </c>
      <c r="G78" s="12">
        <f>Sales_Table7[[#This Row],[Cost Per Unit]]*Sales_Table7[[#This Row],[Units]]</f>
        <v>6142.5</v>
      </c>
      <c r="H78" s="12">
        <f>Sales_Table7[[#This Row],[Amount]]-Sales_Table7[[#This Row],[Total Cost]]</f>
        <v>-556.5</v>
      </c>
    </row>
    <row r="79" spans="1:8" x14ac:dyDescent="0.3">
      <c r="A79" t="s">
        <v>7</v>
      </c>
      <c r="B79" t="s">
        <v>34</v>
      </c>
      <c r="C79" t="s">
        <v>33</v>
      </c>
      <c r="D79" s="4">
        <v>2226</v>
      </c>
      <c r="E79" s="5">
        <v>48</v>
      </c>
      <c r="F79" cm="1">
        <f t="array" ref="F79">_xlfn.XLOOKUP(Sales_Table7[[#This Row],[Product]],products[[#All],[Product]],products[[#All],[Cost per unit]],,0)</f>
        <v>12.37</v>
      </c>
      <c r="G79" s="12">
        <f>Sales_Table7[[#This Row],[Cost Per Unit]]*Sales_Table7[[#This Row],[Units]]</f>
        <v>593.76</v>
      </c>
      <c r="H79" s="12">
        <f>Sales_Table7[[#This Row],[Amount]]-Sales_Table7[[#This Row],[Total Cost]]</f>
        <v>1632.24</v>
      </c>
    </row>
    <row r="80" spans="1:8" x14ac:dyDescent="0.3">
      <c r="A80" t="s">
        <v>9</v>
      </c>
      <c r="B80" t="s">
        <v>34</v>
      </c>
      <c r="C80" t="s">
        <v>28</v>
      </c>
      <c r="D80" s="4">
        <v>14329</v>
      </c>
      <c r="E80" s="5">
        <v>150</v>
      </c>
      <c r="F80" cm="1">
        <f t="array" ref="F80">_xlfn.XLOOKUP(Sales_Table7[[#This Row],[Product]],products[[#All],[Product]],products[[#All],[Cost per unit]],,0)</f>
        <v>10.38</v>
      </c>
      <c r="G80" s="12">
        <f>Sales_Table7[[#This Row],[Cost Per Unit]]*Sales_Table7[[#This Row],[Units]]</f>
        <v>1557.0000000000002</v>
      </c>
      <c r="H80" s="12">
        <f>Sales_Table7[[#This Row],[Amount]]-Sales_Table7[[#This Row],[Total Cost]]</f>
        <v>12772</v>
      </c>
    </row>
    <row r="81" spans="1:8" x14ac:dyDescent="0.3">
      <c r="A81" t="s">
        <v>9</v>
      </c>
      <c r="B81" t="s">
        <v>34</v>
      </c>
      <c r="C81" t="s">
        <v>20</v>
      </c>
      <c r="D81" s="4">
        <v>8463</v>
      </c>
      <c r="E81" s="5">
        <v>492</v>
      </c>
      <c r="F81" cm="1">
        <f t="array" ref="F81">_xlfn.XLOOKUP(Sales_Table7[[#This Row],[Product]],products[[#All],[Product]],products[[#All],[Cost per unit]],,0)</f>
        <v>10.62</v>
      </c>
      <c r="G81" s="12">
        <f>Sales_Table7[[#This Row],[Cost Per Unit]]*Sales_Table7[[#This Row],[Units]]</f>
        <v>5225.04</v>
      </c>
      <c r="H81" s="12">
        <f>Sales_Table7[[#This Row],[Amount]]-Sales_Table7[[#This Row],[Total Cost]]</f>
        <v>3237.96</v>
      </c>
    </row>
    <row r="82" spans="1:8" x14ac:dyDescent="0.3">
      <c r="A82" t="s">
        <v>5</v>
      </c>
      <c r="B82" t="s">
        <v>34</v>
      </c>
      <c r="C82" t="s">
        <v>29</v>
      </c>
      <c r="D82" s="4">
        <v>2891</v>
      </c>
      <c r="E82" s="5">
        <v>102</v>
      </c>
      <c r="F82" cm="1">
        <f t="array" ref="F82">_xlfn.XLOOKUP(Sales_Table7[[#This Row],[Product]],products[[#All],[Product]],products[[#All],[Cost per unit]],,0)</f>
        <v>7.16</v>
      </c>
      <c r="G82" s="12">
        <f>Sales_Table7[[#This Row],[Cost Per Unit]]*Sales_Table7[[#This Row],[Units]]</f>
        <v>730.32</v>
      </c>
      <c r="H82" s="12">
        <f>Sales_Table7[[#This Row],[Amount]]-Sales_Table7[[#This Row],[Total Cost]]</f>
        <v>2160.6799999999998</v>
      </c>
    </row>
    <row r="83" spans="1:8" x14ac:dyDescent="0.3">
      <c r="A83" t="s">
        <v>3</v>
      </c>
      <c r="B83" t="s">
        <v>36</v>
      </c>
      <c r="C83" t="s">
        <v>23</v>
      </c>
      <c r="D83" s="4">
        <v>3773</v>
      </c>
      <c r="E83" s="5">
        <v>165</v>
      </c>
      <c r="F83" cm="1">
        <f t="array" ref="F83">_xlfn.XLOOKUP(Sales_Table7[[#This Row],[Product]],products[[#All],[Product]],products[[#All],[Cost per unit]],,0)</f>
        <v>6.49</v>
      </c>
      <c r="G83" s="12">
        <f>Sales_Table7[[#This Row],[Cost Per Unit]]*Sales_Table7[[#This Row],[Units]]</f>
        <v>1070.8500000000001</v>
      </c>
      <c r="H83" s="12">
        <f>Sales_Table7[[#This Row],[Amount]]-Sales_Table7[[#This Row],[Total Cost]]</f>
        <v>2702.1499999999996</v>
      </c>
    </row>
    <row r="84" spans="1:8" x14ac:dyDescent="0.3">
      <c r="A84" t="s">
        <v>41</v>
      </c>
      <c r="B84" t="s">
        <v>36</v>
      </c>
      <c r="C84" t="s">
        <v>28</v>
      </c>
      <c r="D84" s="4">
        <v>854</v>
      </c>
      <c r="E84" s="5">
        <v>309</v>
      </c>
      <c r="F84" cm="1">
        <f t="array" ref="F84">_xlfn.XLOOKUP(Sales_Table7[[#This Row],[Product]],products[[#All],[Product]],products[[#All],[Cost per unit]],,0)</f>
        <v>10.38</v>
      </c>
      <c r="G84" s="12">
        <f>Sales_Table7[[#This Row],[Cost Per Unit]]*Sales_Table7[[#This Row],[Units]]</f>
        <v>3207.42</v>
      </c>
      <c r="H84" s="12">
        <f>Sales_Table7[[#This Row],[Amount]]-Sales_Table7[[#This Row],[Total Cost]]</f>
        <v>-2353.42</v>
      </c>
    </row>
    <row r="85" spans="1:8" x14ac:dyDescent="0.3">
      <c r="A85" t="s">
        <v>6</v>
      </c>
      <c r="B85" t="s">
        <v>36</v>
      </c>
      <c r="C85" t="s">
        <v>17</v>
      </c>
      <c r="D85" s="4">
        <v>4970</v>
      </c>
      <c r="E85" s="5">
        <v>156</v>
      </c>
      <c r="F85" cm="1">
        <f t="array" ref="F85">_xlfn.XLOOKUP(Sales_Table7[[#This Row],[Product]],products[[#All],[Product]],products[[#All],[Cost per unit]],,0)</f>
        <v>3.11</v>
      </c>
      <c r="G85" s="12">
        <f>Sales_Table7[[#This Row],[Cost Per Unit]]*Sales_Table7[[#This Row],[Units]]</f>
        <v>485.15999999999997</v>
      </c>
      <c r="H85" s="12">
        <f>Sales_Table7[[#This Row],[Amount]]-Sales_Table7[[#This Row],[Total Cost]]</f>
        <v>4484.84</v>
      </c>
    </row>
    <row r="86" spans="1:8" x14ac:dyDescent="0.3">
      <c r="A86" t="s">
        <v>9</v>
      </c>
      <c r="B86" t="s">
        <v>35</v>
      </c>
      <c r="C86" t="s">
        <v>26</v>
      </c>
      <c r="D86" s="4">
        <v>98</v>
      </c>
      <c r="E86" s="5">
        <v>159</v>
      </c>
      <c r="F86" cm="1">
        <f t="array" ref="F86">_xlfn.XLOOKUP(Sales_Table7[[#This Row],[Product]],products[[#All],[Product]],products[[#All],[Cost per unit]],,0)</f>
        <v>5.6</v>
      </c>
      <c r="G86" s="12">
        <f>Sales_Table7[[#This Row],[Cost Per Unit]]*Sales_Table7[[#This Row],[Units]]</f>
        <v>890.4</v>
      </c>
      <c r="H86" s="12">
        <f>Sales_Table7[[#This Row],[Amount]]-Sales_Table7[[#This Row],[Total Cost]]</f>
        <v>-792.4</v>
      </c>
    </row>
    <row r="87" spans="1:8" x14ac:dyDescent="0.3">
      <c r="A87" t="s">
        <v>5</v>
      </c>
      <c r="B87" t="s">
        <v>35</v>
      </c>
      <c r="C87" t="s">
        <v>15</v>
      </c>
      <c r="D87" s="4">
        <v>13391</v>
      </c>
      <c r="E87" s="5">
        <v>201</v>
      </c>
      <c r="F87" cm="1">
        <f t="array" ref="F87">_xlfn.XLOOKUP(Sales_Table7[[#This Row],[Product]],products[[#All],[Product]],products[[#All],[Cost per unit]],,0)</f>
        <v>11.73</v>
      </c>
      <c r="G87" s="12">
        <f>Sales_Table7[[#This Row],[Cost Per Unit]]*Sales_Table7[[#This Row],[Units]]</f>
        <v>2357.73</v>
      </c>
      <c r="H87" s="12">
        <f>Sales_Table7[[#This Row],[Amount]]-Sales_Table7[[#This Row],[Total Cost]]</f>
        <v>11033.27</v>
      </c>
    </row>
    <row r="88" spans="1:8" x14ac:dyDescent="0.3">
      <c r="A88" t="s">
        <v>8</v>
      </c>
      <c r="B88" t="s">
        <v>39</v>
      </c>
      <c r="C88" t="s">
        <v>31</v>
      </c>
      <c r="D88" s="4">
        <v>8890</v>
      </c>
      <c r="E88" s="5">
        <v>210</v>
      </c>
      <c r="F88" cm="1">
        <f t="array" ref="F88">_xlfn.XLOOKUP(Sales_Table7[[#This Row],[Product]],products[[#All],[Product]],products[[#All],[Cost per unit]],,0)</f>
        <v>5.79</v>
      </c>
      <c r="G88" s="12">
        <f>Sales_Table7[[#This Row],[Cost Per Unit]]*Sales_Table7[[#This Row],[Units]]</f>
        <v>1215.9000000000001</v>
      </c>
      <c r="H88" s="12">
        <f>Sales_Table7[[#This Row],[Amount]]-Sales_Table7[[#This Row],[Total Cost]]</f>
        <v>7674.1</v>
      </c>
    </row>
    <row r="89" spans="1:8" x14ac:dyDescent="0.3">
      <c r="A89" t="s">
        <v>2</v>
      </c>
      <c r="B89" t="s">
        <v>38</v>
      </c>
      <c r="C89" t="s">
        <v>13</v>
      </c>
      <c r="D89" s="4">
        <v>56</v>
      </c>
      <c r="E89" s="5">
        <v>51</v>
      </c>
      <c r="F89" cm="1">
        <f t="array" ref="F89">_xlfn.XLOOKUP(Sales_Table7[[#This Row],[Product]],products[[#All],[Product]],products[[#All],[Cost per unit]],,0)</f>
        <v>9.33</v>
      </c>
      <c r="G89" s="12">
        <f>Sales_Table7[[#This Row],[Cost Per Unit]]*Sales_Table7[[#This Row],[Units]]</f>
        <v>475.83</v>
      </c>
      <c r="H89" s="12">
        <f>Sales_Table7[[#This Row],[Amount]]-Sales_Table7[[#This Row],[Total Cost]]</f>
        <v>-419.83</v>
      </c>
    </row>
    <row r="90" spans="1:8" x14ac:dyDescent="0.3">
      <c r="A90" t="s">
        <v>3</v>
      </c>
      <c r="B90" t="s">
        <v>36</v>
      </c>
      <c r="C90" t="s">
        <v>25</v>
      </c>
      <c r="D90" s="4">
        <v>3339</v>
      </c>
      <c r="E90" s="5">
        <v>39</v>
      </c>
      <c r="F90" cm="1">
        <f t="array" ref="F90">_xlfn.XLOOKUP(Sales_Table7[[#This Row],[Product]],products[[#All],[Product]],products[[#All],[Cost per unit]],,0)</f>
        <v>13.15</v>
      </c>
      <c r="G90" s="12">
        <f>Sales_Table7[[#This Row],[Cost Per Unit]]*Sales_Table7[[#This Row],[Units]]</f>
        <v>512.85</v>
      </c>
      <c r="H90" s="12">
        <f>Sales_Table7[[#This Row],[Amount]]-Sales_Table7[[#This Row],[Total Cost]]</f>
        <v>2826.15</v>
      </c>
    </row>
    <row r="91" spans="1:8" x14ac:dyDescent="0.3">
      <c r="A91" t="s">
        <v>10</v>
      </c>
      <c r="B91" t="s">
        <v>35</v>
      </c>
      <c r="C91" t="s">
        <v>18</v>
      </c>
      <c r="D91" s="4">
        <v>3808</v>
      </c>
      <c r="E91" s="5">
        <v>279</v>
      </c>
      <c r="F91" cm="1">
        <f t="array" ref="F91">_xlfn.XLOOKUP(Sales_Table7[[#This Row],[Product]],products[[#All],[Product]],products[[#All],[Cost per unit]],,0)</f>
        <v>6.47</v>
      </c>
      <c r="G91" s="12">
        <f>Sales_Table7[[#This Row],[Cost Per Unit]]*Sales_Table7[[#This Row],[Units]]</f>
        <v>1805.1299999999999</v>
      </c>
      <c r="H91" s="12">
        <f>Sales_Table7[[#This Row],[Amount]]-Sales_Table7[[#This Row],[Total Cost]]</f>
        <v>2002.8700000000001</v>
      </c>
    </row>
    <row r="92" spans="1:8" x14ac:dyDescent="0.3">
      <c r="A92" t="s">
        <v>10</v>
      </c>
      <c r="B92" t="s">
        <v>38</v>
      </c>
      <c r="C92" t="s">
        <v>13</v>
      </c>
      <c r="D92" s="4">
        <v>63</v>
      </c>
      <c r="E92" s="5">
        <v>123</v>
      </c>
      <c r="F92" cm="1">
        <f t="array" ref="F92">_xlfn.XLOOKUP(Sales_Table7[[#This Row],[Product]],products[[#All],[Product]],products[[#All],[Cost per unit]],,0)</f>
        <v>9.33</v>
      </c>
      <c r="G92" s="12">
        <f>Sales_Table7[[#This Row],[Cost Per Unit]]*Sales_Table7[[#This Row],[Units]]</f>
        <v>1147.5899999999999</v>
      </c>
      <c r="H92" s="12">
        <f>Sales_Table7[[#This Row],[Amount]]-Sales_Table7[[#This Row],[Total Cost]]</f>
        <v>-1084.5899999999999</v>
      </c>
    </row>
    <row r="93" spans="1:8" x14ac:dyDescent="0.3">
      <c r="A93" t="s">
        <v>2</v>
      </c>
      <c r="B93" t="s">
        <v>39</v>
      </c>
      <c r="C93" t="s">
        <v>27</v>
      </c>
      <c r="D93" s="4">
        <v>7812</v>
      </c>
      <c r="E93" s="5">
        <v>81</v>
      </c>
      <c r="F93" cm="1">
        <f t="array" ref="F93">_xlfn.XLOOKUP(Sales_Table7[[#This Row],[Product]],products[[#All],[Product]],products[[#All],[Cost per unit]],,0)</f>
        <v>16.73</v>
      </c>
      <c r="G93" s="12">
        <f>Sales_Table7[[#This Row],[Cost Per Unit]]*Sales_Table7[[#This Row],[Units]]</f>
        <v>1355.13</v>
      </c>
      <c r="H93" s="12">
        <f>Sales_Table7[[#This Row],[Amount]]-Sales_Table7[[#This Row],[Total Cost]]</f>
        <v>6456.87</v>
      </c>
    </row>
    <row r="94" spans="1:8" x14ac:dyDescent="0.3">
      <c r="A94" t="s">
        <v>40</v>
      </c>
      <c r="B94" t="s">
        <v>37</v>
      </c>
      <c r="C94" t="s">
        <v>19</v>
      </c>
      <c r="D94" s="4">
        <v>7693</v>
      </c>
      <c r="E94" s="5">
        <v>21</v>
      </c>
      <c r="F94" cm="1">
        <f t="array" ref="F94">_xlfn.XLOOKUP(Sales_Table7[[#This Row],[Product]],products[[#All],[Product]],products[[#All],[Cost per unit]],,0)</f>
        <v>7.64</v>
      </c>
      <c r="G94" s="12">
        <f>Sales_Table7[[#This Row],[Cost Per Unit]]*Sales_Table7[[#This Row],[Units]]</f>
        <v>160.44</v>
      </c>
      <c r="H94" s="12">
        <f>Sales_Table7[[#This Row],[Amount]]-Sales_Table7[[#This Row],[Total Cost]]</f>
        <v>7532.56</v>
      </c>
    </row>
    <row r="95" spans="1:8" x14ac:dyDescent="0.3">
      <c r="A95" t="s">
        <v>3</v>
      </c>
      <c r="B95" t="s">
        <v>36</v>
      </c>
      <c r="C95" t="s">
        <v>28</v>
      </c>
      <c r="D95" s="4">
        <v>973</v>
      </c>
      <c r="E95" s="5">
        <v>162</v>
      </c>
      <c r="F95" cm="1">
        <f t="array" ref="F95">_xlfn.XLOOKUP(Sales_Table7[[#This Row],[Product]],products[[#All],[Product]],products[[#All],[Cost per unit]],,0)</f>
        <v>10.38</v>
      </c>
      <c r="G95" s="12">
        <f>Sales_Table7[[#This Row],[Cost Per Unit]]*Sales_Table7[[#This Row],[Units]]</f>
        <v>1681.5600000000002</v>
      </c>
      <c r="H95" s="12">
        <f>Sales_Table7[[#This Row],[Amount]]-Sales_Table7[[#This Row],[Total Cost]]</f>
        <v>-708.56000000000017</v>
      </c>
    </row>
    <row r="96" spans="1:8" x14ac:dyDescent="0.3">
      <c r="A96" t="s">
        <v>10</v>
      </c>
      <c r="B96" t="s">
        <v>35</v>
      </c>
      <c r="C96" t="s">
        <v>21</v>
      </c>
      <c r="D96" s="4">
        <v>567</v>
      </c>
      <c r="E96" s="5">
        <v>228</v>
      </c>
      <c r="F96" cm="1">
        <f t="array" ref="F96">_xlfn.XLOOKUP(Sales_Table7[[#This Row],[Product]],products[[#All],[Product]],products[[#All],[Cost per unit]],,0)</f>
        <v>9</v>
      </c>
      <c r="G96" s="12">
        <f>Sales_Table7[[#This Row],[Cost Per Unit]]*Sales_Table7[[#This Row],[Units]]</f>
        <v>2052</v>
      </c>
      <c r="H96" s="12">
        <f>Sales_Table7[[#This Row],[Amount]]-Sales_Table7[[#This Row],[Total Cost]]</f>
        <v>-1485</v>
      </c>
    </row>
    <row r="97" spans="1:8" x14ac:dyDescent="0.3">
      <c r="A97" t="s">
        <v>10</v>
      </c>
      <c r="B97" t="s">
        <v>36</v>
      </c>
      <c r="C97" t="s">
        <v>29</v>
      </c>
      <c r="D97" s="4">
        <v>2471</v>
      </c>
      <c r="E97" s="5">
        <v>342</v>
      </c>
      <c r="F97" cm="1">
        <f t="array" ref="F97">_xlfn.XLOOKUP(Sales_Table7[[#This Row],[Product]],products[[#All],[Product]],products[[#All],[Cost per unit]],,0)</f>
        <v>7.16</v>
      </c>
      <c r="G97" s="12">
        <f>Sales_Table7[[#This Row],[Cost Per Unit]]*Sales_Table7[[#This Row],[Units]]</f>
        <v>2448.7200000000003</v>
      </c>
      <c r="H97" s="12">
        <f>Sales_Table7[[#This Row],[Amount]]-Sales_Table7[[#This Row],[Total Cost]]</f>
        <v>22.279999999999745</v>
      </c>
    </row>
    <row r="98" spans="1:8" x14ac:dyDescent="0.3">
      <c r="A98" t="s">
        <v>5</v>
      </c>
      <c r="B98" t="s">
        <v>38</v>
      </c>
      <c r="C98" t="s">
        <v>13</v>
      </c>
      <c r="D98" s="4">
        <v>7189</v>
      </c>
      <c r="E98" s="5">
        <v>54</v>
      </c>
      <c r="F98" cm="1">
        <f t="array" ref="F98">_xlfn.XLOOKUP(Sales_Table7[[#This Row],[Product]],products[[#All],[Product]],products[[#All],[Cost per unit]],,0)</f>
        <v>9.33</v>
      </c>
      <c r="G98" s="12">
        <f>Sales_Table7[[#This Row],[Cost Per Unit]]*Sales_Table7[[#This Row],[Units]]</f>
        <v>503.82</v>
      </c>
      <c r="H98" s="12">
        <f>Sales_Table7[[#This Row],[Amount]]-Sales_Table7[[#This Row],[Total Cost]]</f>
        <v>6685.18</v>
      </c>
    </row>
    <row r="99" spans="1:8" x14ac:dyDescent="0.3">
      <c r="A99" t="s">
        <v>41</v>
      </c>
      <c r="B99" t="s">
        <v>35</v>
      </c>
      <c r="C99" t="s">
        <v>28</v>
      </c>
      <c r="D99" s="4">
        <v>7455</v>
      </c>
      <c r="E99" s="5">
        <v>216</v>
      </c>
      <c r="F99" cm="1">
        <f t="array" ref="F99">_xlfn.XLOOKUP(Sales_Table7[[#This Row],[Product]],products[[#All],[Product]],products[[#All],[Cost per unit]],,0)</f>
        <v>10.38</v>
      </c>
      <c r="G99" s="12">
        <f>Sales_Table7[[#This Row],[Cost Per Unit]]*Sales_Table7[[#This Row],[Units]]</f>
        <v>2242.0800000000004</v>
      </c>
      <c r="H99" s="12">
        <f>Sales_Table7[[#This Row],[Amount]]-Sales_Table7[[#This Row],[Total Cost]]</f>
        <v>5212.92</v>
      </c>
    </row>
    <row r="100" spans="1:8" x14ac:dyDescent="0.3">
      <c r="A100" t="s">
        <v>3</v>
      </c>
      <c r="B100" t="s">
        <v>34</v>
      </c>
      <c r="C100" t="s">
        <v>26</v>
      </c>
      <c r="D100" s="4">
        <v>3108</v>
      </c>
      <c r="E100" s="5">
        <v>54</v>
      </c>
      <c r="F100" cm="1">
        <f t="array" ref="F100">_xlfn.XLOOKUP(Sales_Table7[[#This Row],[Product]],products[[#All],[Product]],products[[#All],[Cost per unit]],,0)</f>
        <v>5.6</v>
      </c>
      <c r="G100" s="12">
        <f>Sales_Table7[[#This Row],[Cost Per Unit]]*Sales_Table7[[#This Row],[Units]]</f>
        <v>302.39999999999998</v>
      </c>
      <c r="H100" s="12">
        <f>Sales_Table7[[#This Row],[Amount]]-Sales_Table7[[#This Row],[Total Cost]]</f>
        <v>2805.6</v>
      </c>
    </row>
    <row r="101" spans="1:8" x14ac:dyDescent="0.3">
      <c r="A101" t="s">
        <v>6</v>
      </c>
      <c r="B101" t="s">
        <v>38</v>
      </c>
      <c r="C101" t="s">
        <v>25</v>
      </c>
      <c r="D101" s="4">
        <v>469</v>
      </c>
      <c r="E101" s="5">
        <v>75</v>
      </c>
      <c r="F101" cm="1">
        <f t="array" ref="F101">_xlfn.XLOOKUP(Sales_Table7[[#This Row],[Product]],products[[#All],[Product]],products[[#All],[Cost per unit]],,0)</f>
        <v>13.15</v>
      </c>
      <c r="G101" s="12">
        <f>Sales_Table7[[#This Row],[Cost Per Unit]]*Sales_Table7[[#This Row],[Units]]</f>
        <v>986.25</v>
      </c>
      <c r="H101" s="12">
        <f>Sales_Table7[[#This Row],[Amount]]-Sales_Table7[[#This Row],[Total Cost]]</f>
        <v>-517.25</v>
      </c>
    </row>
    <row r="102" spans="1:8" x14ac:dyDescent="0.3">
      <c r="A102" t="s">
        <v>9</v>
      </c>
      <c r="B102" t="s">
        <v>37</v>
      </c>
      <c r="C102" t="s">
        <v>23</v>
      </c>
      <c r="D102" s="4">
        <v>2737</v>
      </c>
      <c r="E102" s="5">
        <v>93</v>
      </c>
      <c r="F102" cm="1">
        <f t="array" ref="F102">_xlfn.XLOOKUP(Sales_Table7[[#This Row],[Product]],products[[#All],[Product]],products[[#All],[Cost per unit]],,0)</f>
        <v>6.49</v>
      </c>
      <c r="G102" s="12">
        <f>Sales_Table7[[#This Row],[Cost Per Unit]]*Sales_Table7[[#This Row],[Units]]</f>
        <v>603.57000000000005</v>
      </c>
      <c r="H102" s="12">
        <f>Sales_Table7[[#This Row],[Amount]]-Sales_Table7[[#This Row],[Total Cost]]</f>
        <v>2133.4299999999998</v>
      </c>
    </row>
    <row r="103" spans="1:8" x14ac:dyDescent="0.3">
      <c r="A103" t="s">
        <v>9</v>
      </c>
      <c r="B103" t="s">
        <v>37</v>
      </c>
      <c r="C103" t="s">
        <v>25</v>
      </c>
      <c r="D103" s="4">
        <v>4305</v>
      </c>
      <c r="E103" s="5">
        <v>156</v>
      </c>
      <c r="F103" cm="1">
        <f t="array" ref="F103">_xlfn.XLOOKUP(Sales_Table7[[#This Row],[Product]],products[[#All],[Product]],products[[#All],[Cost per unit]],,0)</f>
        <v>13.15</v>
      </c>
      <c r="G103" s="12">
        <f>Sales_Table7[[#This Row],[Cost Per Unit]]*Sales_Table7[[#This Row],[Units]]</f>
        <v>2051.4</v>
      </c>
      <c r="H103" s="12">
        <f>Sales_Table7[[#This Row],[Amount]]-Sales_Table7[[#This Row],[Total Cost]]</f>
        <v>2253.6</v>
      </c>
    </row>
    <row r="104" spans="1:8" x14ac:dyDescent="0.3">
      <c r="A104" t="s">
        <v>9</v>
      </c>
      <c r="B104" t="s">
        <v>38</v>
      </c>
      <c r="C104" t="s">
        <v>17</v>
      </c>
      <c r="D104" s="4">
        <v>2408</v>
      </c>
      <c r="E104" s="5">
        <v>9</v>
      </c>
      <c r="F104" cm="1">
        <f t="array" ref="F104">_xlfn.XLOOKUP(Sales_Table7[[#This Row],[Product]],products[[#All],[Product]],products[[#All],[Cost per unit]],,0)</f>
        <v>3.11</v>
      </c>
      <c r="G104" s="12">
        <f>Sales_Table7[[#This Row],[Cost Per Unit]]*Sales_Table7[[#This Row],[Units]]</f>
        <v>27.99</v>
      </c>
      <c r="H104" s="12">
        <f>Sales_Table7[[#This Row],[Amount]]-Sales_Table7[[#This Row],[Total Cost]]</f>
        <v>2380.0100000000002</v>
      </c>
    </row>
    <row r="105" spans="1:8" x14ac:dyDescent="0.3">
      <c r="A105" t="s">
        <v>3</v>
      </c>
      <c r="B105" t="s">
        <v>36</v>
      </c>
      <c r="C105" t="s">
        <v>19</v>
      </c>
      <c r="D105" s="4">
        <v>1281</v>
      </c>
      <c r="E105" s="5">
        <v>18</v>
      </c>
      <c r="F105" cm="1">
        <f t="array" ref="F105">_xlfn.XLOOKUP(Sales_Table7[[#This Row],[Product]],products[[#All],[Product]],products[[#All],[Cost per unit]],,0)</f>
        <v>7.64</v>
      </c>
      <c r="G105" s="12">
        <f>Sales_Table7[[#This Row],[Cost Per Unit]]*Sales_Table7[[#This Row],[Units]]</f>
        <v>137.51999999999998</v>
      </c>
      <c r="H105" s="12">
        <f>Sales_Table7[[#This Row],[Amount]]-Sales_Table7[[#This Row],[Total Cost]]</f>
        <v>1143.48</v>
      </c>
    </row>
    <row r="106" spans="1:8" x14ac:dyDescent="0.3">
      <c r="A106" t="s">
        <v>40</v>
      </c>
      <c r="B106" t="s">
        <v>35</v>
      </c>
      <c r="C106" t="s">
        <v>32</v>
      </c>
      <c r="D106" s="4">
        <v>12348</v>
      </c>
      <c r="E106" s="5">
        <v>234</v>
      </c>
      <c r="F106" cm="1">
        <f t="array" ref="F106">_xlfn.XLOOKUP(Sales_Table7[[#This Row],[Product]],products[[#All],[Product]],products[[#All],[Cost per unit]],,0)</f>
        <v>8.65</v>
      </c>
      <c r="G106" s="12">
        <f>Sales_Table7[[#This Row],[Cost Per Unit]]*Sales_Table7[[#This Row],[Units]]</f>
        <v>2024.1000000000001</v>
      </c>
      <c r="H106" s="12">
        <f>Sales_Table7[[#This Row],[Amount]]-Sales_Table7[[#This Row],[Total Cost]]</f>
        <v>10323.9</v>
      </c>
    </row>
    <row r="107" spans="1:8" x14ac:dyDescent="0.3">
      <c r="A107" t="s">
        <v>3</v>
      </c>
      <c r="B107" t="s">
        <v>34</v>
      </c>
      <c r="C107" t="s">
        <v>28</v>
      </c>
      <c r="D107" s="4">
        <v>3689</v>
      </c>
      <c r="E107" s="5">
        <v>312</v>
      </c>
      <c r="F107" cm="1">
        <f t="array" ref="F107">_xlfn.XLOOKUP(Sales_Table7[[#This Row],[Product]],products[[#All],[Product]],products[[#All],[Cost per unit]],,0)</f>
        <v>10.38</v>
      </c>
      <c r="G107" s="12">
        <f>Sales_Table7[[#This Row],[Cost Per Unit]]*Sales_Table7[[#This Row],[Units]]</f>
        <v>3238.5600000000004</v>
      </c>
      <c r="H107" s="12">
        <f>Sales_Table7[[#This Row],[Amount]]-Sales_Table7[[#This Row],[Total Cost]]</f>
        <v>450.4399999999996</v>
      </c>
    </row>
    <row r="108" spans="1:8" x14ac:dyDescent="0.3">
      <c r="A108" t="s">
        <v>7</v>
      </c>
      <c r="B108" t="s">
        <v>36</v>
      </c>
      <c r="C108" t="s">
        <v>19</v>
      </c>
      <c r="D108" s="4">
        <v>2870</v>
      </c>
      <c r="E108" s="5">
        <v>300</v>
      </c>
      <c r="F108" cm="1">
        <f t="array" ref="F108">_xlfn.XLOOKUP(Sales_Table7[[#This Row],[Product]],products[[#All],[Product]],products[[#All],[Cost per unit]],,0)</f>
        <v>7.64</v>
      </c>
      <c r="G108" s="12">
        <f>Sales_Table7[[#This Row],[Cost Per Unit]]*Sales_Table7[[#This Row],[Units]]</f>
        <v>2292</v>
      </c>
      <c r="H108" s="12">
        <f>Sales_Table7[[#This Row],[Amount]]-Sales_Table7[[#This Row],[Total Cost]]</f>
        <v>578</v>
      </c>
    </row>
    <row r="109" spans="1:8" x14ac:dyDescent="0.3">
      <c r="A109" t="s">
        <v>2</v>
      </c>
      <c r="B109" t="s">
        <v>36</v>
      </c>
      <c r="C109" t="s">
        <v>27</v>
      </c>
      <c r="D109" s="4">
        <v>798</v>
      </c>
      <c r="E109" s="5">
        <v>519</v>
      </c>
      <c r="F109" cm="1">
        <f t="array" ref="F109">_xlfn.XLOOKUP(Sales_Table7[[#This Row],[Product]],products[[#All],[Product]],products[[#All],[Cost per unit]],,0)</f>
        <v>16.73</v>
      </c>
      <c r="G109" s="12">
        <f>Sales_Table7[[#This Row],[Cost Per Unit]]*Sales_Table7[[#This Row],[Units]]</f>
        <v>8682.8700000000008</v>
      </c>
      <c r="H109" s="12">
        <f>Sales_Table7[[#This Row],[Amount]]-Sales_Table7[[#This Row],[Total Cost]]</f>
        <v>-7884.8700000000008</v>
      </c>
    </row>
    <row r="110" spans="1:8" x14ac:dyDescent="0.3">
      <c r="A110" t="s">
        <v>41</v>
      </c>
      <c r="B110" t="s">
        <v>37</v>
      </c>
      <c r="C110" t="s">
        <v>21</v>
      </c>
      <c r="D110" s="4">
        <v>2933</v>
      </c>
      <c r="E110" s="5">
        <v>9</v>
      </c>
      <c r="F110" cm="1">
        <f t="array" ref="F110">_xlfn.XLOOKUP(Sales_Table7[[#This Row],[Product]],products[[#All],[Product]],products[[#All],[Cost per unit]],,0)</f>
        <v>9</v>
      </c>
      <c r="G110" s="12">
        <f>Sales_Table7[[#This Row],[Cost Per Unit]]*Sales_Table7[[#This Row],[Units]]</f>
        <v>81</v>
      </c>
      <c r="H110" s="12">
        <f>Sales_Table7[[#This Row],[Amount]]-Sales_Table7[[#This Row],[Total Cost]]</f>
        <v>2852</v>
      </c>
    </row>
    <row r="111" spans="1:8" x14ac:dyDescent="0.3">
      <c r="A111" t="s">
        <v>5</v>
      </c>
      <c r="B111" t="s">
        <v>35</v>
      </c>
      <c r="C111" t="s">
        <v>4</v>
      </c>
      <c r="D111" s="4">
        <v>2744</v>
      </c>
      <c r="E111" s="5">
        <v>9</v>
      </c>
      <c r="F111" cm="1">
        <f t="array" ref="F111">_xlfn.XLOOKUP(Sales_Table7[[#This Row],[Product]],products[[#All],[Product]],products[[#All],[Cost per unit]],,0)</f>
        <v>11.88</v>
      </c>
      <c r="G111" s="12">
        <f>Sales_Table7[[#This Row],[Cost Per Unit]]*Sales_Table7[[#This Row],[Units]]</f>
        <v>106.92</v>
      </c>
      <c r="H111" s="12">
        <f>Sales_Table7[[#This Row],[Amount]]-Sales_Table7[[#This Row],[Total Cost]]</f>
        <v>2637.08</v>
      </c>
    </row>
    <row r="112" spans="1:8" x14ac:dyDescent="0.3">
      <c r="A112" t="s">
        <v>40</v>
      </c>
      <c r="B112" t="s">
        <v>36</v>
      </c>
      <c r="C112" t="s">
        <v>33</v>
      </c>
      <c r="D112" s="4">
        <v>9772</v>
      </c>
      <c r="E112" s="5">
        <v>90</v>
      </c>
      <c r="F112" cm="1">
        <f t="array" ref="F112">_xlfn.XLOOKUP(Sales_Table7[[#This Row],[Product]],products[[#All],[Product]],products[[#All],[Cost per unit]],,0)</f>
        <v>12.37</v>
      </c>
      <c r="G112" s="12">
        <f>Sales_Table7[[#This Row],[Cost Per Unit]]*Sales_Table7[[#This Row],[Units]]</f>
        <v>1113.3</v>
      </c>
      <c r="H112" s="12">
        <f>Sales_Table7[[#This Row],[Amount]]-Sales_Table7[[#This Row],[Total Cost]]</f>
        <v>8658.7000000000007</v>
      </c>
    </row>
    <row r="113" spans="1:8" x14ac:dyDescent="0.3">
      <c r="A113" t="s">
        <v>7</v>
      </c>
      <c r="B113" t="s">
        <v>34</v>
      </c>
      <c r="C113" t="s">
        <v>25</v>
      </c>
      <c r="D113" s="4">
        <v>1568</v>
      </c>
      <c r="E113" s="5">
        <v>96</v>
      </c>
      <c r="F113" cm="1">
        <f t="array" ref="F113">_xlfn.XLOOKUP(Sales_Table7[[#This Row],[Product]],products[[#All],[Product]],products[[#All],[Cost per unit]],,0)</f>
        <v>13.15</v>
      </c>
      <c r="G113" s="12">
        <f>Sales_Table7[[#This Row],[Cost Per Unit]]*Sales_Table7[[#This Row],[Units]]</f>
        <v>1262.4000000000001</v>
      </c>
      <c r="H113" s="12">
        <f>Sales_Table7[[#This Row],[Amount]]-Sales_Table7[[#This Row],[Total Cost]]</f>
        <v>305.59999999999991</v>
      </c>
    </row>
    <row r="114" spans="1:8" x14ac:dyDescent="0.3">
      <c r="A114" t="s">
        <v>2</v>
      </c>
      <c r="B114" t="s">
        <v>36</v>
      </c>
      <c r="C114" t="s">
        <v>16</v>
      </c>
      <c r="D114" s="4">
        <v>11417</v>
      </c>
      <c r="E114" s="5">
        <v>21</v>
      </c>
      <c r="F114" cm="1">
        <f t="array" ref="F114">_xlfn.XLOOKUP(Sales_Table7[[#This Row],[Product]],products[[#All],[Product]],products[[#All],[Cost per unit]],,0)</f>
        <v>8.7899999999999991</v>
      </c>
      <c r="G114" s="12">
        <f>Sales_Table7[[#This Row],[Cost Per Unit]]*Sales_Table7[[#This Row],[Units]]</f>
        <v>184.58999999999997</v>
      </c>
      <c r="H114" s="12">
        <f>Sales_Table7[[#This Row],[Amount]]-Sales_Table7[[#This Row],[Total Cost]]</f>
        <v>11232.41</v>
      </c>
    </row>
    <row r="115" spans="1:8" x14ac:dyDescent="0.3">
      <c r="A115" t="s">
        <v>40</v>
      </c>
      <c r="B115" t="s">
        <v>34</v>
      </c>
      <c r="C115" t="s">
        <v>26</v>
      </c>
      <c r="D115" s="4">
        <v>6748</v>
      </c>
      <c r="E115" s="5">
        <v>48</v>
      </c>
      <c r="F115" cm="1">
        <f t="array" ref="F115">_xlfn.XLOOKUP(Sales_Table7[[#This Row],[Product]],products[[#All],[Product]],products[[#All],[Cost per unit]],,0)</f>
        <v>5.6</v>
      </c>
      <c r="G115" s="12">
        <f>Sales_Table7[[#This Row],[Cost Per Unit]]*Sales_Table7[[#This Row],[Units]]</f>
        <v>268.79999999999995</v>
      </c>
      <c r="H115" s="12">
        <f>Sales_Table7[[#This Row],[Amount]]-Sales_Table7[[#This Row],[Total Cost]]</f>
        <v>6479.2</v>
      </c>
    </row>
    <row r="116" spans="1:8" x14ac:dyDescent="0.3">
      <c r="A116" t="s">
        <v>10</v>
      </c>
      <c r="B116" t="s">
        <v>36</v>
      </c>
      <c r="C116" t="s">
        <v>27</v>
      </c>
      <c r="D116" s="4">
        <v>1407</v>
      </c>
      <c r="E116" s="5">
        <v>72</v>
      </c>
      <c r="F116" cm="1">
        <f t="array" ref="F116">_xlfn.XLOOKUP(Sales_Table7[[#This Row],[Product]],products[[#All],[Product]],products[[#All],[Cost per unit]],,0)</f>
        <v>16.73</v>
      </c>
      <c r="G116" s="12">
        <f>Sales_Table7[[#This Row],[Cost Per Unit]]*Sales_Table7[[#This Row],[Units]]</f>
        <v>1204.56</v>
      </c>
      <c r="H116" s="12">
        <f>Sales_Table7[[#This Row],[Amount]]-Sales_Table7[[#This Row],[Total Cost]]</f>
        <v>202.44000000000005</v>
      </c>
    </row>
    <row r="117" spans="1:8" x14ac:dyDescent="0.3">
      <c r="A117" t="s">
        <v>8</v>
      </c>
      <c r="B117" t="s">
        <v>35</v>
      </c>
      <c r="C117" t="s">
        <v>29</v>
      </c>
      <c r="D117" s="4">
        <v>2023</v>
      </c>
      <c r="E117" s="5">
        <v>168</v>
      </c>
      <c r="F117" cm="1">
        <f t="array" ref="F117">_xlfn.XLOOKUP(Sales_Table7[[#This Row],[Product]],products[[#All],[Product]],products[[#All],[Cost per unit]],,0)</f>
        <v>7.16</v>
      </c>
      <c r="G117" s="12">
        <f>Sales_Table7[[#This Row],[Cost Per Unit]]*Sales_Table7[[#This Row],[Units]]</f>
        <v>1202.8800000000001</v>
      </c>
      <c r="H117" s="12">
        <f>Sales_Table7[[#This Row],[Amount]]-Sales_Table7[[#This Row],[Total Cost]]</f>
        <v>820.11999999999989</v>
      </c>
    </row>
    <row r="118" spans="1:8" x14ac:dyDescent="0.3">
      <c r="A118" t="s">
        <v>5</v>
      </c>
      <c r="B118" t="s">
        <v>39</v>
      </c>
      <c r="C118" t="s">
        <v>26</v>
      </c>
      <c r="D118" s="4">
        <v>5236</v>
      </c>
      <c r="E118" s="5">
        <v>51</v>
      </c>
      <c r="F118" cm="1">
        <f t="array" ref="F118">_xlfn.XLOOKUP(Sales_Table7[[#This Row],[Product]],products[[#All],[Product]],products[[#All],[Cost per unit]],,0)</f>
        <v>5.6</v>
      </c>
      <c r="G118" s="12">
        <f>Sales_Table7[[#This Row],[Cost Per Unit]]*Sales_Table7[[#This Row],[Units]]</f>
        <v>285.59999999999997</v>
      </c>
      <c r="H118" s="12">
        <f>Sales_Table7[[#This Row],[Amount]]-Sales_Table7[[#This Row],[Total Cost]]</f>
        <v>4950.3999999999996</v>
      </c>
    </row>
    <row r="119" spans="1:8" x14ac:dyDescent="0.3">
      <c r="A119" t="s">
        <v>41</v>
      </c>
      <c r="B119" t="s">
        <v>36</v>
      </c>
      <c r="C119" t="s">
        <v>19</v>
      </c>
      <c r="D119" s="4">
        <v>1925</v>
      </c>
      <c r="E119" s="5">
        <v>192</v>
      </c>
      <c r="F119" cm="1">
        <f t="array" ref="F119">_xlfn.XLOOKUP(Sales_Table7[[#This Row],[Product]],products[[#All],[Product]],products[[#All],[Cost per unit]],,0)</f>
        <v>7.64</v>
      </c>
      <c r="G119" s="12">
        <f>Sales_Table7[[#This Row],[Cost Per Unit]]*Sales_Table7[[#This Row],[Units]]</f>
        <v>1466.8799999999999</v>
      </c>
      <c r="H119" s="12">
        <f>Sales_Table7[[#This Row],[Amount]]-Sales_Table7[[#This Row],[Total Cost]]</f>
        <v>458.12000000000012</v>
      </c>
    </row>
    <row r="120" spans="1:8" x14ac:dyDescent="0.3">
      <c r="A120" t="s">
        <v>7</v>
      </c>
      <c r="B120" t="s">
        <v>37</v>
      </c>
      <c r="C120" t="s">
        <v>14</v>
      </c>
      <c r="D120" s="4">
        <v>6608</v>
      </c>
      <c r="E120" s="5">
        <v>225</v>
      </c>
      <c r="F120" cm="1">
        <f t="array" ref="F120">_xlfn.XLOOKUP(Sales_Table7[[#This Row],[Product]],products[[#All],[Product]],products[[#All],[Cost per unit]],,0)</f>
        <v>11.7</v>
      </c>
      <c r="G120" s="12">
        <f>Sales_Table7[[#This Row],[Cost Per Unit]]*Sales_Table7[[#This Row],[Units]]</f>
        <v>2632.5</v>
      </c>
      <c r="H120" s="12">
        <f>Sales_Table7[[#This Row],[Amount]]-Sales_Table7[[#This Row],[Total Cost]]</f>
        <v>3975.5</v>
      </c>
    </row>
    <row r="121" spans="1:8" x14ac:dyDescent="0.3">
      <c r="A121" t="s">
        <v>6</v>
      </c>
      <c r="B121" t="s">
        <v>34</v>
      </c>
      <c r="C121" t="s">
        <v>26</v>
      </c>
      <c r="D121" s="4">
        <v>8008</v>
      </c>
      <c r="E121" s="5">
        <v>456</v>
      </c>
      <c r="F121" cm="1">
        <f t="array" ref="F121">_xlfn.XLOOKUP(Sales_Table7[[#This Row],[Product]],products[[#All],[Product]],products[[#All],[Cost per unit]],,0)</f>
        <v>5.6</v>
      </c>
      <c r="G121" s="12">
        <f>Sales_Table7[[#This Row],[Cost Per Unit]]*Sales_Table7[[#This Row],[Units]]</f>
        <v>2553.6</v>
      </c>
      <c r="H121" s="12">
        <f>Sales_Table7[[#This Row],[Amount]]-Sales_Table7[[#This Row],[Total Cost]]</f>
        <v>5454.4</v>
      </c>
    </row>
    <row r="122" spans="1:8" x14ac:dyDescent="0.3">
      <c r="A122" t="s">
        <v>10</v>
      </c>
      <c r="B122" t="s">
        <v>34</v>
      </c>
      <c r="C122" t="s">
        <v>25</v>
      </c>
      <c r="D122" s="4">
        <v>1428</v>
      </c>
      <c r="E122" s="5">
        <v>93</v>
      </c>
      <c r="F122" cm="1">
        <f t="array" ref="F122">_xlfn.XLOOKUP(Sales_Table7[[#This Row],[Product]],products[[#All],[Product]],products[[#All],[Cost per unit]],,0)</f>
        <v>13.15</v>
      </c>
      <c r="G122" s="12">
        <f>Sales_Table7[[#This Row],[Cost Per Unit]]*Sales_Table7[[#This Row],[Units]]</f>
        <v>1222.95</v>
      </c>
      <c r="H122" s="12">
        <f>Sales_Table7[[#This Row],[Amount]]-Sales_Table7[[#This Row],[Total Cost]]</f>
        <v>205.04999999999995</v>
      </c>
    </row>
    <row r="123" spans="1:8" x14ac:dyDescent="0.3">
      <c r="A123" t="s">
        <v>6</v>
      </c>
      <c r="B123" t="s">
        <v>34</v>
      </c>
      <c r="C123" t="s">
        <v>4</v>
      </c>
      <c r="D123" s="4">
        <v>525</v>
      </c>
      <c r="E123" s="5">
        <v>48</v>
      </c>
      <c r="F123" cm="1">
        <f t="array" ref="F123">_xlfn.XLOOKUP(Sales_Table7[[#This Row],[Product]],products[[#All],[Product]],products[[#All],[Cost per unit]],,0)</f>
        <v>11.88</v>
      </c>
      <c r="G123" s="12">
        <f>Sales_Table7[[#This Row],[Cost Per Unit]]*Sales_Table7[[#This Row],[Units]]</f>
        <v>570.24</v>
      </c>
      <c r="H123" s="12">
        <f>Sales_Table7[[#This Row],[Amount]]-Sales_Table7[[#This Row],[Total Cost]]</f>
        <v>-45.240000000000009</v>
      </c>
    </row>
    <row r="124" spans="1:8" x14ac:dyDescent="0.3">
      <c r="A124" t="s">
        <v>6</v>
      </c>
      <c r="B124" t="s">
        <v>37</v>
      </c>
      <c r="C124" t="s">
        <v>18</v>
      </c>
      <c r="D124" s="4">
        <v>1505</v>
      </c>
      <c r="E124" s="5">
        <v>102</v>
      </c>
      <c r="F124" cm="1">
        <f t="array" ref="F124">_xlfn.XLOOKUP(Sales_Table7[[#This Row],[Product]],products[[#All],[Product]],products[[#All],[Cost per unit]],,0)</f>
        <v>6.47</v>
      </c>
      <c r="G124" s="12">
        <f>Sales_Table7[[#This Row],[Cost Per Unit]]*Sales_Table7[[#This Row],[Units]]</f>
        <v>659.93999999999994</v>
      </c>
      <c r="H124" s="12">
        <f>Sales_Table7[[#This Row],[Amount]]-Sales_Table7[[#This Row],[Total Cost]]</f>
        <v>845.06000000000006</v>
      </c>
    </row>
    <row r="125" spans="1:8" x14ac:dyDescent="0.3">
      <c r="A125" t="s">
        <v>7</v>
      </c>
      <c r="B125" t="s">
        <v>35</v>
      </c>
      <c r="C125" t="s">
        <v>30</v>
      </c>
      <c r="D125" s="4">
        <v>6755</v>
      </c>
      <c r="E125" s="5">
        <v>252</v>
      </c>
      <c r="F125" cm="1">
        <f t="array" ref="F125">_xlfn.XLOOKUP(Sales_Table7[[#This Row],[Product]],products[[#All],[Product]],products[[#All],[Cost per unit]],,0)</f>
        <v>14.49</v>
      </c>
      <c r="G125" s="12">
        <f>Sales_Table7[[#This Row],[Cost Per Unit]]*Sales_Table7[[#This Row],[Units]]</f>
        <v>3651.48</v>
      </c>
      <c r="H125" s="12">
        <f>Sales_Table7[[#This Row],[Amount]]-Sales_Table7[[#This Row],[Total Cost]]</f>
        <v>3103.52</v>
      </c>
    </row>
    <row r="126" spans="1:8" x14ac:dyDescent="0.3">
      <c r="A126" t="s">
        <v>2</v>
      </c>
      <c r="B126" t="s">
        <v>37</v>
      </c>
      <c r="C126" t="s">
        <v>18</v>
      </c>
      <c r="D126" s="4">
        <v>11571</v>
      </c>
      <c r="E126" s="5">
        <v>138</v>
      </c>
      <c r="F126" cm="1">
        <f t="array" ref="F126">_xlfn.XLOOKUP(Sales_Table7[[#This Row],[Product]],products[[#All],[Product]],products[[#All],[Cost per unit]],,0)</f>
        <v>6.47</v>
      </c>
      <c r="G126" s="12">
        <f>Sales_Table7[[#This Row],[Cost Per Unit]]*Sales_Table7[[#This Row],[Units]]</f>
        <v>892.86</v>
      </c>
      <c r="H126" s="12">
        <f>Sales_Table7[[#This Row],[Amount]]-Sales_Table7[[#This Row],[Total Cost]]</f>
        <v>10678.14</v>
      </c>
    </row>
    <row r="127" spans="1:8" x14ac:dyDescent="0.3">
      <c r="A127" t="s">
        <v>40</v>
      </c>
      <c r="B127" t="s">
        <v>38</v>
      </c>
      <c r="C127" t="s">
        <v>25</v>
      </c>
      <c r="D127" s="4">
        <v>2541</v>
      </c>
      <c r="E127" s="5">
        <v>90</v>
      </c>
      <c r="F127" cm="1">
        <f t="array" ref="F127">_xlfn.XLOOKUP(Sales_Table7[[#This Row],[Product]],products[[#All],[Product]],products[[#All],[Cost per unit]],,0)</f>
        <v>13.15</v>
      </c>
      <c r="G127" s="12">
        <f>Sales_Table7[[#This Row],[Cost Per Unit]]*Sales_Table7[[#This Row],[Units]]</f>
        <v>1183.5</v>
      </c>
      <c r="H127" s="12">
        <f>Sales_Table7[[#This Row],[Amount]]-Sales_Table7[[#This Row],[Total Cost]]</f>
        <v>1357.5</v>
      </c>
    </row>
    <row r="128" spans="1:8" x14ac:dyDescent="0.3">
      <c r="A128" t="s">
        <v>41</v>
      </c>
      <c r="B128" t="s">
        <v>37</v>
      </c>
      <c r="C128" t="s">
        <v>30</v>
      </c>
      <c r="D128" s="4">
        <v>1526</v>
      </c>
      <c r="E128" s="5">
        <v>240</v>
      </c>
      <c r="F128" cm="1">
        <f t="array" ref="F128">_xlfn.XLOOKUP(Sales_Table7[[#This Row],[Product]],products[[#All],[Product]],products[[#All],[Cost per unit]],,0)</f>
        <v>14.49</v>
      </c>
      <c r="G128" s="12">
        <f>Sales_Table7[[#This Row],[Cost Per Unit]]*Sales_Table7[[#This Row],[Units]]</f>
        <v>3477.6</v>
      </c>
      <c r="H128" s="12">
        <f>Sales_Table7[[#This Row],[Amount]]-Sales_Table7[[#This Row],[Total Cost]]</f>
        <v>-1951.6</v>
      </c>
    </row>
    <row r="129" spans="1:8" x14ac:dyDescent="0.3">
      <c r="A129" t="s">
        <v>40</v>
      </c>
      <c r="B129" t="s">
        <v>38</v>
      </c>
      <c r="C129" t="s">
        <v>4</v>
      </c>
      <c r="D129" s="4">
        <v>6125</v>
      </c>
      <c r="E129" s="5">
        <v>102</v>
      </c>
      <c r="F129" cm="1">
        <f t="array" ref="F129">_xlfn.XLOOKUP(Sales_Table7[[#This Row],[Product]],products[[#All],[Product]],products[[#All],[Cost per unit]],,0)</f>
        <v>11.88</v>
      </c>
      <c r="G129" s="12">
        <f>Sales_Table7[[#This Row],[Cost Per Unit]]*Sales_Table7[[#This Row],[Units]]</f>
        <v>1211.76</v>
      </c>
      <c r="H129" s="12">
        <f>Sales_Table7[[#This Row],[Amount]]-Sales_Table7[[#This Row],[Total Cost]]</f>
        <v>4913.24</v>
      </c>
    </row>
    <row r="130" spans="1:8" x14ac:dyDescent="0.3">
      <c r="A130" t="s">
        <v>41</v>
      </c>
      <c r="B130" t="s">
        <v>35</v>
      </c>
      <c r="C130" t="s">
        <v>27</v>
      </c>
      <c r="D130" s="4">
        <v>847</v>
      </c>
      <c r="E130" s="5">
        <v>129</v>
      </c>
      <c r="F130" cm="1">
        <f t="array" ref="F130">_xlfn.XLOOKUP(Sales_Table7[[#This Row],[Product]],products[[#All],[Product]],products[[#All],[Cost per unit]],,0)</f>
        <v>16.73</v>
      </c>
      <c r="G130" s="12">
        <f>Sales_Table7[[#This Row],[Cost Per Unit]]*Sales_Table7[[#This Row],[Units]]</f>
        <v>2158.17</v>
      </c>
      <c r="H130" s="12">
        <f>Sales_Table7[[#This Row],[Amount]]-Sales_Table7[[#This Row],[Total Cost]]</f>
        <v>-1311.17</v>
      </c>
    </row>
    <row r="131" spans="1:8" x14ac:dyDescent="0.3">
      <c r="A131" t="s">
        <v>8</v>
      </c>
      <c r="B131" t="s">
        <v>35</v>
      </c>
      <c r="C131" t="s">
        <v>27</v>
      </c>
      <c r="D131" s="4">
        <v>4753</v>
      </c>
      <c r="E131" s="5">
        <v>300</v>
      </c>
      <c r="F131" cm="1">
        <f t="array" ref="F131">_xlfn.XLOOKUP(Sales_Table7[[#This Row],[Product]],products[[#All],[Product]],products[[#All],[Cost per unit]],,0)</f>
        <v>16.73</v>
      </c>
      <c r="G131" s="12">
        <f>Sales_Table7[[#This Row],[Cost Per Unit]]*Sales_Table7[[#This Row],[Units]]</f>
        <v>5019</v>
      </c>
      <c r="H131" s="12">
        <f>Sales_Table7[[#This Row],[Amount]]-Sales_Table7[[#This Row],[Total Cost]]</f>
        <v>-266</v>
      </c>
    </row>
    <row r="132" spans="1:8" x14ac:dyDescent="0.3">
      <c r="A132" t="s">
        <v>6</v>
      </c>
      <c r="B132" t="s">
        <v>38</v>
      </c>
      <c r="C132" t="s">
        <v>33</v>
      </c>
      <c r="D132" s="4">
        <v>959</v>
      </c>
      <c r="E132" s="5">
        <v>135</v>
      </c>
      <c r="F132" cm="1">
        <f t="array" ref="F132">_xlfn.XLOOKUP(Sales_Table7[[#This Row],[Product]],products[[#All],[Product]],products[[#All],[Cost per unit]],,0)</f>
        <v>12.37</v>
      </c>
      <c r="G132" s="12">
        <f>Sales_Table7[[#This Row],[Cost Per Unit]]*Sales_Table7[[#This Row],[Units]]</f>
        <v>1669.9499999999998</v>
      </c>
      <c r="H132" s="12">
        <f>Sales_Table7[[#This Row],[Amount]]-Sales_Table7[[#This Row],[Total Cost]]</f>
        <v>-710.94999999999982</v>
      </c>
    </row>
    <row r="133" spans="1:8" x14ac:dyDescent="0.3">
      <c r="A133" t="s">
        <v>7</v>
      </c>
      <c r="B133" t="s">
        <v>35</v>
      </c>
      <c r="C133" t="s">
        <v>24</v>
      </c>
      <c r="D133" s="4">
        <v>2793</v>
      </c>
      <c r="E133" s="5">
        <v>114</v>
      </c>
      <c r="F133" cm="1">
        <f t="array" ref="F133">_xlfn.XLOOKUP(Sales_Table7[[#This Row],[Product]],products[[#All],[Product]],products[[#All],[Cost per unit]],,0)</f>
        <v>4.97</v>
      </c>
      <c r="G133" s="12">
        <f>Sales_Table7[[#This Row],[Cost Per Unit]]*Sales_Table7[[#This Row],[Units]]</f>
        <v>566.57999999999993</v>
      </c>
      <c r="H133" s="12">
        <f>Sales_Table7[[#This Row],[Amount]]-Sales_Table7[[#This Row],[Total Cost]]</f>
        <v>2226.42</v>
      </c>
    </row>
    <row r="134" spans="1:8" x14ac:dyDescent="0.3">
      <c r="A134" t="s">
        <v>7</v>
      </c>
      <c r="B134" t="s">
        <v>35</v>
      </c>
      <c r="C134" t="s">
        <v>14</v>
      </c>
      <c r="D134" s="4">
        <v>4606</v>
      </c>
      <c r="E134" s="5">
        <v>63</v>
      </c>
      <c r="F134" cm="1">
        <f t="array" ref="F134">_xlfn.XLOOKUP(Sales_Table7[[#This Row],[Product]],products[[#All],[Product]],products[[#All],[Cost per unit]],,0)</f>
        <v>11.7</v>
      </c>
      <c r="G134" s="12">
        <f>Sales_Table7[[#This Row],[Cost Per Unit]]*Sales_Table7[[#This Row],[Units]]</f>
        <v>737.09999999999991</v>
      </c>
      <c r="H134" s="12">
        <f>Sales_Table7[[#This Row],[Amount]]-Sales_Table7[[#This Row],[Total Cost]]</f>
        <v>3868.9</v>
      </c>
    </row>
    <row r="135" spans="1:8" x14ac:dyDescent="0.3">
      <c r="A135" t="s">
        <v>7</v>
      </c>
      <c r="B135" t="s">
        <v>36</v>
      </c>
      <c r="C135" t="s">
        <v>29</v>
      </c>
      <c r="D135" s="4">
        <v>5551</v>
      </c>
      <c r="E135" s="5">
        <v>252</v>
      </c>
      <c r="F135" cm="1">
        <f t="array" ref="F135">_xlfn.XLOOKUP(Sales_Table7[[#This Row],[Product]],products[[#All],[Product]],products[[#All],[Cost per unit]],,0)</f>
        <v>7.16</v>
      </c>
      <c r="G135" s="12">
        <f>Sales_Table7[[#This Row],[Cost Per Unit]]*Sales_Table7[[#This Row],[Units]]</f>
        <v>1804.32</v>
      </c>
      <c r="H135" s="12">
        <f>Sales_Table7[[#This Row],[Amount]]-Sales_Table7[[#This Row],[Total Cost]]</f>
        <v>3746.6800000000003</v>
      </c>
    </row>
    <row r="136" spans="1:8" x14ac:dyDescent="0.3">
      <c r="A136" t="s">
        <v>10</v>
      </c>
      <c r="B136" t="s">
        <v>36</v>
      </c>
      <c r="C136" t="s">
        <v>32</v>
      </c>
      <c r="D136" s="4">
        <v>6657</v>
      </c>
      <c r="E136" s="5">
        <v>303</v>
      </c>
      <c r="F136" cm="1">
        <f t="array" ref="F136">_xlfn.XLOOKUP(Sales_Table7[[#This Row],[Product]],products[[#All],[Product]],products[[#All],[Cost per unit]],,0)</f>
        <v>8.65</v>
      </c>
      <c r="G136" s="12">
        <f>Sales_Table7[[#This Row],[Cost Per Unit]]*Sales_Table7[[#This Row],[Units]]</f>
        <v>2620.9500000000003</v>
      </c>
      <c r="H136" s="12">
        <f>Sales_Table7[[#This Row],[Amount]]-Sales_Table7[[#This Row],[Total Cost]]</f>
        <v>4036.0499999999997</v>
      </c>
    </row>
    <row r="137" spans="1:8" x14ac:dyDescent="0.3">
      <c r="A137" t="s">
        <v>7</v>
      </c>
      <c r="B137" t="s">
        <v>39</v>
      </c>
      <c r="C137" t="s">
        <v>17</v>
      </c>
      <c r="D137" s="4">
        <v>4438</v>
      </c>
      <c r="E137" s="5">
        <v>246</v>
      </c>
      <c r="F137" cm="1">
        <f t="array" ref="F137">_xlfn.XLOOKUP(Sales_Table7[[#This Row],[Product]],products[[#All],[Product]],products[[#All],[Cost per unit]],,0)</f>
        <v>3.11</v>
      </c>
      <c r="G137" s="12">
        <f>Sales_Table7[[#This Row],[Cost Per Unit]]*Sales_Table7[[#This Row],[Units]]</f>
        <v>765.06</v>
      </c>
      <c r="H137" s="12">
        <f>Sales_Table7[[#This Row],[Amount]]-Sales_Table7[[#This Row],[Total Cost]]</f>
        <v>3672.94</v>
      </c>
    </row>
    <row r="138" spans="1:8" x14ac:dyDescent="0.3">
      <c r="A138" t="s">
        <v>8</v>
      </c>
      <c r="B138" t="s">
        <v>38</v>
      </c>
      <c r="C138" t="s">
        <v>22</v>
      </c>
      <c r="D138" s="4">
        <v>168</v>
      </c>
      <c r="E138" s="5">
        <v>84</v>
      </c>
      <c r="F138" cm="1">
        <f t="array" ref="F138">_xlfn.XLOOKUP(Sales_Table7[[#This Row],[Product]],products[[#All],[Product]],products[[#All],[Cost per unit]],,0)</f>
        <v>9.77</v>
      </c>
      <c r="G138" s="12">
        <f>Sales_Table7[[#This Row],[Cost Per Unit]]*Sales_Table7[[#This Row],[Units]]</f>
        <v>820.68</v>
      </c>
      <c r="H138" s="12">
        <f>Sales_Table7[[#This Row],[Amount]]-Sales_Table7[[#This Row],[Total Cost]]</f>
        <v>-652.67999999999995</v>
      </c>
    </row>
    <row r="139" spans="1:8" x14ac:dyDescent="0.3">
      <c r="A139" t="s">
        <v>7</v>
      </c>
      <c r="B139" t="s">
        <v>34</v>
      </c>
      <c r="C139" t="s">
        <v>17</v>
      </c>
      <c r="D139" s="4">
        <v>7777</v>
      </c>
      <c r="E139" s="5">
        <v>39</v>
      </c>
      <c r="F139" cm="1">
        <f t="array" ref="F139">_xlfn.XLOOKUP(Sales_Table7[[#This Row],[Product]],products[[#All],[Product]],products[[#All],[Cost per unit]],,0)</f>
        <v>3.11</v>
      </c>
      <c r="G139" s="12">
        <f>Sales_Table7[[#This Row],[Cost Per Unit]]*Sales_Table7[[#This Row],[Units]]</f>
        <v>121.28999999999999</v>
      </c>
      <c r="H139" s="12">
        <f>Sales_Table7[[#This Row],[Amount]]-Sales_Table7[[#This Row],[Total Cost]]</f>
        <v>7655.71</v>
      </c>
    </row>
    <row r="140" spans="1:8" x14ac:dyDescent="0.3">
      <c r="A140" t="s">
        <v>5</v>
      </c>
      <c r="B140" t="s">
        <v>36</v>
      </c>
      <c r="C140" t="s">
        <v>17</v>
      </c>
      <c r="D140" s="4">
        <v>3339</v>
      </c>
      <c r="E140" s="5">
        <v>348</v>
      </c>
      <c r="F140" cm="1">
        <f t="array" ref="F140">_xlfn.XLOOKUP(Sales_Table7[[#This Row],[Product]],products[[#All],[Product]],products[[#All],[Cost per unit]],,0)</f>
        <v>3.11</v>
      </c>
      <c r="G140" s="12">
        <f>Sales_Table7[[#This Row],[Cost Per Unit]]*Sales_Table7[[#This Row],[Units]]</f>
        <v>1082.28</v>
      </c>
      <c r="H140" s="12">
        <f>Sales_Table7[[#This Row],[Amount]]-Sales_Table7[[#This Row],[Total Cost]]</f>
        <v>2256.7200000000003</v>
      </c>
    </row>
    <row r="141" spans="1:8" x14ac:dyDescent="0.3">
      <c r="A141" t="s">
        <v>7</v>
      </c>
      <c r="B141" t="s">
        <v>37</v>
      </c>
      <c r="C141" t="s">
        <v>33</v>
      </c>
      <c r="D141" s="4">
        <v>6391</v>
      </c>
      <c r="E141" s="5">
        <v>48</v>
      </c>
      <c r="F141" cm="1">
        <f t="array" ref="F141">_xlfn.XLOOKUP(Sales_Table7[[#This Row],[Product]],products[[#All],[Product]],products[[#All],[Cost per unit]],,0)</f>
        <v>12.37</v>
      </c>
      <c r="G141" s="12">
        <f>Sales_Table7[[#This Row],[Cost Per Unit]]*Sales_Table7[[#This Row],[Units]]</f>
        <v>593.76</v>
      </c>
      <c r="H141" s="12">
        <f>Sales_Table7[[#This Row],[Amount]]-Sales_Table7[[#This Row],[Total Cost]]</f>
        <v>5797.24</v>
      </c>
    </row>
    <row r="142" spans="1:8" x14ac:dyDescent="0.3">
      <c r="A142" t="s">
        <v>5</v>
      </c>
      <c r="B142" t="s">
        <v>37</v>
      </c>
      <c r="C142" t="s">
        <v>22</v>
      </c>
      <c r="D142" s="4">
        <v>518</v>
      </c>
      <c r="E142" s="5">
        <v>75</v>
      </c>
      <c r="F142" cm="1">
        <f t="array" ref="F142">_xlfn.XLOOKUP(Sales_Table7[[#This Row],[Product]],products[[#All],[Product]],products[[#All],[Cost per unit]],,0)</f>
        <v>9.77</v>
      </c>
      <c r="G142" s="12">
        <f>Sales_Table7[[#This Row],[Cost Per Unit]]*Sales_Table7[[#This Row],[Units]]</f>
        <v>732.75</v>
      </c>
      <c r="H142" s="12">
        <f>Sales_Table7[[#This Row],[Amount]]-Sales_Table7[[#This Row],[Total Cost]]</f>
        <v>-214.75</v>
      </c>
    </row>
    <row r="143" spans="1:8" x14ac:dyDescent="0.3">
      <c r="A143" t="s">
        <v>7</v>
      </c>
      <c r="B143" t="s">
        <v>38</v>
      </c>
      <c r="C143" t="s">
        <v>28</v>
      </c>
      <c r="D143" s="4">
        <v>5677</v>
      </c>
      <c r="E143" s="5">
        <v>258</v>
      </c>
      <c r="F143" cm="1">
        <f t="array" ref="F143">_xlfn.XLOOKUP(Sales_Table7[[#This Row],[Product]],products[[#All],[Product]],products[[#All],[Cost per unit]],,0)</f>
        <v>10.38</v>
      </c>
      <c r="G143" s="12">
        <f>Sales_Table7[[#This Row],[Cost Per Unit]]*Sales_Table7[[#This Row],[Units]]</f>
        <v>2678.0400000000004</v>
      </c>
      <c r="H143" s="12">
        <f>Sales_Table7[[#This Row],[Amount]]-Sales_Table7[[#This Row],[Total Cost]]</f>
        <v>2998.9599999999996</v>
      </c>
    </row>
    <row r="144" spans="1:8" x14ac:dyDescent="0.3">
      <c r="A144" t="s">
        <v>6</v>
      </c>
      <c r="B144" t="s">
        <v>39</v>
      </c>
      <c r="C144" t="s">
        <v>17</v>
      </c>
      <c r="D144" s="4">
        <v>6048</v>
      </c>
      <c r="E144" s="5">
        <v>27</v>
      </c>
      <c r="F144" cm="1">
        <f t="array" ref="F144">_xlfn.XLOOKUP(Sales_Table7[[#This Row],[Product]],products[[#All],[Product]],products[[#All],[Cost per unit]],,0)</f>
        <v>3.11</v>
      </c>
      <c r="G144" s="12">
        <f>Sales_Table7[[#This Row],[Cost Per Unit]]*Sales_Table7[[#This Row],[Units]]</f>
        <v>83.97</v>
      </c>
      <c r="H144" s="12">
        <f>Sales_Table7[[#This Row],[Amount]]-Sales_Table7[[#This Row],[Total Cost]]</f>
        <v>5964.03</v>
      </c>
    </row>
    <row r="145" spans="1:8" x14ac:dyDescent="0.3">
      <c r="A145" t="s">
        <v>8</v>
      </c>
      <c r="B145" t="s">
        <v>38</v>
      </c>
      <c r="C145" t="s">
        <v>32</v>
      </c>
      <c r="D145" s="4">
        <v>3752</v>
      </c>
      <c r="E145" s="5">
        <v>213</v>
      </c>
      <c r="F145" cm="1">
        <f t="array" ref="F145">_xlfn.XLOOKUP(Sales_Table7[[#This Row],[Product]],products[[#All],[Product]],products[[#All],[Cost per unit]],,0)</f>
        <v>8.65</v>
      </c>
      <c r="G145" s="12">
        <f>Sales_Table7[[#This Row],[Cost Per Unit]]*Sales_Table7[[#This Row],[Units]]</f>
        <v>1842.45</v>
      </c>
      <c r="H145" s="12">
        <f>Sales_Table7[[#This Row],[Amount]]-Sales_Table7[[#This Row],[Total Cost]]</f>
        <v>1909.55</v>
      </c>
    </row>
    <row r="146" spans="1:8" x14ac:dyDescent="0.3">
      <c r="A146" t="s">
        <v>5</v>
      </c>
      <c r="B146" t="s">
        <v>35</v>
      </c>
      <c r="C146" t="s">
        <v>29</v>
      </c>
      <c r="D146" s="4">
        <v>4480</v>
      </c>
      <c r="E146" s="5">
        <v>357</v>
      </c>
      <c r="F146" cm="1">
        <f t="array" ref="F146">_xlfn.XLOOKUP(Sales_Table7[[#This Row],[Product]],products[[#All],[Product]],products[[#All],[Cost per unit]],,0)</f>
        <v>7.16</v>
      </c>
      <c r="G146" s="12">
        <f>Sales_Table7[[#This Row],[Cost Per Unit]]*Sales_Table7[[#This Row],[Units]]</f>
        <v>2556.12</v>
      </c>
      <c r="H146" s="12">
        <f>Sales_Table7[[#This Row],[Amount]]-Sales_Table7[[#This Row],[Total Cost]]</f>
        <v>1923.88</v>
      </c>
    </row>
    <row r="147" spans="1:8" x14ac:dyDescent="0.3">
      <c r="A147" t="s">
        <v>9</v>
      </c>
      <c r="B147" t="s">
        <v>37</v>
      </c>
      <c r="C147" t="s">
        <v>4</v>
      </c>
      <c r="D147" s="4">
        <v>259</v>
      </c>
      <c r="E147" s="5">
        <v>207</v>
      </c>
      <c r="F147" cm="1">
        <f t="array" ref="F147">_xlfn.XLOOKUP(Sales_Table7[[#This Row],[Product]],products[[#All],[Product]],products[[#All],[Cost per unit]],,0)</f>
        <v>11.88</v>
      </c>
      <c r="G147" s="12">
        <f>Sales_Table7[[#This Row],[Cost Per Unit]]*Sales_Table7[[#This Row],[Units]]</f>
        <v>2459.1600000000003</v>
      </c>
      <c r="H147" s="12">
        <f>Sales_Table7[[#This Row],[Amount]]-Sales_Table7[[#This Row],[Total Cost]]</f>
        <v>-2200.1600000000003</v>
      </c>
    </row>
    <row r="148" spans="1:8" x14ac:dyDescent="0.3">
      <c r="A148" t="s">
        <v>8</v>
      </c>
      <c r="B148" t="s">
        <v>37</v>
      </c>
      <c r="C148" t="s">
        <v>30</v>
      </c>
      <c r="D148" s="4">
        <v>42</v>
      </c>
      <c r="E148" s="5">
        <v>150</v>
      </c>
      <c r="F148" cm="1">
        <f t="array" ref="F148">_xlfn.XLOOKUP(Sales_Table7[[#This Row],[Product]],products[[#All],[Product]],products[[#All],[Cost per unit]],,0)</f>
        <v>14.49</v>
      </c>
      <c r="G148" s="12">
        <f>Sales_Table7[[#This Row],[Cost Per Unit]]*Sales_Table7[[#This Row],[Units]]</f>
        <v>2173.5</v>
      </c>
      <c r="H148" s="12">
        <f>Sales_Table7[[#This Row],[Amount]]-Sales_Table7[[#This Row],[Total Cost]]</f>
        <v>-2131.5</v>
      </c>
    </row>
    <row r="149" spans="1:8" x14ac:dyDescent="0.3">
      <c r="A149" t="s">
        <v>41</v>
      </c>
      <c r="B149" t="s">
        <v>36</v>
      </c>
      <c r="C149" t="s">
        <v>26</v>
      </c>
      <c r="D149" s="4">
        <v>98</v>
      </c>
      <c r="E149" s="5">
        <v>204</v>
      </c>
      <c r="F149" cm="1">
        <f t="array" ref="F149">_xlfn.XLOOKUP(Sales_Table7[[#This Row],[Product]],products[[#All],[Product]],products[[#All],[Cost per unit]],,0)</f>
        <v>5.6</v>
      </c>
      <c r="G149" s="12">
        <f>Sales_Table7[[#This Row],[Cost Per Unit]]*Sales_Table7[[#This Row],[Units]]</f>
        <v>1142.3999999999999</v>
      </c>
      <c r="H149" s="12">
        <f>Sales_Table7[[#This Row],[Amount]]-Sales_Table7[[#This Row],[Total Cost]]</f>
        <v>-1044.3999999999999</v>
      </c>
    </row>
    <row r="150" spans="1:8" x14ac:dyDescent="0.3">
      <c r="A150" t="s">
        <v>7</v>
      </c>
      <c r="B150" t="s">
        <v>35</v>
      </c>
      <c r="C150" t="s">
        <v>27</v>
      </c>
      <c r="D150" s="4">
        <v>2478</v>
      </c>
      <c r="E150" s="5">
        <v>21</v>
      </c>
      <c r="F150" cm="1">
        <f t="array" ref="F150">_xlfn.XLOOKUP(Sales_Table7[[#This Row],[Product]],products[[#All],[Product]],products[[#All],[Cost per unit]],,0)</f>
        <v>16.73</v>
      </c>
      <c r="G150" s="12">
        <f>Sales_Table7[[#This Row],[Cost Per Unit]]*Sales_Table7[[#This Row],[Units]]</f>
        <v>351.33</v>
      </c>
      <c r="H150" s="12">
        <f>Sales_Table7[[#This Row],[Amount]]-Sales_Table7[[#This Row],[Total Cost]]</f>
        <v>2126.67</v>
      </c>
    </row>
    <row r="151" spans="1:8" x14ac:dyDescent="0.3">
      <c r="A151" t="s">
        <v>41</v>
      </c>
      <c r="B151" t="s">
        <v>34</v>
      </c>
      <c r="C151" t="s">
        <v>33</v>
      </c>
      <c r="D151" s="4">
        <v>7847</v>
      </c>
      <c r="E151" s="5">
        <v>174</v>
      </c>
      <c r="F151" cm="1">
        <f t="array" ref="F151">_xlfn.XLOOKUP(Sales_Table7[[#This Row],[Product]],products[[#All],[Product]],products[[#All],[Cost per unit]],,0)</f>
        <v>12.37</v>
      </c>
      <c r="G151" s="12">
        <f>Sales_Table7[[#This Row],[Cost Per Unit]]*Sales_Table7[[#This Row],[Units]]</f>
        <v>2152.3799999999997</v>
      </c>
      <c r="H151" s="12">
        <f>Sales_Table7[[#This Row],[Amount]]-Sales_Table7[[#This Row],[Total Cost]]</f>
        <v>5694.6200000000008</v>
      </c>
    </row>
    <row r="152" spans="1:8" x14ac:dyDescent="0.3">
      <c r="A152" t="s">
        <v>2</v>
      </c>
      <c r="B152" t="s">
        <v>37</v>
      </c>
      <c r="C152" t="s">
        <v>17</v>
      </c>
      <c r="D152" s="4">
        <v>9926</v>
      </c>
      <c r="E152" s="5">
        <v>201</v>
      </c>
      <c r="F152" cm="1">
        <f t="array" ref="F152">_xlfn.XLOOKUP(Sales_Table7[[#This Row],[Product]],products[[#All],[Product]],products[[#All],[Cost per unit]],,0)</f>
        <v>3.11</v>
      </c>
      <c r="G152" s="12">
        <f>Sales_Table7[[#This Row],[Cost Per Unit]]*Sales_Table7[[#This Row],[Units]]</f>
        <v>625.11</v>
      </c>
      <c r="H152" s="12">
        <f>Sales_Table7[[#This Row],[Amount]]-Sales_Table7[[#This Row],[Total Cost]]</f>
        <v>9300.89</v>
      </c>
    </row>
    <row r="153" spans="1:8" x14ac:dyDescent="0.3">
      <c r="A153" t="s">
        <v>8</v>
      </c>
      <c r="B153" t="s">
        <v>38</v>
      </c>
      <c r="C153" t="s">
        <v>13</v>
      </c>
      <c r="D153" s="4">
        <v>819</v>
      </c>
      <c r="E153" s="5">
        <v>510</v>
      </c>
      <c r="F153" cm="1">
        <f t="array" ref="F153">_xlfn.XLOOKUP(Sales_Table7[[#This Row],[Product]],products[[#All],[Product]],products[[#All],[Cost per unit]],,0)</f>
        <v>9.33</v>
      </c>
      <c r="G153" s="12">
        <f>Sales_Table7[[#This Row],[Cost Per Unit]]*Sales_Table7[[#This Row],[Units]]</f>
        <v>4758.3</v>
      </c>
      <c r="H153" s="12">
        <f>Sales_Table7[[#This Row],[Amount]]-Sales_Table7[[#This Row],[Total Cost]]</f>
        <v>-3939.3</v>
      </c>
    </row>
    <row r="154" spans="1:8" x14ac:dyDescent="0.3">
      <c r="A154" t="s">
        <v>6</v>
      </c>
      <c r="B154" t="s">
        <v>39</v>
      </c>
      <c r="C154" t="s">
        <v>29</v>
      </c>
      <c r="D154" s="4">
        <v>3052</v>
      </c>
      <c r="E154" s="5">
        <v>378</v>
      </c>
      <c r="F154" cm="1">
        <f t="array" ref="F154">_xlfn.XLOOKUP(Sales_Table7[[#This Row],[Product]],products[[#All],[Product]],products[[#All],[Cost per unit]],,0)</f>
        <v>7.16</v>
      </c>
      <c r="G154" s="12">
        <f>Sales_Table7[[#This Row],[Cost Per Unit]]*Sales_Table7[[#This Row],[Units]]</f>
        <v>2706.48</v>
      </c>
      <c r="H154" s="12">
        <f>Sales_Table7[[#This Row],[Amount]]-Sales_Table7[[#This Row],[Total Cost]]</f>
        <v>345.52</v>
      </c>
    </row>
    <row r="155" spans="1:8" x14ac:dyDescent="0.3">
      <c r="A155" t="s">
        <v>9</v>
      </c>
      <c r="B155" t="s">
        <v>34</v>
      </c>
      <c r="C155" t="s">
        <v>21</v>
      </c>
      <c r="D155" s="4">
        <v>6832</v>
      </c>
      <c r="E155" s="5">
        <v>27</v>
      </c>
      <c r="F155" cm="1">
        <f t="array" ref="F155">_xlfn.XLOOKUP(Sales_Table7[[#This Row],[Product]],products[[#All],[Product]],products[[#All],[Cost per unit]],,0)</f>
        <v>9</v>
      </c>
      <c r="G155" s="12">
        <f>Sales_Table7[[#This Row],[Cost Per Unit]]*Sales_Table7[[#This Row],[Units]]</f>
        <v>243</v>
      </c>
      <c r="H155" s="12">
        <f>Sales_Table7[[#This Row],[Amount]]-Sales_Table7[[#This Row],[Total Cost]]</f>
        <v>6589</v>
      </c>
    </row>
    <row r="156" spans="1:8" x14ac:dyDescent="0.3">
      <c r="A156" t="s">
        <v>2</v>
      </c>
      <c r="B156" t="s">
        <v>39</v>
      </c>
      <c r="C156" t="s">
        <v>16</v>
      </c>
      <c r="D156" s="4">
        <v>2016</v>
      </c>
      <c r="E156" s="5">
        <v>117</v>
      </c>
      <c r="F156" cm="1">
        <f t="array" ref="F156">_xlfn.XLOOKUP(Sales_Table7[[#This Row],[Product]],products[[#All],[Product]],products[[#All],[Cost per unit]],,0)</f>
        <v>8.7899999999999991</v>
      </c>
      <c r="G156" s="12">
        <f>Sales_Table7[[#This Row],[Cost Per Unit]]*Sales_Table7[[#This Row],[Units]]</f>
        <v>1028.4299999999998</v>
      </c>
      <c r="H156" s="12">
        <f>Sales_Table7[[#This Row],[Amount]]-Sales_Table7[[#This Row],[Total Cost]]</f>
        <v>987.57000000000016</v>
      </c>
    </row>
    <row r="157" spans="1:8" x14ac:dyDescent="0.3">
      <c r="A157" t="s">
        <v>6</v>
      </c>
      <c r="B157" t="s">
        <v>38</v>
      </c>
      <c r="C157" t="s">
        <v>21</v>
      </c>
      <c r="D157" s="4">
        <v>7322</v>
      </c>
      <c r="E157" s="5">
        <v>36</v>
      </c>
      <c r="F157" cm="1">
        <f t="array" ref="F157">_xlfn.XLOOKUP(Sales_Table7[[#This Row],[Product]],products[[#All],[Product]],products[[#All],[Cost per unit]],,0)</f>
        <v>9</v>
      </c>
      <c r="G157" s="12">
        <f>Sales_Table7[[#This Row],[Cost Per Unit]]*Sales_Table7[[#This Row],[Units]]</f>
        <v>324</v>
      </c>
      <c r="H157" s="12">
        <f>Sales_Table7[[#This Row],[Amount]]-Sales_Table7[[#This Row],[Total Cost]]</f>
        <v>6998</v>
      </c>
    </row>
    <row r="158" spans="1:8" x14ac:dyDescent="0.3">
      <c r="A158" t="s">
        <v>8</v>
      </c>
      <c r="B158" t="s">
        <v>35</v>
      </c>
      <c r="C158" t="s">
        <v>33</v>
      </c>
      <c r="D158" s="4">
        <v>357</v>
      </c>
      <c r="E158" s="5">
        <v>126</v>
      </c>
      <c r="F158" cm="1">
        <f t="array" ref="F158">_xlfn.XLOOKUP(Sales_Table7[[#This Row],[Product]],products[[#All],[Product]],products[[#All],[Cost per unit]],,0)</f>
        <v>12.37</v>
      </c>
      <c r="G158" s="12">
        <f>Sales_Table7[[#This Row],[Cost Per Unit]]*Sales_Table7[[#This Row],[Units]]</f>
        <v>1558.62</v>
      </c>
      <c r="H158" s="12">
        <f>Sales_Table7[[#This Row],[Amount]]-Sales_Table7[[#This Row],[Total Cost]]</f>
        <v>-1201.6199999999999</v>
      </c>
    </row>
    <row r="159" spans="1:8" x14ac:dyDescent="0.3">
      <c r="A159" t="s">
        <v>9</v>
      </c>
      <c r="B159" t="s">
        <v>39</v>
      </c>
      <c r="C159" t="s">
        <v>25</v>
      </c>
      <c r="D159" s="4">
        <v>3192</v>
      </c>
      <c r="E159" s="5">
        <v>72</v>
      </c>
      <c r="F159" cm="1">
        <f t="array" ref="F159">_xlfn.XLOOKUP(Sales_Table7[[#This Row],[Product]],products[[#All],[Product]],products[[#All],[Cost per unit]],,0)</f>
        <v>13.15</v>
      </c>
      <c r="G159" s="12">
        <f>Sales_Table7[[#This Row],[Cost Per Unit]]*Sales_Table7[[#This Row],[Units]]</f>
        <v>946.80000000000007</v>
      </c>
      <c r="H159" s="12">
        <f>Sales_Table7[[#This Row],[Amount]]-Sales_Table7[[#This Row],[Total Cost]]</f>
        <v>2245.1999999999998</v>
      </c>
    </row>
    <row r="160" spans="1:8" x14ac:dyDescent="0.3">
      <c r="A160" t="s">
        <v>7</v>
      </c>
      <c r="B160" t="s">
        <v>36</v>
      </c>
      <c r="C160" t="s">
        <v>22</v>
      </c>
      <c r="D160" s="4">
        <v>8435</v>
      </c>
      <c r="E160" s="5">
        <v>42</v>
      </c>
      <c r="F160" cm="1">
        <f t="array" ref="F160">_xlfn.XLOOKUP(Sales_Table7[[#This Row],[Product]],products[[#All],[Product]],products[[#All],[Cost per unit]],,0)</f>
        <v>9.77</v>
      </c>
      <c r="G160" s="12">
        <f>Sales_Table7[[#This Row],[Cost Per Unit]]*Sales_Table7[[#This Row],[Units]]</f>
        <v>410.34</v>
      </c>
      <c r="H160" s="12">
        <f>Sales_Table7[[#This Row],[Amount]]-Sales_Table7[[#This Row],[Total Cost]]</f>
        <v>8024.66</v>
      </c>
    </row>
    <row r="161" spans="1:8" x14ac:dyDescent="0.3">
      <c r="A161" t="s">
        <v>40</v>
      </c>
      <c r="B161" t="s">
        <v>39</v>
      </c>
      <c r="C161" t="s">
        <v>29</v>
      </c>
      <c r="D161" s="4">
        <v>0</v>
      </c>
      <c r="E161" s="5">
        <v>135</v>
      </c>
      <c r="F161" cm="1">
        <f t="array" ref="F161">_xlfn.XLOOKUP(Sales_Table7[[#This Row],[Product]],products[[#All],[Product]],products[[#All],[Cost per unit]],,0)</f>
        <v>7.16</v>
      </c>
      <c r="G161" s="12">
        <f>Sales_Table7[[#This Row],[Cost Per Unit]]*Sales_Table7[[#This Row],[Units]]</f>
        <v>966.6</v>
      </c>
      <c r="H161" s="12">
        <f>Sales_Table7[[#This Row],[Amount]]-Sales_Table7[[#This Row],[Total Cost]]</f>
        <v>-966.6</v>
      </c>
    </row>
    <row r="162" spans="1:8" x14ac:dyDescent="0.3">
      <c r="A162" t="s">
        <v>7</v>
      </c>
      <c r="B162" t="s">
        <v>34</v>
      </c>
      <c r="C162" t="s">
        <v>24</v>
      </c>
      <c r="D162" s="4">
        <v>8862</v>
      </c>
      <c r="E162" s="5">
        <v>189</v>
      </c>
      <c r="F162" cm="1">
        <f t="array" ref="F162">_xlfn.XLOOKUP(Sales_Table7[[#This Row],[Product]],products[[#All],[Product]],products[[#All],[Cost per unit]],,0)</f>
        <v>4.97</v>
      </c>
      <c r="G162" s="12">
        <f>Sales_Table7[[#This Row],[Cost Per Unit]]*Sales_Table7[[#This Row],[Units]]</f>
        <v>939.32999999999993</v>
      </c>
      <c r="H162" s="12">
        <f>Sales_Table7[[#This Row],[Amount]]-Sales_Table7[[#This Row],[Total Cost]]</f>
        <v>7922.67</v>
      </c>
    </row>
    <row r="163" spans="1:8" x14ac:dyDescent="0.3">
      <c r="A163" t="s">
        <v>6</v>
      </c>
      <c r="B163" t="s">
        <v>37</v>
      </c>
      <c r="C163" t="s">
        <v>28</v>
      </c>
      <c r="D163" s="4">
        <v>3556</v>
      </c>
      <c r="E163" s="5">
        <v>459</v>
      </c>
      <c r="F163" cm="1">
        <f t="array" ref="F163">_xlfn.XLOOKUP(Sales_Table7[[#This Row],[Product]],products[[#All],[Product]],products[[#All],[Cost per unit]],,0)</f>
        <v>10.38</v>
      </c>
      <c r="G163" s="12">
        <f>Sales_Table7[[#This Row],[Cost Per Unit]]*Sales_Table7[[#This Row],[Units]]</f>
        <v>4764.42</v>
      </c>
      <c r="H163" s="12">
        <f>Sales_Table7[[#This Row],[Amount]]-Sales_Table7[[#This Row],[Total Cost]]</f>
        <v>-1208.42</v>
      </c>
    </row>
    <row r="164" spans="1:8" x14ac:dyDescent="0.3">
      <c r="A164" t="s">
        <v>5</v>
      </c>
      <c r="B164" t="s">
        <v>34</v>
      </c>
      <c r="C164" t="s">
        <v>15</v>
      </c>
      <c r="D164" s="4">
        <v>7280</v>
      </c>
      <c r="E164" s="5">
        <v>201</v>
      </c>
      <c r="F164" cm="1">
        <f t="array" ref="F164">_xlfn.XLOOKUP(Sales_Table7[[#This Row],[Product]],products[[#All],[Product]],products[[#All],[Cost per unit]],,0)</f>
        <v>11.73</v>
      </c>
      <c r="G164" s="12">
        <f>Sales_Table7[[#This Row],[Cost Per Unit]]*Sales_Table7[[#This Row],[Units]]</f>
        <v>2357.73</v>
      </c>
      <c r="H164" s="12">
        <f>Sales_Table7[[#This Row],[Amount]]-Sales_Table7[[#This Row],[Total Cost]]</f>
        <v>4922.2700000000004</v>
      </c>
    </row>
    <row r="165" spans="1:8" x14ac:dyDescent="0.3">
      <c r="A165" t="s">
        <v>6</v>
      </c>
      <c r="B165" t="s">
        <v>34</v>
      </c>
      <c r="C165" t="s">
        <v>30</v>
      </c>
      <c r="D165" s="4">
        <v>3402</v>
      </c>
      <c r="E165" s="5">
        <v>366</v>
      </c>
      <c r="F165" cm="1">
        <f t="array" ref="F165">_xlfn.XLOOKUP(Sales_Table7[[#This Row],[Product]],products[[#All],[Product]],products[[#All],[Cost per unit]],,0)</f>
        <v>14.49</v>
      </c>
      <c r="G165" s="12">
        <f>Sales_Table7[[#This Row],[Cost Per Unit]]*Sales_Table7[[#This Row],[Units]]</f>
        <v>5303.34</v>
      </c>
      <c r="H165" s="12">
        <f>Sales_Table7[[#This Row],[Amount]]-Sales_Table7[[#This Row],[Total Cost]]</f>
        <v>-1901.3400000000001</v>
      </c>
    </row>
    <row r="166" spans="1:8" x14ac:dyDescent="0.3">
      <c r="A166" t="s">
        <v>3</v>
      </c>
      <c r="B166" t="s">
        <v>37</v>
      </c>
      <c r="C166" t="s">
        <v>29</v>
      </c>
      <c r="D166" s="4">
        <v>4592</v>
      </c>
      <c r="E166" s="5">
        <v>324</v>
      </c>
      <c r="F166" cm="1">
        <f t="array" ref="F166">_xlfn.XLOOKUP(Sales_Table7[[#This Row],[Product]],products[[#All],[Product]],products[[#All],[Cost per unit]],,0)</f>
        <v>7.16</v>
      </c>
      <c r="G166" s="12">
        <f>Sales_Table7[[#This Row],[Cost Per Unit]]*Sales_Table7[[#This Row],[Units]]</f>
        <v>2319.84</v>
      </c>
      <c r="H166" s="12">
        <f>Sales_Table7[[#This Row],[Amount]]-Sales_Table7[[#This Row],[Total Cost]]</f>
        <v>2272.16</v>
      </c>
    </row>
    <row r="167" spans="1:8" x14ac:dyDescent="0.3">
      <c r="A167" t="s">
        <v>9</v>
      </c>
      <c r="B167" t="s">
        <v>35</v>
      </c>
      <c r="C167" t="s">
        <v>15</v>
      </c>
      <c r="D167" s="4">
        <v>7833</v>
      </c>
      <c r="E167" s="5">
        <v>243</v>
      </c>
      <c r="F167" cm="1">
        <f t="array" ref="F167">_xlfn.XLOOKUP(Sales_Table7[[#This Row],[Product]],products[[#All],[Product]],products[[#All],[Cost per unit]],,0)</f>
        <v>11.73</v>
      </c>
      <c r="G167" s="12">
        <f>Sales_Table7[[#This Row],[Cost Per Unit]]*Sales_Table7[[#This Row],[Units]]</f>
        <v>2850.3900000000003</v>
      </c>
      <c r="H167" s="12">
        <f>Sales_Table7[[#This Row],[Amount]]-Sales_Table7[[#This Row],[Total Cost]]</f>
        <v>4982.6099999999997</v>
      </c>
    </row>
    <row r="168" spans="1:8" x14ac:dyDescent="0.3">
      <c r="A168" t="s">
        <v>2</v>
      </c>
      <c r="B168" t="s">
        <v>39</v>
      </c>
      <c r="C168" t="s">
        <v>21</v>
      </c>
      <c r="D168" s="4">
        <v>7651</v>
      </c>
      <c r="E168" s="5">
        <v>213</v>
      </c>
      <c r="F168" cm="1">
        <f t="array" ref="F168">_xlfn.XLOOKUP(Sales_Table7[[#This Row],[Product]],products[[#All],[Product]],products[[#All],[Cost per unit]],,0)</f>
        <v>9</v>
      </c>
      <c r="G168" s="12">
        <f>Sales_Table7[[#This Row],[Cost Per Unit]]*Sales_Table7[[#This Row],[Units]]</f>
        <v>1917</v>
      </c>
      <c r="H168" s="12">
        <f>Sales_Table7[[#This Row],[Amount]]-Sales_Table7[[#This Row],[Total Cost]]</f>
        <v>5734</v>
      </c>
    </row>
    <row r="169" spans="1:8" x14ac:dyDescent="0.3">
      <c r="A169" t="s">
        <v>40</v>
      </c>
      <c r="B169" t="s">
        <v>35</v>
      </c>
      <c r="C169" t="s">
        <v>30</v>
      </c>
      <c r="D169" s="4">
        <v>2275</v>
      </c>
      <c r="E169" s="5">
        <v>447</v>
      </c>
      <c r="F169" cm="1">
        <f t="array" ref="F169">_xlfn.XLOOKUP(Sales_Table7[[#This Row],[Product]],products[[#All],[Product]],products[[#All],[Cost per unit]],,0)</f>
        <v>14.49</v>
      </c>
      <c r="G169" s="12">
        <f>Sales_Table7[[#This Row],[Cost Per Unit]]*Sales_Table7[[#This Row],[Units]]</f>
        <v>6477.03</v>
      </c>
      <c r="H169" s="12">
        <f>Sales_Table7[[#This Row],[Amount]]-Sales_Table7[[#This Row],[Total Cost]]</f>
        <v>-4202.03</v>
      </c>
    </row>
    <row r="170" spans="1:8" x14ac:dyDescent="0.3">
      <c r="A170" t="s">
        <v>40</v>
      </c>
      <c r="B170" t="s">
        <v>38</v>
      </c>
      <c r="C170" t="s">
        <v>13</v>
      </c>
      <c r="D170" s="4">
        <v>5670</v>
      </c>
      <c r="E170" s="5">
        <v>297</v>
      </c>
      <c r="F170" cm="1">
        <f t="array" ref="F170">_xlfn.XLOOKUP(Sales_Table7[[#This Row],[Product]],products[[#All],[Product]],products[[#All],[Cost per unit]],,0)</f>
        <v>9.33</v>
      </c>
      <c r="G170" s="12">
        <f>Sales_Table7[[#This Row],[Cost Per Unit]]*Sales_Table7[[#This Row],[Units]]</f>
        <v>2771.01</v>
      </c>
      <c r="H170" s="12">
        <f>Sales_Table7[[#This Row],[Amount]]-Sales_Table7[[#This Row],[Total Cost]]</f>
        <v>2898.99</v>
      </c>
    </row>
    <row r="171" spans="1:8" x14ac:dyDescent="0.3">
      <c r="A171" t="s">
        <v>7</v>
      </c>
      <c r="B171" t="s">
        <v>35</v>
      </c>
      <c r="C171" t="s">
        <v>16</v>
      </c>
      <c r="D171" s="4">
        <v>2135</v>
      </c>
      <c r="E171" s="5">
        <v>27</v>
      </c>
      <c r="F171" cm="1">
        <f t="array" ref="F171">_xlfn.XLOOKUP(Sales_Table7[[#This Row],[Product]],products[[#All],[Product]],products[[#All],[Cost per unit]],,0)</f>
        <v>8.7899999999999991</v>
      </c>
      <c r="G171" s="12">
        <f>Sales_Table7[[#This Row],[Cost Per Unit]]*Sales_Table7[[#This Row],[Units]]</f>
        <v>237.32999999999998</v>
      </c>
      <c r="H171" s="12">
        <f>Sales_Table7[[#This Row],[Amount]]-Sales_Table7[[#This Row],[Total Cost]]</f>
        <v>1897.67</v>
      </c>
    </row>
    <row r="172" spans="1:8" x14ac:dyDescent="0.3">
      <c r="A172" t="s">
        <v>40</v>
      </c>
      <c r="B172" t="s">
        <v>34</v>
      </c>
      <c r="C172" t="s">
        <v>23</v>
      </c>
      <c r="D172" s="4">
        <v>2779</v>
      </c>
      <c r="E172" s="5">
        <v>75</v>
      </c>
      <c r="F172" cm="1">
        <f t="array" ref="F172">_xlfn.XLOOKUP(Sales_Table7[[#This Row],[Product]],products[[#All],[Product]],products[[#All],[Cost per unit]],,0)</f>
        <v>6.49</v>
      </c>
      <c r="G172" s="12">
        <f>Sales_Table7[[#This Row],[Cost Per Unit]]*Sales_Table7[[#This Row],[Units]]</f>
        <v>486.75</v>
      </c>
      <c r="H172" s="12">
        <f>Sales_Table7[[#This Row],[Amount]]-Sales_Table7[[#This Row],[Total Cost]]</f>
        <v>2292.25</v>
      </c>
    </row>
    <row r="173" spans="1:8" x14ac:dyDescent="0.3">
      <c r="A173" t="s">
        <v>10</v>
      </c>
      <c r="B173" t="s">
        <v>39</v>
      </c>
      <c r="C173" t="s">
        <v>33</v>
      </c>
      <c r="D173" s="4">
        <v>12950</v>
      </c>
      <c r="E173" s="5">
        <v>30</v>
      </c>
      <c r="F173" cm="1">
        <f t="array" ref="F173">_xlfn.XLOOKUP(Sales_Table7[[#This Row],[Product]],products[[#All],[Product]],products[[#All],[Cost per unit]],,0)</f>
        <v>12.37</v>
      </c>
      <c r="G173" s="12">
        <f>Sales_Table7[[#This Row],[Cost Per Unit]]*Sales_Table7[[#This Row],[Units]]</f>
        <v>371.09999999999997</v>
      </c>
      <c r="H173" s="12">
        <f>Sales_Table7[[#This Row],[Amount]]-Sales_Table7[[#This Row],[Total Cost]]</f>
        <v>12578.9</v>
      </c>
    </row>
    <row r="174" spans="1:8" x14ac:dyDescent="0.3">
      <c r="A174" t="s">
        <v>7</v>
      </c>
      <c r="B174" t="s">
        <v>36</v>
      </c>
      <c r="C174" t="s">
        <v>18</v>
      </c>
      <c r="D174" s="4">
        <v>2646</v>
      </c>
      <c r="E174" s="5">
        <v>177</v>
      </c>
      <c r="F174" cm="1">
        <f t="array" ref="F174">_xlfn.XLOOKUP(Sales_Table7[[#This Row],[Product]],products[[#All],[Product]],products[[#All],[Cost per unit]],,0)</f>
        <v>6.47</v>
      </c>
      <c r="G174" s="12">
        <f>Sales_Table7[[#This Row],[Cost Per Unit]]*Sales_Table7[[#This Row],[Units]]</f>
        <v>1145.19</v>
      </c>
      <c r="H174" s="12">
        <f>Sales_Table7[[#This Row],[Amount]]-Sales_Table7[[#This Row],[Total Cost]]</f>
        <v>1500.81</v>
      </c>
    </row>
    <row r="175" spans="1:8" x14ac:dyDescent="0.3">
      <c r="A175" t="s">
        <v>40</v>
      </c>
      <c r="B175" t="s">
        <v>34</v>
      </c>
      <c r="C175" t="s">
        <v>33</v>
      </c>
      <c r="D175" s="4">
        <v>3794</v>
      </c>
      <c r="E175" s="5">
        <v>159</v>
      </c>
      <c r="F175" cm="1">
        <f t="array" ref="F175">_xlfn.XLOOKUP(Sales_Table7[[#This Row],[Product]],products[[#All],[Product]],products[[#All],[Cost per unit]],,0)</f>
        <v>12.37</v>
      </c>
      <c r="G175" s="12">
        <f>Sales_Table7[[#This Row],[Cost Per Unit]]*Sales_Table7[[#This Row],[Units]]</f>
        <v>1966.83</v>
      </c>
      <c r="H175" s="12">
        <f>Sales_Table7[[#This Row],[Amount]]-Sales_Table7[[#This Row],[Total Cost]]</f>
        <v>1827.17</v>
      </c>
    </row>
    <row r="176" spans="1:8" x14ac:dyDescent="0.3">
      <c r="A176" t="s">
        <v>3</v>
      </c>
      <c r="B176" t="s">
        <v>35</v>
      </c>
      <c r="C176" t="s">
        <v>33</v>
      </c>
      <c r="D176" s="4">
        <v>819</v>
      </c>
      <c r="E176" s="5">
        <v>306</v>
      </c>
      <c r="F176" cm="1">
        <f t="array" ref="F176">_xlfn.XLOOKUP(Sales_Table7[[#This Row],[Product]],products[[#All],[Product]],products[[#All],[Cost per unit]],,0)</f>
        <v>12.37</v>
      </c>
      <c r="G176" s="12">
        <f>Sales_Table7[[#This Row],[Cost Per Unit]]*Sales_Table7[[#This Row],[Units]]</f>
        <v>3785.22</v>
      </c>
      <c r="H176" s="12">
        <f>Sales_Table7[[#This Row],[Amount]]-Sales_Table7[[#This Row],[Total Cost]]</f>
        <v>-2966.22</v>
      </c>
    </row>
    <row r="177" spans="1:8" x14ac:dyDescent="0.3">
      <c r="A177" t="s">
        <v>3</v>
      </c>
      <c r="B177" t="s">
        <v>34</v>
      </c>
      <c r="C177" t="s">
        <v>20</v>
      </c>
      <c r="D177" s="4">
        <v>2583</v>
      </c>
      <c r="E177" s="5">
        <v>18</v>
      </c>
      <c r="F177" cm="1">
        <f t="array" ref="F177">_xlfn.XLOOKUP(Sales_Table7[[#This Row],[Product]],products[[#All],[Product]],products[[#All],[Cost per unit]],,0)</f>
        <v>10.62</v>
      </c>
      <c r="G177" s="12">
        <f>Sales_Table7[[#This Row],[Cost Per Unit]]*Sales_Table7[[#This Row],[Units]]</f>
        <v>191.16</v>
      </c>
      <c r="H177" s="12">
        <f>Sales_Table7[[#This Row],[Amount]]-Sales_Table7[[#This Row],[Total Cost]]</f>
        <v>2391.84</v>
      </c>
    </row>
    <row r="178" spans="1:8" x14ac:dyDescent="0.3">
      <c r="A178" t="s">
        <v>7</v>
      </c>
      <c r="B178" t="s">
        <v>35</v>
      </c>
      <c r="C178" t="s">
        <v>19</v>
      </c>
      <c r="D178" s="4">
        <v>4585</v>
      </c>
      <c r="E178" s="5">
        <v>240</v>
      </c>
      <c r="F178" cm="1">
        <f t="array" ref="F178">_xlfn.XLOOKUP(Sales_Table7[[#This Row],[Product]],products[[#All],[Product]],products[[#All],[Cost per unit]],,0)</f>
        <v>7.64</v>
      </c>
      <c r="G178" s="12">
        <f>Sales_Table7[[#This Row],[Cost Per Unit]]*Sales_Table7[[#This Row],[Units]]</f>
        <v>1833.6</v>
      </c>
      <c r="H178" s="12">
        <f>Sales_Table7[[#This Row],[Amount]]-Sales_Table7[[#This Row],[Total Cost]]</f>
        <v>2751.4</v>
      </c>
    </row>
    <row r="179" spans="1:8" x14ac:dyDescent="0.3">
      <c r="A179" t="s">
        <v>5</v>
      </c>
      <c r="B179" t="s">
        <v>34</v>
      </c>
      <c r="C179" t="s">
        <v>33</v>
      </c>
      <c r="D179" s="4">
        <v>1652</v>
      </c>
      <c r="E179" s="5">
        <v>93</v>
      </c>
      <c r="F179" cm="1">
        <f t="array" ref="F179">_xlfn.XLOOKUP(Sales_Table7[[#This Row],[Product]],products[[#All],[Product]],products[[#All],[Cost per unit]],,0)</f>
        <v>12.37</v>
      </c>
      <c r="G179" s="12">
        <f>Sales_Table7[[#This Row],[Cost Per Unit]]*Sales_Table7[[#This Row],[Units]]</f>
        <v>1150.4099999999999</v>
      </c>
      <c r="H179" s="12">
        <f>Sales_Table7[[#This Row],[Amount]]-Sales_Table7[[#This Row],[Total Cost]]</f>
        <v>501.59000000000015</v>
      </c>
    </row>
    <row r="180" spans="1:8" x14ac:dyDescent="0.3">
      <c r="A180" t="s">
        <v>10</v>
      </c>
      <c r="B180" t="s">
        <v>34</v>
      </c>
      <c r="C180" t="s">
        <v>26</v>
      </c>
      <c r="D180" s="4">
        <v>4991</v>
      </c>
      <c r="E180" s="5">
        <v>9</v>
      </c>
      <c r="F180" cm="1">
        <f t="array" ref="F180">_xlfn.XLOOKUP(Sales_Table7[[#This Row],[Product]],products[[#All],[Product]],products[[#All],[Cost per unit]],,0)</f>
        <v>5.6</v>
      </c>
      <c r="G180" s="12">
        <f>Sales_Table7[[#This Row],[Cost Per Unit]]*Sales_Table7[[#This Row],[Units]]</f>
        <v>50.4</v>
      </c>
      <c r="H180" s="12">
        <f>Sales_Table7[[#This Row],[Amount]]-Sales_Table7[[#This Row],[Total Cost]]</f>
        <v>4940.6000000000004</v>
      </c>
    </row>
    <row r="181" spans="1:8" x14ac:dyDescent="0.3">
      <c r="A181" t="s">
        <v>8</v>
      </c>
      <c r="B181" t="s">
        <v>34</v>
      </c>
      <c r="C181" t="s">
        <v>16</v>
      </c>
      <c r="D181" s="4">
        <v>2009</v>
      </c>
      <c r="E181" s="5">
        <v>219</v>
      </c>
      <c r="F181" cm="1">
        <f t="array" ref="F181">_xlfn.XLOOKUP(Sales_Table7[[#This Row],[Product]],products[[#All],[Product]],products[[#All],[Cost per unit]],,0)</f>
        <v>8.7899999999999991</v>
      </c>
      <c r="G181" s="12">
        <f>Sales_Table7[[#This Row],[Cost Per Unit]]*Sales_Table7[[#This Row],[Units]]</f>
        <v>1925.0099999999998</v>
      </c>
      <c r="H181" s="12">
        <f>Sales_Table7[[#This Row],[Amount]]-Sales_Table7[[#This Row],[Total Cost]]</f>
        <v>83.990000000000236</v>
      </c>
    </row>
    <row r="182" spans="1:8" x14ac:dyDescent="0.3">
      <c r="A182" t="s">
        <v>2</v>
      </c>
      <c r="B182" t="s">
        <v>39</v>
      </c>
      <c r="C182" t="s">
        <v>22</v>
      </c>
      <c r="D182" s="4">
        <v>1568</v>
      </c>
      <c r="E182" s="5">
        <v>141</v>
      </c>
      <c r="F182" cm="1">
        <f t="array" ref="F182">_xlfn.XLOOKUP(Sales_Table7[[#This Row],[Product]],products[[#All],[Product]],products[[#All],[Cost per unit]],,0)</f>
        <v>9.77</v>
      </c>
      <c r="G182" s="12">
        <f>Sales_Table7[[#This Row],[Cost Per Unit]]*Sales_Table7[[#This Row],[Units]]</f>
        <v>1377.57</v>
      </c>
      <c r="H182" s="12">
        <f>Sales_Table7[[#This Row],[Amount]]-Sales_Table7[[#This Row],[Total Cost]]</f>
        <v>190.43000000000006</v>
      </c>
    </row>
    <row r="183" spans="1:8" x14ac:dyDescent="0.3">
      <c r="A183" t="s">
        <v>41</v>
      </c>
      <c r="B183" t="s">
        <v>37</v>
      </c>
      <c r="C183" t="s">
        <v>20</v>
      </c>
      <c r="D183" s="4">
        <v>3388</v>
      </c>
      <c r="E183" s="5">
        <v>123</v>
      </c>
      <c r="F183" cm="1">
        <f t="array" ref="F183">_xlfn.XLOOKUP(Sales_Table7[[#This Row],[Product]],products[[#All],[Product]],products[[#All],[Cost per unit]],,0)</f>
        <v>10.62</v>
      </c>
      <c r="G183" s="12">
        <f>Sales_Table7[[#This Row],[Cost Per Unit]]*Sales_Table7[[#This Row],[Units]]</f>
        <v>1306.26</v>
      </c>
      <c r="H183" s="12">
        <f>Sales_Table7[[#This Row],[Amount]]-Sales_Table7[[#This Row],[Total Cost]]</f>
        <v>2081.7399999999998</v>
      </c>
    </row>
    <row r="184" spans="1:8" x14ac:dyDescent="0.3">
      <c r="A184" t="s">
        <v>40</v>
      </c>
      <c r="B184" t="s">
        <v>38</v>
      </c>
      <c r="C184" t="s">
        <v>24</v>
      </c>
      <c r="D184" s="4">
        <v>623</v>
      </c>
      <c r="E184" s="5">
        <v>51</v>
      </c>
      <c r="F184" cm="1">
        <f t="array" ref="F184">_xlfn.XLOOKUP(Sales_Table7[[#This Row],[Product]],products[[#All],[Product]],products[[#All],[Cost per unit]],,0)</f>
        <v>4.97</v>
      </c>
      <c r="G184" s="12">
        <f>Sales_Table7[[#This Row],[Cost Per Unit]]*Sales_Table7[[#This Row],[Units]]</f>
        <v>253.47</v>
      </c>
      <c r="H184" s="12">
        <f>Sales_Table7[[#This Row],[Amount]]-Sales_Table7[[#This Row],[Total Cost]]</f>
        <v>369.53</v>
      </c>
    </row>
    <row r="185" spans="1:8" x14ac:dyDescent="0.3">
      <c r="A185" t="s">
        <v>6</v>
      </c>
      <c r="B185" t="s">
        <v>36</v>
      </c>
      <c r="C185" t="s">
        <v>4</v>
      </c>
      <c r="D185" s="4">
        <v>10073</v>
      </c>
      <c r="E185" s="5">
        <v>120</v>
      </c>
      <c r="F185" cm="1">
        <f t="array" ref="F185">_xlfn.XLOOKUP(Sales_Table7[[#This Row],[Product]],products[[#All],[Product]],products[[#All],[Cost per unit]],,0)</f>
        <v>11.88</v>
      </c>
      <c r="G185" s="12">
        <f>Sales_Table7[[#This Row],[Cost Per Unit]]*Sales_Table7[[#This Row],[Units]]</f>
        <v>1425.6000000000001</v>
      </c>
      <c r="H185" s="12">
        <f>Sales_Table7[[#This Row],[Amount]]-Sales_Table7[[#This Row],[Total Cost]]</f>
        <v>8647.4</v>
      </c>
    </row>
    <row r="186" spans="1:8" x14ac:dyDescent="0.3">
      <c r="A186" t="s">
        <v>8</v>
      </c>
      <c r="B186" t="s">
        <v>39</v>
      </c>
      <c r="C186" t="s">
        <v>26</v>
      </c>
      <c r="D186" s="4">
        <v>1561</v>
      </c>
      <c r="E186" s="5">
        <v>27</v>
      </c>
      <c r="F186" cm="1">
        <f t="array" ref="F186">_xlfn.XLOOKUP(Sales_Table7[[#This Row],[Product]],products[[#All],[Product]],products[[#All],[Cost per unit]],,0)</f>
        <v>5.6</v>
      </c>
      <c r="G186" s="12">
        <f>Sales_Table7[[#This Row],[Cost Per Unit]]*Sales_Table7[[#This Row],[Units]]</f>
        <v>151.19999999999999</v>
      </c>
      <c r="H186" s="12">
        <f>Sales_Table7[[#This Row],[Amount]]-Sales_Table7[[#This Row],[Total Cost]]</f>
        <v>1409.8</v>
      </c>
    </row>
    <row r="187" spans="1:8" x14ac:dyDescent="0.3">
      <c r="A187" t="s">
        <v>9</v>
      </c>
      <c r="B187" t="s">
        <v>36</v>
      </c>
      <c r="C187" t="s">
        <v>27</v>
      </c>
      <c r="D187" s="4">
        <v>11522</v>
      </c>
      <c r="E187" s="5">
        <v>204</v>
      </c>
      <c r="F187" cm="1">
        <f t="array" ref="F187">_xlfn.XLOOKUP(Sales_Table7[[#This Row],[Product]],products[[#All],[Product]],products[[#All],[Cost per unit]],,0)</f>
        <v>16.73</v>
      </c>
      <c r="G187" s="12">
        <f>Sales_Table7[[#This Row],[Cost Per Unit]]*Sales_Table7[[#This Row],[Units]]</f>
        <v>3412.92</v>
      </c>
      <c r="H187" s="12">
        <f>Sales_Table7[[#This Row],[Amount]]-Sales_Table7[[#This Row],[Total Cost]]</f>
        <v>8109.08</v>
      </c>
    </row>
    <row r="188" spans="1:8" x14ac:dyDescent="0.3">
      <c r="A188" t="s">
        <v>6</v>
      </c>
      <c r="B188" t="s">
        <v>38</v>
      </c>
      <c r="C188" t="s">
        <v>13</v>
      </c>
      <c r="D188" s="4">
        <v>2317</v>
      </c>
      <c r="E188" s="5">
        <v>123</v>
      </c>
      <c r="F188" cm="1">
        <f t="array" ref="F188">_xlfn.XLOOKUP(Sales_Table7[[#This Row],[Product]],products[[#All],[Product]],products[[#All],[Cost per unit]],,0)</f>
        <v>9.33</v>
      </c>
      <c r="G188" s="12">
        <f>Sales_Table7[[#This Row],[Cost Per Unit]]*Sales_Table7[[#This Row],[Units]]</f>
        <v>1147.5899999999999</v>
      </c>
      <c r="H188" s="12">
        <f>Sales_Table7[[#This Row],[Amount]]-Sales_Table7[[#This Row],[Total Cost]]</f>
        <v>1169.4100000000001</v>
      </c>
    </row>
    <row r="189" spans="1:8" x14ac:dyDescent="0.3">
      <c r="A189" t="s">
        <v>10</v>
      </c>
      <c r="B189" t="s">
        <v>37</v>
      </c>
      <c r="C189" t="s">
        <v>28</v>
      </c>
      <c r="D189" s="4">
        <v>3059</v>
      </c>
      <c r="E189" s="5">
        <v>27</v>
      </c>
      <c r="F189" cm="1">
        <f t="array" ref="F189">_xlfn.XLOOKUP(Sales_Table7[[#This Row],[Product]],products[[#All],[Product]],products[[#All],[Cost per unit]],,0)</f>
        <v>10.38</v>
      </c>
      <c r="G189" s="12">
        <f>Sales_Table7[[#This Row],[Cost Per Unit]]*Sales_Table7[[#This Row],[Units]]</f>
        <v>280.26000000000005</v>
      </c>
      <c r="H189" s="12">
        <f>Sales_Table7[[#This Row],[Amount]]-Sales_Table7[[#This Row],[Total Cost]]</f>
        <v>2778.74</v>
      </c>
    </row>
    <row r="190" spans="1:8" x14ac:dyDescent="0.3">
      <c r="A190" t="s">
        <v>41</v>
      </c>
      <c r="B190" t="s">
        <v>37</v>
      </c>
      <c r="C190" t="s">
        <v>26</v>
      </c>
      <c r="D190" s="4">
        <v>2324</v>
      </c>
      <c r="E190" s="5">
        <v>177</v>
      </c>
      <c r="F190" cm="1">
        <f t="array" ref="F190">_xlfn.XLOOKUP(Sales_Table7[[#This Row],[Product]],products[[#All],[Product]],products[[#All],[Cost per unit]],,0)</f>
        <v>5.6</v>
      </c>
      <c r="G190" s="12">
        <f>Sales_Table7[[#This Row],[Cost Per Unit]]*Sales_Table7[[#This Row],[Units]]</f>
        <v>991.19999999999993</v>
      </c>
      <c r="H190" s="12">
        <f>Sales_Table7[[#This Row],[Amount]]-Sales_Table7[[#This Row],[Total Cost]]</f>
        <v>1332.8000000000002</v>
      </c>
    </row>
    <row r="191" spans="1:8" x14ac:dyDescent="0.3">
      <c r="A191" t="s">
        <v>3</v>
      </c>
      <c r="B191" t="s">
        <v>39</v>
      </c>
      <c r="C191" t="s">
        <v>26</v>
      </c>
      <c r="D191" s="4">
        <v>4956</v>
      </c>
      <c r="E191" s="5">
        <v>171</v>
      </c>
      <c r="F191" cm="1">
        <f t="array" ref="F191">_xlfn.XLOOKUP(Sales_Table7[[#This Row],[Product]],products[[#All],[Product]],products[[#All],[Cost per unit]],,0)</f>
        <v>5.6</v>
      </c>
      <c r="G191" s="12">
        <f>Sales_Table7[[#This Row],[Cost Per Unit]]*Sales_Table7[[#This Row],[Units]]</f>
        <v>957.59999999999991</v>
      </c>
      <c r="H191" s="12">
        <f>Sales_Table7[[#This Row],[Amount]]-Sales_Table7[[#This Row],[Total Cost]]</f>
        <v>3998.4</v>
      </c>
    </row>
    <row r="192" spans="1:8" x14ac:dyDescent="0.3">
      <c r="A192" t="s">
        <v>10</v>
      </c>
      <c r="B192" t="s">
        <v>34</v>
      </c>
      <c r="C192" t="s">
        <v>19</v>
      </c>
      <c r="D192" s="4">
        <v>5355</v>
      </c>
      <c r="E192" s="5">
        <v>204</v>
      </c>
      <c r="F192" cm="1">
        <f t="array" ref="F192">_xlfn.XLOOKUP(Sales_Table7[[#This Row],[Product]],products[[#All],[Product]],products[[#All],[Cost per unit]],,0)</f>
        <v>7.64</v>
      </c>
      <c r="G192" s="12">
        <f>Sales_Table7[[#This Row],[Cost Per Unit]]*Sales_Table7[[#This Row],[Units]]</f>
        <v>1558.56</v>
      </c>
      <c r="H192" s="12">
        <f>Sales_Table7[[#This Row],[Amount]]-Sales_Table7[[#This Row],[Total Cost]]</f>
        <v>3796.44</v>
      </c>
    </row>
    <row r="193" spans="1:8" x14ac:dyDescent="0.3">
      <c r="A193" t="s">
        <v>3</v>
      </c>
      <c r="B193" t="s">
        <v>34</v>
      </c>
      <c r="C193" t="s">
        <v>14</v>
      </c>
      <c r="D193" s="4">
        <v>7259</v>
      </c>
      <c r="E193" s="5">
        <v>276</v>
      </c>
      <c r="F193" cm="1">
        <f t="array" ref="F193">_xlfn.XLOOKUP(Sales_Table7[[#This Row],[Product]],products[[#All],[Product]],products[[#All],[Cost per unit]],,0)</f>
        <v>11.7</v>
      </c>
      <c r="G193" s="12">
        <f>Sales_Table7[[#This Row],[Cost Per Unit]]*Sales_Table7[[#This Row],[Units]]</f>
        <v>3229.2</v>
      </c>
      <c r="H193" s="12">
        <f>Sales_Table7[[#This Row],[Amount]]-Sales_Table7[[#This Row],[Total Cost]]</f>
        <v>4029.8</v>
      </c>
    </row>
    <row r="194" spans="1:8" x14ac:dyDescent="0.3">
      <c r="A194" t="s">
        <v>8</v>
      </c>
      <c r="B194" t="s">
        <v>37</v>
      </c>
      <c r="C194" t="s">
        <v>26</v>
      </c>
      <c r="D194" s="4">
        <v>6279</v>
      </c>
      <c r="E194" s="5">
        <v>45</v>
      </c>
      <c r="F194" cm="1">
        <f t="array" ref="F194">_xlfn.XLOOKUP(Sales_Table7[[#This Row],[Product]],products[[#All],[Product]],products[[#All],[Cost per unit]],,0)</f>
        <v>5.6</v>
      </c>
      <c r="G194" s="12">
        <f>Sales_Table7[[#This Row],[Cost Per Unit]]*Sales_Table7[[#This Row],[Units]]</f>
        <v>251.99999999999997</v>
      </c>
      <c r="H194" s="12">
        <f>Sales_Table7[[#This Row],[Amount]]-Sales_Table7[[#This Row],[Total Cost]]</f>
        <v>6027</v>
      </c>
    </row>
    <row r="195" spans="1:8" x14ac:dyDescent="0.3">
      <c r="A195" t="s">
        <v>40</v>
      </c>
      <c r="B195" t="s">
        <v>38</v>
      </c>
      <c r="C195" t="s">
        <v>29</v>
      </c>
      <c r="D195" s="4">
        <v>2541</v>
      </c>
      <c r="E195" s="5">
        <v>45</v>
      </c>
      <c r="F195" cm="1">
        <f t="array" ref="F195">_xlfn.XLOOKUP(Sales_Table7[[#This Row],[Product]],products[[#All],[Product]],products[[#All],[Cost per unit]],,0)</f>
        <v>7.16</v>
      </c>
      <c r="G195" s="12">
        <f>Sales_Table7[[#This Row],[Cost Per Unit]]*Sales_Table7[[#This Row],[Units]]</f>
        <v>322.2</v>
      </c>
      <c r="H195" s="12">
        <f>Sales_Table7[[#This Row],[Amount]]-Sales_Table7[[#This Row],[Total Cost]]</f>
        <v>2218.8000000000002</v>
      </c>
    </row>
    <row r="196" spans="1:8" x14ac:dyDescent="0.3">
      <c r="A196" t="s">
        <v>6</v>
      </c>
      <c r="B196" t="s">
        <v>35</v>
      </c>
      <c r="C196" t="s">
        <v>27</v>
      </c>
      <c r="D196" s="4">
        <v>3864</v>
      </c>
      <c r="E196" s="5">
        <v>177</v>
      </c>
      <c r="F196" cm="1">
        <f t="array" ref="F196">_xlfn.XLOOKUP(Sales_Table7[[#This Row],[Product]],products[[#All],[Product]],products[[#All],[Cost per unit]],,0)</f>
        <v>16.73</v>
      </c>
      <c r="G196" s="12">
        <f>Sales_Table7[[#This Row],[Cost Per Unit]]*Sales_Table7[[#This Row],[Units]]</f>
        <v>2961.21</v>
      </c>
      <c r="H196" s="12">
        <f>Sales_Table7[[#This Row],[Amount]]-Sales_Table7[[#This Row],[Total Cost]]</f>
        <v>902.79</v>
      </c>
    </row>
    <row r="197" spans="1:8" x14ac:dyDescent="0.3">
      <c r="A197" t="s">
        <v>5</v>
      </c>
      <c r="B197" t="s">
        <v>36</v>
      </c>
      <c r="C197" t="s">
        <v>13</v>
      </c>
      <c r="D197" s="4">
        <v>6146</v>
      </c>
      <c r="E197" s="5">
        <v>63</v>
      </c>
      <c r="F197" cm="1">
        <f t="array" ref="F197">_xlfn.XLOOKUP(Sales_Table7[[#This Row],[Product]],products[[#All],[Product]],products[[#All],[Cost per unit]],,0)</f>
        <v>9.33</v>
      </c>
      <c r="G197" s="12">
        <f>Sales_Table7[[#This Row],[Cost Per Unit]]*Sales_Table7[[#This Row],[Units]]</f>
        <v>587.79</v>
      </c>
      <c r="H197" s="12">
        <f>Sales_Table7[[#This Row],[Amount]]-Sales_Table7[[#This Row],[Total Cost]]</f>
        <v>5558.21</v>
      </c>
    </row>
    <row r="198" spans="1:8" x14ac:dyDescent="0.3">
      <c r="A198" t="s">
        <v>9</v>
      </c>
      <c r="B198" t="s">
        <v>39</v>
      </c>
      <c r="C198" t="s">
        <v>18</v>
      </c>
      <c r="D198" s="4">
        <v>2639</v>
      </c>
      <c r="E198" s="5">
        <v>204</v>
      </c>
      <c r="F198" cm="1">
        <f t="array" ref="F198">_xlfn.XLOOKUP(Sales_Table7[[#This Row],[Product]],products[[#All],[Product]],products[[#All],[Cost per unit]],,0)</f>
        <v>6.47</v>
      </c>
      <c r="G198" s="12">
        <f>Sales_Table7[[#This Row],[Cost Per Unit]]*Sales_Table7[[#This Row],[Units]]</f>
        <v>1319.8799999999999</v>
      </c>
      <c r="H198" s="12">
        <f>Sales_Table7[[#This Row],[Amount]]-Sales_Table7[[#This Row],[Total Cost]]</f>
        <v>1319.1200000000001</v>
      </c>
    </row>
    <row r="199" spans="1:8" x14ac:dyDescent="0.3">
      <c r="A199" t="s">
        <v>8</v>
      </c>
      <c r="B199" t="s">
        <v>37</v>
      </c>
      <c r="C199" t="s">
        <v>22</v>
      </c>
      <c r="D199" s="4">
        <v>1890</v>
      </c>
      <c r="E199" s="5">
        <v>195</v>
      </c>
      <c r="F199" cm="1">
        <f t="array" ref="F199">_xlfn.XLOOKUP(Sales_Table7[[#This Row],[Product]],products[[#All],[Product]],products[[#All],[Cost per unit]],,0)</f>
        <v>9.77</v>
      </c>
      <c r="G199" s="12">
        <f>Sales_Table7[[#This Row],[Cost Per Unit]]*Sales_Table7[[#This Row],[Units]]</f>
        <v>1905.1499999999999</v>
      </c>
      <c r="H199" s="12">
        <f>Sales_Table7[[#This Row],[Amount]]-Sales_Table7[[#This Row],[Total Cost]]</f>
        <v>-15.149999999999864</v>
      </c>
    </row>
    <row r="200" spans="1:8" x14ac:dyDescent="0.3">
      <c r="A200" t="s">
        <v>7</v>
      </c>
      <c r="B200" t="s">
        <v>34</v>
      </c>
      <c r="C200" t="s">
        <v>14</v>
      </c>
      <c r="D200" s="4">
        <v>1932</v>
      </c>
      <c r="E200" s="5">
        <v>369</v>
      </c>
      <c r="F200" cm="1">
        <f t="array" ref="F200">_xlfn.XLOOKUP(Sales_Table7[[#This Row],[Product]],products[[#All],[Product]],products[[#All],[Cost per unit]],,0)</f>
        <v>11.7</v>
      </c>
      <c r="G200" s="12">
        <f>Sales_Table7[[#This Row],[Cost Per Unit]]*Sales_Table7[[#This Row],[Units]]</f>
        <v>4317.3</v>
      </c>
      <c r="H200" s="12">
        <f>Sales_Table7[[#This Row],[Amount]]-Sales_Table7[[#This Row],[Total Cost]]</f>
        <v>-2385.3000000000002</v>
      </c>
    </row>
    <row r="201" spans="1:8" x14ac:dyDescent="0.3">
      <c r="A201" t="s">
        <v>3</v>
      </c>
      <c r="B201" t="s">
        <v>34</v>
      </c>
      <c r="C201" t="s">
        <v>25</v>
      </c>
      <c r="D201" s="4">
        <v>6300</v>
      </c>
      <c r="E201" s="5">
        <v>42</v>
      </c>
      <c r="F201" cm="1">
        <f t="array" ref="F201">_xlfn.XLOOKUP(Sales_Table7[[#This Row],[Product]],products[[#All],[Product]],products[[#All],[Cost per unit]],,0)</f>
        <v>13.15</v>
      </c>
      <c r="G201" s="12">
        <f>Sales_Table7[[#This Row],[Cost Per Unit]]*Sales_Table7[[#This Row],[Units]]</f>
        <v>552.30000000000007</v>
      </c>
      <c r="H201" s="12">
        <f>Sales_Table7[[#This Row],[Amount]]-Sales_Table7[[#This Row],[Total Cost]]</f>
        <v>5747.7</v>
      </c>
    </row>
    <row r="202" spans="1:8" x14ac:dyDescent="0.3">
      <c r="A202" t="s">
        <v>6</v>
      </c>
      <c r="B202" t="s">
        <v>37</v>
      </c>
      <c r="C202" t="s">
        <v>30</v>
      </c>
      <c r="D202" s="4">
        <v>560</v>
      </c>
      <c r="E202" s="5">
        <v>81</v>
      </c>
      <c r="F202" cm="1">
        <f t="array" ref="F202">_xlfn.XLOOKUP(Sales_Table7[[#This Row],[Product]],products[[#All],[Product]],products[[#All],[Cost per unit]],,0)</f>
        <v>14.49</v>
      </c>
      <c r="G202" s="12">
        <f>Sales_Table7[[#This Row],[Cost Per Unit]]*Sales_Table7[[#This Row],[Units]]</f>
        <v>1173.69</v>
      </c>
      <c r="H202" s="12">
        <f>Sales_Table7[[#This Row],[Amount]]-Sales_Table7[[#This Row],[Total Cost]]</f>
        <v>-613.69000000000005</v>
      </c>
    </row>
    <row r="203" spans="1:8" x14ac:dyDescent="0.3">
      <c r="A203" t="s">
        <v>9</v>
      </c>
      <c r="B203" t="s">
        <v>37</v>
      </c>
      <c r="C203" t="s">
        <v>26</v>
      </c>
      <c r="D203" s="4">
        <v>2856</v>
      </c>
      <c r="E203" s="5">
        <v>246</v>
      </c>
      <c r="F203" cm="1">
        <f t="array" ref="F203">_xlfn.XLOOKUP(Sales_Table7[[#This Row],[Product]],products[[#All],[Product]],products[[#All],[Cost per unit]],,0)</f>
        <v>5.6</v>
      </c>
      <c r="G203" s="12">
        <f>Sales_Table7[[#This Row],[Cost Per Unit]]*Sales_Table7[[#This Row],[Units]]</f>
        <v>1377.6</v>
      </c>
      <c r="H203" s="12">
        <f>Sales_Table7[[#This Row],[Amount]]-Sales_Table7[[#This Row],[Total Cost]]</f>
        <v>1478.4</v>
      </c>
    </row>
    <row r="204" spans="1:8" x14ac:dyDescent="0.3">
      <c r="A204" t="s">
        <v>9</v>
      </c>
      <c r="B204" t="s">
        <v>34</v>
      </c>
      <c r="C204" t="s">
        <v>17</v>
      </c>
      <c r="D204" s="4">
        <v>707</v>
      </c>
      <c r="E204" s="5">
        <v>174</v>
      </c>
      <c r="F204" cm="1">
        <f t="array" ref="F204">_xlfn.XLOOKUP(Sales_Table7[[#This Row],[Product]],products[[#All],[Product]],products[[#All],[Cost per unit]],,0)</f>
        <v>3.11</v>
      </c>
      <c r="G204" s="12">
        <f>Sales_Table7[[#This Row],[Cost Per Unit]]*Sales_Table7[[#This Row],[Units]]</f>
        <v>541.14</v>
      </c>
      <c r="H204" s="12">
        <f>Sales_Table7[[#This Row],[Amount]]-Sales_Table7[[#This Row],[Total Cost]]</f>
        <v>165.86</v>
      </c>
    </row>
    <row r="205" spans="1:8" x14ac:dyDescent="0.3">
      <c r="A205" t="s">
        <v>8</v>
      </c>
      <c r="B205" t="s">
        <v>35</v>
      </c>
      <c r="C205" t="s">
        <v>30</v>
      </c>
      <c r="D205" s="4">
        <v>3598</v>
      </c>
      <c r="E205" s="5">
        <v>81</v>
      </c>
      <c r="F205" cm="1">
        <f t="array" ref="F205">_xlfn.XLOOKUP(Sales_Table7[[#This Row],[Product]],products[[#All],[Product]],products[[#All],[Cost per unit]],,0)</f>
        <v>14.49</v>
      </c>
      <c r="G205" s="12">
        <f>Sales_Table7[[#This Row],[Cost Per Unit]]*Sales_Table7[[#This Row],[Units]]</f>
        <v>1173.69</v>
      </c>
      <c r="H205" s="12">
        <f>Sales_Table7[[#This Row],[Amount]]-Sales_Table7[[#This Row],[Total Cost]]</f>
        <v>2424.31</v>
      </c>
    </row>
    <row r="206" spans="1:8" x14ac:dyDescent="0.3">
      <c r="A206" t="s">
        <v>40</v>
      </c>
      <c r="B206" t="s">
        <v>35</v>
      </c>
      <c r="C206" t="s">
        <v>22</v>
      </c>
      <c r="D206" s="4">
        <v>6853</v>
      </c>
      <c r="E206" s="5">
        <v>372</v>
      </c>
      <c r="F206" cm="1">
        <f t="array" ref="F206">_xlfn.XLOOKUP(Sales_Table7[[#This Row],[Product]],products[[#All],[Product]],products[[#All],[Cost per unit]],,0)</f>
        <v>9.77</v>
      </c>
      <c r="G206" s="12">
        <f>Sales_Table7[[#This Row],[Cost Per Unit]]*Sales_Table7[[#This Row],[Units]]</f>
        <v>3634.44</v>
      </c>
      <c r="H206" s="12">
        <f>Sales_Table7[[#This Row],[Amount]]-Sales_Table7[[#This Row],[Total Cost]]</f>
        <v>3218.56</v>
      </c>
    </row>
    <row r="207" spans="1:8" x14ac:dyDescent="0.3">
      <c r="A207" t="s">
        <v>40</v>
      </c>
      <c r="B207" t="s">
        <v>35</v>
      </c>
      <c r="C207" t="s">
        <v>16</v>
      </c>
      <c r="D207" s="4">
        <v>4725</v>
      </c>
      <c r="E207" s="5">
        <v>174</v>
      </c>
      <c r="F207" cm="1">
        <f t="array" ref="F207">_xlfn.XLOOKUP(Sales_Table7[[#This Row],[Product]],products[[#All],[Product]],products[[#All],[Cost per unit]],,0)</f>
        <v>8.7899999999999991</v>
      </c>
      <c r="G207" s="12">
        <f>Sales_Table7[[#This Row],[Cost Per Unit]]*Sales_Table7[[#This Row],[Units]]</f>
        <v>1529.4599999999998</v>
      </c>
      <c r="H207" s="12">
        <f>Sales_Table7[[#This Row],[Amount]]-Sales_Table7[[#This Row],[Total Cost]]</f>
        <v>3195.54</v>
      </c>
    </row>
    <row r="208" spans="1:8" x14ac:dyDescent="0.3">
      <c r="A208" t="s">
        <v>41</v>
      </c>
      <c r="B208" t="s">
        <v>36</v>
      </c>
      <c r="C208" t="s">
        <v>32</v>
      </c>
      <c r="D208" s="4">
        <v>10304</v>
      </c>
      <c r="E208" s="5">
        <v>84</v>
      </c>
      <c r="F208" cm="1">
        <f t="array" ref="F208">_xlfn.XLOOKUP(Sales_Table7[[#This Row],[Product]],products[[#All],[Product]],products[[#All],[Cost per unit]],,0)</f>
        <v>8.65</v>
      </c>
      <c r="G208" s="12">
        <f>Sales_Table7[[#This Row],[Cost Per Unit]]*Sales_Table7[[#This Row],[Units]]</f>
        <v>726.6</v>
      </c>
      <c r="H208" s="12">
        <f>Sales_Table7[[#This Row],[Amount]]-Sales_Table7[[#This Row],[Total Cost]]</f>
        <v>9577.4</v>
      </c>
    </row>
    <row r="209" spans="1:8" x14ac:dyDescent="0.3">
      <c r="A209" t="s">
        <v>41</v>
      </c>
      <c r="B209" t="s">
        <v>34</v>
      </c>
      <c r="C209" t="s">
        <v>16</v>
      </c>
      <c r="D209" s="4">
        <v>1274</v>
      </c>
      <c r="E209" s="5">
        <v>225</v>
      </c>
      <c r="F209" cm="1">
        <f t="array" ref="F209">_xlfn.XLOOKUP(Sales_Table7[[#This Row],[Product]],products[[#All],[Product]],products[[#All],[Cost per unit]],,0)</f>
        <v>8.7899999999999991</v>
      </c>
      <c r="G209" s="12">
        <f>Sales_Table7[[#This Row],[Cost Per Unit]]*Sales_Table7[[#This Row],[Units]]</f>
        <v>1977.7499999999998</v>
      </c>
      <c r="H209" s="12">
        <f>Sales_Table7[[#This Row],[Amount]]-Sales_Table7[[#This Row],[Total Cost]]</f>
        <v>-703.74999999999977</v>
      </c>
    </row>
    <row r="210" spans="1:8" x14ac:dyDescent="0.3">
      <c r="A210" t="s">
        <v>5</v>
      </c>
      <c r="B210" t="s">
        <v>36</v>
      </c>
      <c r="C210" t="s">
        <v>30</v>
      </c>
      <c r="D210" s="4">
        <v>1526</v>
      </c>
      <c r="E210" s="5">
        <v>105</v>
      </c>
      <c r="F210" cm="1">
        <f t="array" ref="F210">_xlfn.XLOOKUP(Sales_Table7[[#This Row],[Product]],products[[#All],[Product]],products[[#All],[Cost per unit]],,0)</f>
        <v>14.49</v>
      </c>
      <c r="G210" s="12">
        <f>Sales_Table7[[#This Row],[Cost Per Unit]]*Sales_Table7[[#This Row],[Units]]</f>
        <v>1521.45</v>
      </c>
      <c r="H210" s="12">
        <f>Sales_Table7[[#This Row],[Amount]]-Sales_Table7[[#This Row],[Total Cost]]</f>
        <v>4.5499999999999545</v>
      </c>
    </row>
    <row r="211" spans="1:8" x14ac:dyDescent="0.3">
      <c r="A211" t="s">
        <v>40</v>
      </c>
      <c r="B211" t="s">
        <v>39</v>
      </c>
      <c r="C211" t="s">
        <v>28</v>
      </c>
      <c r="D211" s="4">
        <v>3101</v>
      </c>
      <c r="E211" s="5">
        <v>225</v>
      </c>
      <c r="F211" cm="1">
        <f t="array" ref="F211">_xlfn.XLOOKUP(Sales_Table7[[#This Row],[Product]],products[[#All],[Product]],products[[#All],[Cost per unit]],,0)</f>
        <v>10.38</v>
      </c>
      <c r="G211" s="12">
        <f>Sales_Table7[[#This Row],[Cost Per Unit]]*Sales_Table7[[#This Row],[Units]]</f>
        <v>2335.5</v>
      </c>
      <c r="H211" s="12">
        <f>Sales_Table7[[#This Row],[Amount]]-Sales_Table7[[#This Row],[Total Cost]]</f>
        <v>765.5</v>
      </c>
    </row>
    <row r="212" spans="1:8" x14ac:dyDescent="0.3">
      <c r="A212" t="s">
        <v>2</v>
      </c>
      <c r="B212" t="s">
        <v>37</v>
      </c>
      <c r="C212" t="s">
        <v>14</v>
      </c>
      <c r="D212" s="4">
        <v>1057</v>
      </c>
      <c r="E212" s="5">
        <v>54</v>
      </c>
      <c r="F212" cm="1">
        <f t="array" ref="F212">_xlfn.XLOOKUP(Sales_Table7[[#This Row],[Product]],products[[#All],[Product]],products[[#All],[Cost per unit]],,0)</f>
        <v>11.7</v>
      </c>
      <c r="G212" s="12">
        <f>Sales_Table7[[#This Row],[Cost Per Unit]]*Sales_Table7[[#This Row],[Units]]</f>
        <v>631.79999999999995</v>
      </c>
      <c r="H212" s="12">
        <f>Sales_Table7[[#This Row],[Amount]]-Sales_Table7[[#This Row],[Total Cost]]</f>
        <v>425.20000000000005</v>
      </c>
    </row>
    <row r="213" spans="1:8" x14ac:dyDescent="0.3">
      <c r="A213" t="s">
        <v>7</v>
      </c>
      <c r="B213" t="s">
        <v>37</v>
      </c>
      <c r="C213" t="s">
        <v>26</v>
      </c>
      <c r="D213" s="4">
        <v>5306</v>
      </c>
      <c r="E213" s="5">
        <v>0</v>
      </c>
      <c r="F213" cm="1">
        <f t="array" ref="F213">_xlfn.XLOOKUP(Sales_Table7[[#This Row],[Product]],products[[#All],[Product]],products[[#All],[Cost per unit]],,0)</f>
        <v>5.6</v>
      </c>
      <c r="G213" s="12">
        <f>Sales_Table7[[#This Row],[Cost Per Unit]]*Sales_Table7[[#This Row],[Units]]</f>
        <v>0</v>
      </c>
      <c r="H213" s="12">
        <f>Sales_Table7[[#This Row],[Amount]]-Sales_Table7[[#This Row],[Total Cost]]</f>
        <v>5306</v>
      </c>
    </row>
    <row r="214" spans="1:8" x14ac:dyDescent="0.3">
      <c r="A214" t="s">
        <v>5</v>
      </c>
      <c r="B214" t="s">
        <v>39</v>
      </c>
      <c r="C214" t="s">
        <v>24</v>
      </c>
      <c r="D214" s="4">
        <v>4018</v>
      </c>
      <c r="E214" s="5">
        <v>171</v>
      </c>
      <c r="F214" cm="1">
        <f t="array" ref="F214">_xlfn.XLOOKUP(Sales_Table7[[#This Row],[Product]],products[[#All],[Product]],products[[#All],[Cost per unit]],,0)</f>
        <v>4.97</v>
      </c>
      <c r="G214" s="12">
        <f>Sales_Table7[[#This Row],[Cost Per Unit]]*Sales_Table7[[#This Row],[Units]]</f>
        <v>849.87</v>
      </c>
      <c r="H214" s="12">
        <f>Sales_Table7[[#This Row],[Amount]]-Sales_Table7[[#This Row],[Total Cost]]</f>
        <v>3168.13</v>
      </c>
    </row>
    <row r="215" spans="1:8" x14ac:dyDescent="0.3">
      <c r="A215" t="s">
        <v>9</v>
      </c>
      <c r="B215" t="s">
        <v>34</v>
      </c>
      <c r="C215" t="s">
        <v>16</v>
      </c>
      <c r="D215" s="4">
        <v>938</v>
      </c>
      <c r="E215" s="5">
        <v>189</v>
      </c>
      <c r="F215" cm="1">
        <f t="array" ref="F215">_xlfn.XLOOKUP(Sales_Table7[[#This Row],[Product]],products[[#All],[Product]],products[[#All],[Cost per unit]],,0)</f>
        <v>8.7899999999999991</v>
      </c>
      <c r="G215" s="12">
        <f>Sales_Table7[[#This Row],[Cost Per Unit]]*Sales_Table7[[#This Row],[Units]]</f>
        <v>1661.31</v>
      </c>
      <c r="H215" s="12">
        <f>Sales_Table7[[#This Row],[Amount]]-Sales_Table7[[#This Row],[Total Cost]]</f>
        <v>-723.31</v>
      </c>
    </row>
    <row r="216" spans="1:8" x14ac:dyDescent="0.3">
      <c r="A216" t="s">
        <v>7</v>
      </c>
      <c r="B216" t="s">
        <v>38</v>
      </c>
      <c r="C216" t="s">
        <v>18</v>
      </c>
      <c r="D216" s="4">
        <v>1778</v>
      </c>
      <c r="E216" s="5">
        <v>270</v>
      </c>
      <c r="F216" cm="1">
        <f t="array" ref="F216">_xlfn.XLOOKUP(Sales_Table7[[#This Row],[Product]],products[[#All],[Product]],products[[#All],[Cost per unit]],,0)</f>
        <v>6.47</v>
      </c>
      <c r="G216" s="12">
        <f>Sales_Table7[[#This Row],[Cost Per Unit]]*Sales_Table7[[#This Row],[Units]]</f>
        <v>1746.8999999999999</v>
      </c>
      <c r="H216" s="12">
        <f>Sales_Table7[[#This Row],[Amount]]-Sales_Table7[[#This Row],[Total Cost]]</f>
        <v>31.100000000000136</v>
      </c>
    </row>
    <row r="217" spans="1:8" x14ac:dyDescent="0.3">
      <c r="A217" t="s">
        <v>6</v>
      </c>
      <c r="B217" t="s">
        <v>39</v>
      </c>
      <c r="C217" t="s">
        <v>30</v>
      </c>
      <c r="D217" s="4">
        <v>1638</v>
      </c>
      <c r="E217" s="5">
        <v>63</v>
      </c>
      <c r="F217" cm="1">
        <f t="array" ref="F217">_xlfn.XLOOKUP(Sales_Table7[[#This Row],[Product]],products[[#All],[Product]],products[[#All],[Cost per unit]],,0)</f>
        <v>14.49</v>
      </c>
      <c r="G217" s="12">
        <f>Sales_Table7[[#This Row],[Cost Per Unit]]*Sales_Table7[[#This Row],[Units]]</f>
        <v>912.87</v>
      </c>
      <c r="H217" s="12">
        <f>Sales_Table7[[#This Row],[Amount]]-Sales_Table7[[#This Row],[Total Cost]]</f>
        <v>725.13</v>
      </c>
    </row>
    <row r="218" spans="1:8" x14ac:dyDescent="0.3">
      <c r="A218" t="s">
        <v>41</v>
      </c>
      <c r="B218" t="s">
        <v>38</v>
      </c>
      <c r="C218" t="s">
        <v>25</v>
      </c>
      <c r="D218" s="4">
        <v>154</v>
      </c>
      <c r="E218" s="5">
        <v>21</v>
      </c>
      <c r="F218" cm="1">
        <f t="array" ref="F218">_xlfn.XLOOKUP(Sales_Table7[[#This Row],[Product]],products[[#All],[Product]],products[[#All],[Cost per unit]],,0)</f>
        <v>13.15</v>
      </c>
      <c r="G218" s="12">
        <f>Sales_Table7[[#This Row],[Cost Per Unit]]*Sales_Table7[[#This Row],[Units]]</f>
        <v>276.15000000000003</v>
      </c>
      <c r="H218" s="12">
        <f>Sales_Table7[[#This Row],[Amount]]-Sales_Table7[[#This Row],[Total Cost]]</f>
        <v>-122.15000000000003</v>
      </c>
    </row>
    <row r="219" spans="1:8" x14ac:dyDescent="0.3">
      <c r="A219" t="s">
        <v>7</v>
      </c>
      <c r="B219" t="s">
        <v>37</v>
      </c>
      <c r="C219" t="s">
        <v>22</v>
      </c>
      <c r="D219" s="4">
        <v>9835</v>
      </c>
      <c r="E219" s="5">
        <v>207</v>
      </c>
      <c r="F219" cm="1">
        <f t="array" ref="F219">_xlfn.XLOOKUP(Sales_Table7[[#This Row],[Product]],products[[#All],[Product]],products[[#All],[Cost per unit]],,0)</f>
        <v>9.77</v>
      </c>
      <c r="G219" s="12">
        <f>Sales_Table7[[#This Row],[Cost Per Unit]]*Sales_Table7[[#This Row],[Units]]</f>
        <v>2022.3899999999999</v>
      </c>
      <c r="H219" s="12">
        <f>Sales_Table7[[#This Row],[Amount]]-Sales_Table7[[#This Row],[Total Cost]]</f>
        <v>7812.6100000000006</v>
      </c>
    </row>
    <row r="220" spans="1:8" x14ac:dyDescent="0.3">
      <c r="A220" t="s">
        <v>9</v>
      </c>
      <c r="B220" t="s">
        <v>37</v>
      </c>
      <c r="C220" t="s">
        <v>20</v>
      </c>
      <c r="D220" s="4">
        <v>7273</v>
      </c>
      <c r="E220" s="5">
        <v>96</v>
      </c>
      <c r="F220" cm="1">
        <f t="array" ref="F220">_xlfn.XLOOKUP(Sales_Table7[[#This Row],[Product]],products[[#All],[Product]],products[[#All],[Cost per unit]],,0)</f>
        <v>10.62</v>
      </c>
      <c r="G220" s="12">
        <f>Sales_Table7[[#This Row],[Cost Per Unit]]*Sales_Table7[[#This Row],[Units]]</f>
        <v>1019.52</v>
      </c>
      <c r="H220" s="12">
        <f>Sales_Table7[[#This Row],[Amount]]-Sales_Table7[[#This Row],[Total Cost]]</f>
        <v>6253.48</v>
      </c>
    </row>
    <row r="221" spans="1:8" x14ac:dyDescent="0.3">
      <c r="A221" t="s">
        <v>5</v>
      </c>
      <c r="B221" t="s">
        <v>39</v>
      </c>
      <c r="C221" t="s">
        <v>22</v>
      </c>
      <c r="D221" s="4">
        <v>6909</v>
      </c>
      <c r="E221" s="5">
        <v>81</v>
      </c>
      <c r="F221" cm="1">
        <f t="array" ref="F221">_xlfn.XLOOKUP(Sales_Table7[[#This Row],[Product]],products[[#All],[Product]],products[[#All],[Cost per unit]],,0)</f>
        <v>9.77</v>
      </c>
      <c r="G221" s="12">
        <f>Sales_Table7[[#This Row],[Cost Per Unit]]*Sales_Table7[[#This Row],[Units]]</f>
        <v>791.37</v>
      </c>
      <c r="H221" s="12">
        <f>Sales_Table7[[#This Row],[Amount]]-Sales_Table7[[#This Row],[Total Cost]]</f>
        <v>6117.63</v>
      </c>
    </row>
    <row r="222" spans="1:8" x14ac:dyDescent="0.3">
      <c r="A222" t="s">
        <v>9</v>
      </c>
      <c r="B222" t="s">
        <v>39</v>
      </c>
      <c r="C222" t="s">
        <v>24</v>
      </c>
      <c r="D222" s="4">
        <v>3920</v>
      </c>
      <c r="E222" s="5">
        <v>306</v>
      </c>
      <c r="F222" cm="1">
        <f t="array" ref="F222">_xlfn.XLOOKUP(Sales_Table7[[#This Row],[Product]],products[[#All],[Product]],products[[#All],[Cost per unit]],,0)</f>
        <v>4.97</v>
      </c>
      <c r="G222" s="12">
        <f>Sales_Table7[[#This Row],[Cost Per Unit]]*Sales_Table7[[#This Row],[Units]]</f>
        <v>1520.82</v>
      </c>
      <c r="H222" s="12">
        <f>Sales_Table7[[#This Row],[Amount]]-Sales_Table7[[#This Row],[Total Cost]]</f>
        <v>2399.1800000000003</v>
      </c>
    </row>
    <row r="223" spans="1:8" x14ac:dyDescent="0.3">
      <c r="A223" t="s">
        <v>10</v>
      </c>
      <c r="B223" t="s">
        <v>39</v>
      </c>
      <c r="C223" t="s">
        <v>21</v>
      </c>
      <c r="D223" s="4">
        <v>4858</v>
      </c>
      <c r="E223" s="5">
        <v>279</v>
      </c>
      <c r="F223" cm="1">
        <f t="array" ref="F223">_xlfn.XLOOKUP(Sales_Table7[[#This Row],[Product]],products[[#All],[Product]],products[[#All],[Cost per unit]],,0)</f>
        <v>9</v>
      </c>
      <c r="G223" s="12">
        <f>Sales_Table7[[#This Row],[Cost Per Unit]]*Sales_Table7[[#This Row],[Units]]</f>
        <v>2511</v>
      </c>
      <c r="H223" s="12">
        <f>Sales_Table7[[#This Row],[Amount]]-Sales_Table7[[#This Row],[Total Cost]]</f>
        <v>2347</v>
      </c>
    </row>
    <row r="224" spans="1:8" x14ac:dyDescent="0.3">
      <c r="A224" t="s">
        <v>2</v>
      </c>
      <c r="B224" t="s">
        <v>38</v>
      </c>
      <c r="C224" t="s">
        <v>4</v>
      </c>
      <c r="D224" s="4">
        <v>3549</v>
      </c>
      <c r="E224" s="5">
        <v>3</v>
      </c>
      <c r="F224" cm="1">
        <f t="array" ref="F224">_xlfn.XLOOKUP(Sales_Table7[[#This Row],[Product]],products[[#All],[Product]],products[[#All],[Cost per unit]],,0)</f>
        <v>11.88</v>
      </c>
      <c r="G224" s="12">
        <f>Sales_Table7[[#This Row],[Cost Per Unit]]*Sales_Table7[[#This Row],[Units]]</f>
        <v>35.64</v>
      </c>
      <c r="H224" s="12">
        <f>Sales_Table7[[#This Row],[Amount]]-Sales_Table7[[#This Row],[Total Cost]]</f>
        <v>3513.36</v>
      </c>
    </row>
    <row r="225" spans="1:8" x14ac:dyDescent="0.3">
      <c r="A225" t="s">
        <v>7</v>
      </c>
      <c r="B225" t="s">
        <v>39</v>
      </c>
      <c r="C225" t="s">
        <v>27</v>
      </c>
      <c r="D225" s="4">
        <v>966</v>
      </c>
      <c r="E225" s="5">
        <v>198</v>
      </c>
      <c r="F225" cm="1">
        <f t="array" ref="F225">_xlfn.XLOOKUP(Sales_Table7[[#This Row],[Product]],products[[#All],[Product]],products[[#All],[Cost per unit]],,0)</f>
        <v>16.73</v>
      </c>
      <c r="G225" s="12">
        <f>Sales_Table7[[#This Row],[Cost Per Unit]]*Sales_Table7[[#This Row],[Units]]</f>
        <v>3312.54</v>
      </c>
      <c r="H225" s="12">
        <f>Sales_Table7[[#This Row],[Amount]]-Sales_Table7[[#This Row],[Total Cost]]</f>
        <v>-2346.54</v>
      </c>
    </row>
    <row r="226" spans="1:8" x14ac:dyDescent="0.3">
      <c r="A226" t="s">
        <v>5</v>
      </c>
      <c r="B226" t="s">
        <v>39</v>
      </c>
      <c r="C226" t="s">
        <v>18</v>
      </c>
      <c r="D226" s="4">
        <v>385</v>
      </c>
      <c r="E226" s="5">
        <v>249</v>
      </c>
      <c r="F226" cm="1">
        <f t="array" ref="F226">_xlfn.XLOOKUP(Sales_Table7[[#This Row],[Product]],products[[#All],[Product]],products[[#All],[Cost per unit]],,0)</f>
        <v>6.47</v>
      </c>
      <c r="G226" s="12">
        <f>Sales_Table7[[#This Row],[Cost Per Unit]]*Sales_Table7[[#This Row],[Units]]</f>
        <v>1611.03</v>
      </c>
      <c r="H226" s="12">
        <f>Sales_Table7[[#This Row],[Amount]]-Sales_Table7[[#This Row],[Total Cost]]</f>
        <v>-1226.03</v>
      </c>
    </row>
    <row r="227" spans="1:8" x14ac:dyDescent="0.3">
      <c r="A227" t="s">
        <v>6</v>
      </c>
      <c r="B227" t="s">
        <v>34</v>
      </c>
      <c r="C227" t="s">
        <v>16</v>
      </c>
      <c r="D227" s="4">
        <v>2219</v>
      </c>
      <c r="E227" s="5">
        <v>75</v>
      </c>
      <c r="F227" cm="1">
        <f t="array" ref="F227">_xlfn.XLOOKUP(Sales_Table7[[#This Row],[Product]],products[[#All],[Product]],products[[#All],[Cost per unit]],,0)</f>
        <v>8.7899999999999991</v>
      </c>
      <c r="G227" s="12">
        <f>Sales_Table7[[#This Row],[Cost Per Unit]]*Sales_Table7[[#This Row],[Units]]</f>
        <v>659.24999999999989</v>
      </c>
      <c r="H227" s="12">
        <f>Sales_Table7[[#This Row],[Amount]]-Sales_Table7[[#This Row],[Total Cost]]</f>
        <v>1559.75</v>
      </c>
    </row>
    <row r="228" spans="1:8" x14ac:dyDescent="0.3">
      <c r="A228" t="s">
        <v>9</v>
      </c>
      <c r="B228" t="s">
        <v>36</v>
      </c>
      <c r="C228" t="s">
        <v>32</v>
      </c>
      <c r="D228" s="4">
        <v>2954</v>
      </c>
      <c r="E228" s="5">
        <v>189</v>
      </c>
      <c r="F228" cm="1">
        <f t="array" ref="F228">_xlfn.XLOOKUP(Sales_Table7[[#This Row],[Product]],products[[#All],[Product]],products[[#All],[Cost per unit]],,0)</f>
        <v>8.65</v>
      </c>
      <c r="G228" s="12">
        <f>Sales_Table7[[#This Row],[Cost Per Unit]]*Sales_Table7[[#This Row],[Units]]</f>
        <v>1634.8500000000001</v>
      </c>
      <c r="H228" s="12">
        <f>Sales_Table7[[#This Row],[Amount]]-Sales_Table7[[#This Row],[Total Cost]]</f>
        <v>1319.1499999999999</v>
      </c>
    </row>
    <row r="229" spans="1:8" x14ac:dyDescent="0.3">
      <c r="A229" t="s">
        <v>7</v>
      </c>
      <c r="B229" t="s">
        <v>36</v>
      </c>
      <c r="C229" t="s">
        <v>32</v>
      </c>
      <c r="D229" s="4">
        <v>280</v>
      </c>
      <c r="E229" s="5">
        <v>87</v>
      </c>
      <c r="F229" cm="1">
        <f t="array" ref="F229">_xlfn.XLOOKUP(Sales_Table7[[#This Row],[Product]],products[[#All],[Product]],products[[#All],[Cost per unit]],,0)</f>
        <v>8.65</v>
      </c>
      <c r="G229" s="12">
        <f>Sales_Table7[[#This Row],[Cost Per Unit]]*Sales_Table7[[#This Row],[Units]]</f>
        <v>752.55000000000007</v>
      </c>
      <c r="H229" s="12">
        <f>Sales_Table7[[#This Row],[Amount]]-Sales_Table7[[#This Row],[Total Cost]]</f>
        <v>-472.55000000000007</v>
      </c>
    </row>
    <row r="230" spans="1:8" x14ac:dyDescent="0.3">
      <c r="A230" t="s">
        <v>41</v>
      </c>
      <c r="B230" t="s">
        <v>36</v>
      </c>
      <c r="C230" t="s">
        <v>30</v>
      </c>
      <c r="D230" s="4">
        <v>6118</v>
      </c>
      <c r="E230" s="5">
        <v>174</v>
      </c>
      <c r="F230" cm="1">
        <f t="array" ref="F230">_xlfn.XLOOKUP(Sales_Table7[[#This Row],[Product]],products[[#All],[Product]],products[[#All],[Cost per unit]],,0)</f>
        <v>14.49</v>
      </c>
      <c r="G230" s="12">
        <f>Sales_Table7[[#This Row],[Cost Per Unit]]*Sales_Table7[[#This Row],[Units]]</f>
        <v>2521.2600000000002</v>
      </c>
      <c r="H230" s="12">
        <f>Sales_Table7[[#This Row],[Amount]]-Sales_Table7[[#This Row],[Total Cost]]</f>
        <v>3596.74</v>
      </c>
    </row>
    <row r="231" spans="1:8" x14ac:dyDescent="0.3">
      <c r="A231" t="s">
        <v>2</v>
      </c>
      <c r="B231" t="s">
        <v>39</v>
      </c>
      <c r="C231" t="s">
        <v>15</v>
      </c>
      <c r="D231" s="4">
        <v>4802</v>
      </c>
      <c r="E231" s="5">
        <v>36</v>
      </c>
      <c r="F231" cm="1">
        <f t="array" ref="F231">_xlfn.XLOOKUP(Sales_Table7[[#This Row],[Product]],products[[#All],[Product]],products[[#All],[Cost per unit]],,0)</f>
        <v>11.73</v>
      </c>
      <c r="G231" s="12">
        <f>Sales_Table7[[#This Row],[Cost Per Unit]]*Sales_Table7[[#This Row],[Units]]</f>
        <v>422.28000000000003</v>
      </c>
      <c r="H231" s="12">
        <f>Sales_Table7[[#This Row],[Amount]]-Sales_Table7[[#This Row],[Total Cost]]</f>
        <v>4379.72</v>
      </c>
    </row>
    <row r="232" spans="1:8" x14ac:dyDescent="0.3">
      <c r="A232" t="s">
        <v>9</v>
      </c>
      <c r="B232" t="s">
        <v>38</v>
      </c>
      <c r="C232" t="s">
        <v>24</v>
      </c>
      <c r="D232" s="4">
        <v>4137</v>
      </c>
      <c r="E232" s="5">
        <v>60</v>
      </c>
      <c r="F232" cm="1">
        <f t="array" ref="F232">_xlfn.XLOOKUP(Sales_Table7[[#This Row],[Product]],products[[#All],[Product]],products[[#All],[Cost per unit]],,0)</f>
        <v>4.97</v>
      </c>
      <c r="G232" s="12">
        <f>Sales_Table7[[#This Row],[Cost Per Unit]]*Sales_Table7[[#This Row],[Units]]</f>
        <v>298.2</v>
      </c>
      <c r="H232" s="12">
        <f>Sales_Table7[[#This Row],[Amount]]-Sales_Table7[[#This Row],[Total Cost]]</f>
        <v>3838.8</v>
      </c>
    </row>
    <row r="233" spans="1:8" x14ac:dyDescent="0.3">
      <c r="A233" t="s">
        <v>3</v>
      </c>
      <c r="B233" t="s">
        <v>35</v>
      </c>
      <c r="C233" t="s">
        <v>23</v>
      </c>
      <c r="D233" s="4">
        <v>2023</v>
      </c>
      <c r="E233" s="5">
        <v>78</v>
      </c>
      <c r="F233" cm="1">
        <f t="array" ref="F233">_xlfn.XLOOKUP(Sales_Table7[[#This Row],[Product]],products[[#All],[Product]],products[[#All],[Cost per unit]],,0)</f>
        <v>6.49</v>
      </c>
      <c r="G233" s="12">
        <f>Sales_Table7[[#This Row],[Cost Per Unit]]*Sales_Table7[[#This Row],[Units]]</f>
        <v>506.22</v>
      </c>
      <c r="H233" s="12">
        <f>Sales_Table7[[#This Row],[Amount]]-Sales_Table7[[#This Row],[Total Cost]]</f>
        <v>1516.78</v>
      </c>
    </row>
    <row r="234" spans="1:8" x14ac:dyDescent="0.3">
      <c r="A234" t="s">
        <v>9</v>
      </c>
      <c r="B234" t="s">
        <v>36</v>
      </c>
      <c r="C234" t="s">
        <v>30</v>
      </c>
      <c r="D234" s="4">
        <v>9051</v>
      </c>
      <c r="E234" s="5">
        <v>57</v>
      </c>
      <c r="F234" cm="1">
        <f t="array" ref="F234">_xlfn.XLOOKUP(Sales_Table7[[#This Row],[Product]],products[[#All],[Product]],products[[#All],[Cost per unit]],,0)</f>
        <v>14.49</v>
      </c>
      <c r="G234" s="12">
        <f>Sales_Table7[[#This Row],[Cost Per Unit]]*Sales_Table7[[#This Row],[Units]]</f>
        <v>825.93000000000006</v>
      </c>
      <c r="H234" s="12">
        <f>Sales_Table7[[#This Row],[Amount]]-Sales_Table7[[#This Row],[Total Cost]]</f>
        <v>8225.07</v>
      </c>
    </row>
    <row r="235" spans="1:8" x14ac:dyDescent="0.3">
      <c r="A235" t="s">
        <v>9</v>
      </c>
      <c r="B235" t="s">
        <v>37</v>
      </c>
      <c r="C235" t="s">
        <v>28</v>
      </c>
      <c r="D235" s="4">
        <v>2919</v>
      </c>
      <c r="E235" s="5">
        <v>45</v>
      </c>
      <c r="F235" cm="1">
        <f t="array" ref="F235">_xlfn.XLOOKUP(Sales_Table7[[#This Row],[Product]],products[[#All],[Product]],products[[#All],[Cost per unit]],,0)</f>
        <v>10.38</v>
      </c>
      <c r="G235" s="12">
        <f>Sales_Table7[[#This Row],[Cost Per Unit]]*Sales_Table7[[#This Row],[Units]]</f>
        <v>467.1</v>
      </c>
      <c r="H235" s="12">
        <f>Sales_Table7[[#This Row],[Amount]]-Sales_Table7[[#This Row],[Total Cost]]</f>
        <v>2451.9</v>
      </c>
    </row>
    <row r="236" spans="1:8" x14ac:dyDescent="0.3">
      <c r="A236" t="s">
        <v>41</v>
      </c>
      <c r="B236" t="s">
        <v>38</v>
      </c>
      <c r="C236" t="s">
        <v>22</v>
      </c>
      <c r="D236" s="4">
        <v>5915</v>
      </c>
      <c r="E236" s="5">
        <v>3</v>
      </c>
      <c r="F236" cm="1">
        <f t="array" ref="F236">_xlfn.XLOOKUP(Sales_Table7[[#This Row],[Product]],products[[#All],[Product]],products[[#All],[Cost per unit]],,0)</f>
        <v>9.77</v>
      </c>
      <c r="G236" s="12">
        <f>Sales_Table7[[#This Row],[Cost Per Unit]]*Sales_Table7[[#This Row],[Units]]</f>
        <v>29.31</v>
      </c>
      <c r="H236" s="12">
        <f>Sales_Table7[[#This Row],[Amount]]-Sales_Table7[[#This Row],[Total Cost]]</f>
        <v>5885.69</v>
      </c>
    </row>
    <row r="237" spans="1:8" x14ac:dyDescent="0.3">
      <c r="A237" t="s">
        <v>10</v>
      </c>
      <c r="B237" t="s">
        <v>35</v>
      </c>
      <c r="C237" t="s">
        <v>15</v>
      </c>
      <c r="D237" s="4">
        <v>2562</v>
      </c>
      <c r="E237" s="5">
        <v>6</v>
      </c>
      <c r="F237" cm="1">
        <f t="array" ref="F237">_xlfn.XLOOKUP(Sales_Table7[[#This Row],[Product]],products[[#All],[Product]],products[[#All],[Cost per unit]],,0)</f>
        <v>11.73</v>
      </c>
      <c r="G237" s="12">
        <f>Sales_Table7[[#This Row],[Cost Per Unit]]*Sales_Table7[[#This Row],[Units]]</f>
        <v>70.38</v>
      </c>
      <c r="H237" s="12">
        <f>Sales_Table7[[#This Row],[Amount]]-Sales_Table7[[#This Row],[Total Cost]]</f>
        <v>2491.62</v>
      </c>
    </row>
    <row r="238" spans="1:8" x14ac:dyDescent="0.3">
      <c r="A238" t="s">
        <v>5</v>
      </c>
      <c r="B238" t="s">
        <v>37</v>
      </c>
      <c r="C238" t="s">
        <v>25</v>
      </c>
      <c r="D238" s="4">
        <v>8813</v>
      </c>
      <c r="E238" s="5">
        <v>21</v>
      </c>
      <c r="F238" cm="1">
        <f t="array" ref="F238">_xlfn.XLOOKUP(Sales_Table7[[#This Row],[Product]],products[[#All],[Product]],products[[#All],[Cost per unit]],,0)</f>
        <v>13.15</v>
      </c>
      <c r="G238" s="12">
        <f>Sales_Table7[[#This Row],[Cost Per Unit]]*Sales_Table7[[#This Row],[Units]]</f>
        <v>276.15000000000003</v>
      </c>
      <c r="H238" s="12">
        <f>Sales_Table7[[#This Row],[Amount]]-Sales_Table7[[#This Row],[Total Cost]]</f>
        <v>8536.85</v>
      </c>
    </row>
    <row r="239" spans="1:8" x14ac:dyDescent="0.3">
      <c r="A239" t="s">
        <v>5</v>
      </c>
      <c r="B239" t="s">
        <v>36</v>
      </c>
      <c r="C239" t="s">
        <v>18</v>
      </c>
      <c r="D239" s="4">
        <v>6111</v>
      </c>
      <c r="E239" s="5">
        <v>3</v>
      </c>
      <c r="F239" cm="1">
        <f t="array" ref="F239">_xlfn.XLOOKUP(Sales_Table7[[#This Row],[Product]],products[[#All],[Product]],products[[#All],[Cost per unit]],,0)</f>
        <v>6.47</v>
      </c>
      <c r="G239" s="12">
        <f>Sales_Table7[[#This Row],[Cost Per Unit]]*Sales_Table7[[#This Row],[Units]]</f>
        <v>19.41</v>
      </c>
      <c r="H239" s="12">
        <f>Sales_Table7[[#This Row],[Amount]]-Sales_Table7[[#This Row],[Total Cost]]</f>
        <v>6091.59</v>
      </c>
    </row>
    <row r="240" spans="1:8" x14ac:dyDescent="0.3">
      <c r="A240" t="s">
        <v>8</v>
      </c>
      <c r="B240" t="s">
        <v>34</v>
      </c>
      <c r="C240" t="s">
        <v>31</v>
      </c>
      <c r="D240" s="4">
        <v>3507</v>
      </c>
      <c r="E240" s="5">
        <v>288</v>
      </c>
      <c r="F240" cm="1">
        <f t="array" ref="F240">_xlfn.XLOOKUP(Sales_Table7[[#This Row],[Product]],products[[#All],[Product]],products[[#All],[Cost per unit]],,0)</f>
        <v>5.79</v>
      </c>
      <c r="G240" s="12">
        <f>Sales_Table7[[#This Row],[Cost Per Unit]]*Sales_Table7[[#This Row],[Units]]</f>
        <v>1667.52</v>
      </c>
      <c r="H240" s="12">
        <f>Sales_Table7[[#This Row],[Amount]]-Sales_Table7[[#This Row],[Total Cost]]</f>
        <v>1839.48</v>
      </c>
    </row>
    <row r="241" spans="1:8" x14ac:dyDescent="0.3">
      <c r="A241" t="s">
        <v>6</v>
      </c>
      <c r="B241" t="s">
        <v>36</v>
      </c>
      <c r="C241" t="s">
        <v>13</v>
      </c>
      <c r="D241" s="4">
        <v>4319</v>
      </c>
      <c r="E241" s="5">
        <v>30</v>
      </c>
      <c r="F241" cm="1">
        <f t="array" ref="F241">_xlfn.XLOOKUP(Sales_Table7[[#This Row],[Product]],products[[#All],[Product]],products[[#All],[Cost per unit]],,0)</f>
        <v>9.33</v>
      </c>
      <c r="G241" s="12">
        <f>Sales_Table7[[#This Row],[Cost Per Unit]]*Sales_Table7[[#This Row],[Units]]</f>
        <v>279.89999999999998</v>
      </c>
      <c r="H241" s="12">
        <f>Sales_Table7[[#This Row],[Amount]]-Sales_Table7[[#This Row],[Total Cost]]</f>
        <v>4039.1</v>
      </c>
    </row>
    <row r="242" spans="1:8" x14ac:dyDescent="0.3">
      <c r="A242" t="s">
        <v>40</v>
      </c>
      <c r="B242" t="s">
        <v>38</v>
      </c>
      <c r="C242" t="s">
        <v>26</v>
      </c>
      <c r="D242" s="4">
        <v>609</v>
      </c>
      <c r="E242" s="5">
        <v>87</v>
      </c>
      <c r="F242" cm="1">
        <f t="array" ref="F242">_xlfn.XLOOKUP(Sales_Table7[[#This Row],[Product]],products[[#All],[Product]],products[[#All],[Cost per unit]],,0)</f>
        <v>5.6</v>
      </c>
      <c r="G242" s="12">
        <f>Sales_Table7[[#This Row],[Cost Per Unit]]*Sales_Table7[[#This Row],[Units]]</f>
        <v>487.2</v>
      </c>
      <c r="H242" s="12">
        <f>Sales_Table7[[#This Row],[Amount]]-Sales_Table7[[#This Row],[Total Cost]]</f>
        <v>121.80000000000001</v>
      </c>
    </row>
    <row r="243" spans="1:8" x14ac:dyDescent="0.3">
      <c r="A243" t="s">
        <v>40</v>
      </c>
      <c r="B243" t="s">
        <v>39</v>
      </c>
      <c r="C243" t="s">
        <v>27</v>
      </c>
      <c r="D243" s="4">
        <v>6370</v>
      </c>
      <c r="E243" s="5">
        <v>30</v>
      </c>
      <c r="F243" cm="1">
        <f t="array" ref="F243">_xlfn.XLOOKUP(Sales_Table7[[#This Row],[Product]],products[[#All],[Product]],products[[#All],[Cost per unit]],,0)</f>
        <v>16.73</v>
      </c>
      <c r="G243" s="12">
        <f>Sales_Table7[[#This Row],[Cost Per Unit]]*Sales_Table7[[#This Row],[Units]]</f>
        <v>501.90000000000003</v>
      </c>
      <c r="H243" s="12">
        <f>Sales_Table7[[#This Row],[Amount]]-Sales_Table7[[#This Row],[Total Cost]]</f>
        <v>5868.1</v>
      </c>
    </row>
    <row r="244" spans="1:8" x14ac:dyDescent="0.3">
      <c r="A244" t="s">
        <v>5</v>
      </c>
      <c r="B244" t="s">
        <v>38</v>
      </c>
      <c r="C244" t="s">
        <v>19</v>
      </c>
      <c r="D244" s="4">
        <v>5474</v>
      </c>
      <c r="E244" s="5">
        <v>168</v>
      </c>
      <c r="F244" cm="1">
        <f t="array" ref="F244">_xlfn.XLOOKUP(Sales_Table7[[#This Row],[Product]],products[[#All],[Product]],products[[#All],[Cost per unit]],,0)</f>
        <v>7.64</v>
      </c>
      <c r="G244" s="12">
        <f>Sales_Table7[[#This Row],[Cost Per Unit]]*Sales_Table7[[#This Row],[Units]]</f>
        <v>1283.52</v>
      </c>
      <c r="H244" s="12">
        <f>Sales_Table7[[#This Row],[Amount]]-Sales_Table7[[#This Row],[Total Cost]]</f>
        <v>4190.4799999999996</v>
      </c>
    </row>
    <row r="245" spans="1:8" x14ac:dyDescent="0.3">
      <c r="A245" t="s">
        <v>40</v>
      </c>
      <c r="B245" t="s">
        <v>36</v>
      </c>
      <c r="C245" t="s">
        <v>27</v>
      </c>
      <c r="D245" s="4">
        <v>3164</v>
      </c>
      <c r="E245" s="5">
        <v>306</v>
      </c>
      <c r="F245" cm="1">
        <f t="array" ref="F245">_xlfn.XLOOKUP(Sales_Table7[[#This Row],[Product]],products[[#All],[Product]],products[[#All],[Cost per unit]],,0)</f>
        <v>16.73</v>
      </c>
      <c r="G245" s="12">
        <f>Sales_Table7[[#This Row],[Cost Per Unit]]*Sales_Table7[[#This Row],[Units]]</f>
        <v>5119.38</v>
      </c>
      <c r="H245" s="12">
        <f>Sales_Table7[[#This Row],[Amount]]-Sales_Table7[[#This Row],[Total Cost]]</f>
        <v>-1955.38</v>
      </c>
    </row>
    <row r="246" spans="1:8" x14ac:dyDescent="0.3">
      <c r="A246" t="s">
        <v>6</v>
      </c>
      <c r="B246" t="s">
        <v>35</v>
      </c>
      <c r="C246" t="s">
        <v>4</v>
      </c>
      <c r="D246" s="4">
        <v>1302</v>
      </c>
      <c r="E246" s="5">
        <v>402</v>
      </c>
      <c r="F246" cm="1">
        <f t="array" ref="F246">_xlfn.XLOOKUP(Sales_Table7[[#This Row],[Product]],products[[#All],[Product]],products[[#All],[Cost per unit]],,0)</f>
        <v>11.88</v>
      </c>
      <c r="G246" s="12">
        <f>Sales_Table7[[#This Row],[Cost Per Unit]]*Sales_Table7[[#This Row],[Units]]</f>
        <v>4775.76</v>
      </c>
      <c r="H246" s="12">
        <f>Sales_Table7[[#This Row],[Amount]]-Sales_Table7[[#This Row],[Total Cost]]</f>
        <v>-3473.76</v>
      </c>
    </row>
    <row r="247" spans="1:8" x14ac:dyDescent="0.3">
      <c r="A247" t="s">
        <v>3</v>
      </c>
      <c r="B247" t="s">
        <v>37</v>
      </c>
      <c r="C247" t="s">
        <v>28</v>
      </c>
      <c r="D247" s="4">
        <v>7308</v>
      </c>
      <c r="E247" s="5">
        <v>327</v>
      </c>
      <c r="F247" cm="1">
        <f t="array" ref="F247">_xlfn.XLOOKUP(Sales_Table7[[#This Row],[Product]],products[[#All],[Product]],products[[#All],[Cost per unit]],,0)</f>
        <v>10.38</v>
      </c>
      <c r="G247" s="12">
        <f>Sales_Table7[[#This Row],[Cost Per Unit]]*Sales_Table7[[#This Row],[Units]]</f>
        <v>3394.26</v>
      </c>
      <c r="H247" s="12">
        <f>Sales_Table7[[#This Row],[Amount]]-Sales_Table7[[#This Row],[Total Cost]]</f>
        <v>3913.74</v>
      </c>
    </row>
    <row r="248" spans="1:8" x14ac:dyDescent="0.3">
      <c r="A248" t="s">
        <v>40</v>
      </c>
      <c r="B248" t="s">
        <v>37</v>
      </c>
      <c r="C248" t="s">
        <v>27</v>
      </c>
      <c r="D248" s="4">
        <v>6132</v>
      </c>
      <c r="E248" s="5">
        <v>93</v>
      </c>
      <c r="F248" cm="1">
        <f t="array" ref="F248">_xlfn.XLOOKUP(Sales_Table7[[#This Row],[Product]],products[[#All],[Product]],products[[#All],[Cost per unit]],,0)</f>
        <v>16.73</v>
      </c>
      <c r="G248" s="12">
        <f>Sales_Table7[[#This Row],[Cost Per Unit]]*Sales_Table7[[#This Row],[Units]]</f>
        <v>1555.89</v>
      </c>
      <c r="H248" s="12">
        <f>Sales_Table7[[#This Row],[Amount]]-Sales_Table7[[#This Row],[Total Cost]]</f>
        <v>4576.1099999999997</v>
      </c>
    </row>
    <row r="249" spans="1:8" x14ac:dyDescent="0.3">
      <c r="A249" t="s">
        <v>10</v>
      </c>
      <c r="B249" t="s">
        <v>35</v>
      </c>
      <c r="C249" t="s">
        <v>14</v>
      </c>
      <c r="D249" s="4">
        <v>3472</v>
      </c>
      <c r="E249" s="5">
        <v>96</v>
      </c>
      <c r="F249" cm="1">
        <f t="array" ref="F249">_xlfn.XLOOKUP(Sales_Table7[[#This Row],[Product]],products[[#All],[Product]],products[[#All],[Cost per unit]],,0)</f>
        <v>11.7</v>
      </c>
      <c r="G249" s="12">
        <f>Sales_Table7[[#This Row],[Cost Per Unit]]*Sales_Table7[[#This Row],[Units]]</f>
        <v>1123.1999999999998</v>
      </c>
      <c r="H249" s="12">
        <f>Sales_Table7[[#This Row],[Amount]]-Sales_Table7[[#This Row],[Total Cost]]</f>
        <v>2348.8000000000002</v>
      </c>
    </row>
    <row r="250" spans="1:8" x14ac:dyDescent="0.3">
      <c r="A250" t="s">
        <v>8</v>
      </c>
      <c r="B250" t="s">
        <v>39</v>
      </c>
      <c r="C250" t="s">
        <v>18</v>
      </c>
      <c r="D250" s="4">
        <v>9660</v>
      </c>
      <c r="E250" s="5">
        <v>27</v>
      </c>
      <c r="F250" cm="1">
        <f t="array" ref="F250">_xlfn.XLOOKUP(Sales_Table7[[#This Row],[Product]],products[[#All],[Product]],products[[#All],[Cost per unit]],,0)</f>
        <v>6.47</v>
      </c>
      <c r="G250" s="12">
        <f>Sales_Table7[[#This Row],[Cost Per Unit]]*Sales_Table7[[#This Row],[Units]]</f>
        <v>174.69</v>
      </c>
      <c r="H250" s="12">
        <f>Sales_Table7[[#This Row],[Amount]]-Sales_Table7[[#This Row],[Total Cost]]</f>
        <v>9485.31</v>
      </c>
    </row>
    <row r="251" spans="1:8" x14ac:dyDescent="0.3">
      <c r="A251" t="s">
        <v>9</v>
      </c>
      <c r="B251" t="s">
        <v>38</v>
      </c>
      <c r="C251" t="s">
        <v>26</v>
      </c>
      <c r="D251" s="4">
        <v>2436</v>
      </c>
      <c r="E251" s="5">
        <v>99</v>
      </c>
      <c r="F251" cm="1">
        <f t="array" ref="F251">_xlfn.XLOOKUP(Sales_Table7[[#This Row],[Product]],products[[#All],[Product]],products[[#All],[Cost per unit]],,0)</f>
        <v>5.6</v>
      </c>
      <c r="G251" s="12">
        <f>Sales_Table7[[#This Row],[Cost Per Unit]]*Sales_Table7[[#This Row],[Units]]</f>
        <v>554.4</v>
      </c>
      <c r="H251" s="12">
        <f>Sales_Table7[[#This Row],[Amount]]-Sales_Table7[[#This Row],[Total Cost]]</f>
        <v>1881.6</v>
      </c>
    </row>
    <row r="252" spans="1:8" x14ac:dyDescent="0.3">
      <c r="A252" t="s">
        <v>9</v>
      </c>
      <c r="B252" t="s">
        <v>38</v>
      </c>
      <c r="C252" t="s">
        <v>33</v>
      </c>
      <c r="D252" s="4">
        <v>9506</v>
      </c>
      <c r="E252" s="5">
        <v>87</v>
      </c>
      <c r="F252" cm="1">
        <f t="array" ref="F252">_xlfn.XLOOKUP(Sales_Table7[[#This Row],[Product]],products[[#All],[Product]],products[[#All],[Cost per unit]],,0)</f>
        <v>12.37</v>
      </c>
      <c r="G252" s="12">
        <f>Sales_Table7[[#This Row],[Cost Per Unit]]*Sales_Table7[[#This Row],[Units]]</f>
        <v>1076.1899999999998</v>
      </c>
      <c r="H252" s="12">
        <f>Sales_Table7[[#This Row],[Amount]]-Sales_Table7[[#This Row],[Total Cost]]</f>
        <v>8429.81</v>
      </c>
    </row>
    <row r="253" spans="1:8" x14ac:dyDescent="0.3">
      <c r="A253" t="s">
        <v>10</v>
      </c>
      <c r="B253" t="s">
        <v>37</v>
      </c>
      <c r="C253" t="s">
        <v>21</v>
      </c>
      <c r="D253" s="4">
        <v>245</v>
      </c>
      <c r="E253" s="5">
        <v>288</v>
      </c>
      <c r="F253" cm="1">
        <f t="array" ref="F253">_xlfn.XLOOKUP(Sales_Table7[[#This Row],[Product]],products[[#All],[Product]],products[[#All],[Cost per unit]],,0)</f>
        <v>9</v>
      </c>
      <c r="G253" s="12">
        <f>Sales_Table7[[#This Row],[Cost Per Unit]]*Sales_Table7[[#This Row],[Units]]</f>
        <v>2592</v>
      </c>
      <c r="H253" s="12">
        <f>Sales_Table7[[#This Row],[Amount]]-Sales_Table7[[#This Row],[Total Cost]]</f>
        <v>-2347</v>
      </c>
    </row>
    <row r="254" spans="1:8" x14ac:dyDescent="0.3">
      <c r="A254" t="s">
        <v>8</v>
      </c>
      <c r="B254" t="s">
        <v>35</v>
      </c>
      <c r="C254" t="s">
        <v>20</v>
      </c>
      <c r="D254" s="4">
        <v>2702</v>
      </c>
      <c r="E254" s="5">
        <v>363</v>
      </c>
      <c r="F254" cm="1">
        <f t="array" ref="F254">_xlfn.XLOOKUP(Sales_Table7[[#This Row],[Product]],products[[#All],[Product]],products[[#All],[Cost per unit]],,0)</f>
        <v>10.62</v>
      </c>
      <c r="G254" s="12">
        <f>Sales_Table7[[#This Row],[Cost Per Unit]]*Sales_Table7[[#This Row],[Units]]</f>
        <v>3855.0599999999995</v>
      </c>
      <c r="H254" s="12">
        <f>Sales_Table7[[#This Row],[Amount]]-Sales_Table7[[#This Row],[Total Cost]]</f>
        <v>-1153.0599999999995</v>
      </c>
    </row>
    <row r="255" spans="1:8" x14ac:dyDescent="0.3">
      <c r="A255" t="s">
        <v>10</v>
      </c>
      <c r="B255" t="s">
        <v>34</v>
      </c>
      <c r="C255" t="s">
        <v>17</v>
      </c>
      <c r="D255" s="4">
        <v>700</v>
      </c>
      <c r="E255" s="5">
        <v>87</v>
      </c>
      <c r="F255" cm="1">
        <f t="array" ref="F255">_xlfn.XLOOKUP(Sales_Table7[[#This Row],[Product]],products[[#All],[Product]],products[[#All],[Cost per unit]],,0)</f>
        <v>3.11</v>
      </c>
      <c r="G255" s="12">
        <f>Sales_Table7[[#This Row],[Cost Per Unit]]*Sales_Table7[[#This Row],[Units]]</f>
        <v>270.57</v>
      </c>
      <c r="H255" s="12">
        <f>Sales_Table7[[#This Row],[Amount]]-Sales_Table7[[#This Row],[Total Cost]]</f>
        <v>429.43</v>
      </c>
    </row>
    <row r="256" spans="1:8" x14ac:dyDescent="0.3">
      <c r="A256" t="s">
        <v>6</v>
      </c>
      <c r="B256" t="s">
        <v>34</v>
      </c>
      <c r="C256" t="s">
        <v>17</v>
      </c>
      <c r="D256" s="4">
        <v>3759</v>
      </c>
      <c r="E256" s="5">
        <v>150</v>
      </c>
      <c r="F256" cm="1">
        <f t="array" ref="F256">_xlfn.XLOOKUP(Sales_Table7[[#This Row],[Product]],products[[#All],[Product]],products[[#All],[Cost per unit]],,0)</f>
        <v>3.11</v>
      </c>
      <c r="G256" s="12">
        <f>Sales_Table7[[#This Row],[Cost Per Unit]]*Sales_Table7[[#This Row],[Units]]</f>
        <v>466.5</v>
      </c>
      <c r="H256" s="12">
        <f>Sales_Table7[[#This Row],[Amount]]-Sales_Table7[[#This Row],[Total Cost]]</f>
        <v>3292.5</v>
      </c>
    </row>
    <row r="257" spans="1:8" x14ac:dyDescent="0.3">
      <c r="A257" t="s">
        <v>2</v>
      </c>
      <c r="B257" t="s">
        <v>35</v>
      </c>
      <c r="C257" t="s">
        <v>17</v>
      </c>
      <c r="D257" s="4">
        <v>1589</v>
      </c>
      <c r="E257" s="5">
        <v>303</v>
      </c>
      <c r="F257" cm="1">
        <f t="array" ref="F257">_xlfn.XLOOKUP(Sales_Table7[[#This Row],[Product]],products[[#All],[Product]],products[[#All],[Cost per unit]],,0)</f>
        <v>3.11</v>
      </c>
      <c r="G257" s="12">
        <f>Sales_Table7[[#This Row],[Cost Per Unit]]*Sales_Table7[[#This Row],[Units]]</f>
        <v>942.32999999999993</v>
      </c>
      <c r="H257" s="12">
        <f>Sales_Table7[[#This Row],[Amount]]-Sales_Table7[[#This Row],[Total Cost]]</f>
        <v>646.67000000000007</v>
      </c>
    </row>
    <row r="258" spans="1:8" x14ac:dyDescent="0.3">
      <c r="A258" t="s">
        <v>7</v>
      </c>
      <c r="B258" t="s">
        <v>35</v>
      </c>
      <c r="C258" t="s">
        <v>28</v>
      </c>
      <c r="D258" s="4">
        <v>5194</v>
      </c>
      <c r="E258" s="5">
        <v>288</v>
      </c>
      <c r="F258" cm="1">
        <f t="array" ref="F258">_xlfn.XLOOKUP(Sales_Table7[[#This Row],[Product]],products[[#All],[Product]],products[[#All],[Cost per unit]],,0)</f>
        <v>10.38</v>
      </c>
      <c r="G258" s="12">
        <f>Sales_Table7[[#This Row],[Cost Per Unit]]*Sales_Table7[[#This Row],[Units]]</f>
        <v>2989.44</v>
      </c>
      <c r="H258" s="12">
        <f>Sales_Table7[[#This Row],[Amount]]-Sales_Table7[[#This Row],[Total Cost]]</f>
        <v>2204.56</v>
      </c>
    </row>
    <row r="259" spans="1:8" x14ac:dyDescent="0.3">
      <c r="A259" t="s">
        <v>10</v>
      </c>
      <c r="B259" t="s">
        <v>36</v>
      </c>
      <c r="C259" t="s">
        <v>13</v>
      </c>
      <c r="D259" s="4">
        <v>945</v>
      </c>
      <c r="E259" s="5">
        <v>75</v>
      </c>
      <c r="F259" cm="1">
        <f t="array" ref="F259">_xlfn.XLOOKUP(Sales_Table7[[#This Row],[Product]],products[[#All],[Product]],products[[#All],[Cost per unit]],,0)</f>
        <v>9.33</v>
      </c>
      <c r="G259" s="12">
        <f>Sales_Table7[[#This Row],[Cost Per Unit]]*Sales_Table7[[#This Row],[Units]]</f>
        <v>699.75</v>
      </c>
      <c r="H259" s="12">
        <f>Sales_Table7[[#This Row],[Amount]]-Sales_Table7[[#This Row],[Total Cost]]</f>
        <v>245.25</v>
      </c>
    </row>
    <row r="260" spans="1:8" x14ac:dyDescent="0.3">
      <c r="A260" t="s">
        <v>40</v>
      </c>
      <c r="B260" t="s">
        <v>38</v>
      </c>
      <c r="C260" t="s">
        <v>31</v>
      </c>
      <c r="D260" s="4">
        <v>1988</v>
      </c>
      <c r="E260" s="5">
        <v>39</v>
      </c>
      <c r="F260" cm="1">
        <f t="array" ref="F260">_xlfn.XLOOKUP(Sales_Table7[[#This Row],[Product]],products[[#All],[Product]],products[[#All],[Cost per unit]],,0)</f>
        <v>5.79</v>
      </c>
      <c r="G260" s="12">
        <f>Sales_Table7[[#This Row],[Cost Per Unit]]*Sales_Table7[[#This Row],[Units]]</f>
        <v>225.81</v>
      </c>
      <c r="H260" s="12">
        <f>Sales_Table7[[#This Row],[Amount]]-Sales_Table7[[#This Row],[Total Cost]]</f>
        <v>1762.19</v>
      </c>
    </row>
    <row r="261" spans="1:8" x14ac:dyDescent="0.3">
      <c r="A261" t="s">
        <v>6</v>
      </c>
      <c r="B261" t="s">
        <v>34</v>
      </c>
      <c r="C261" t="s">
        <v>32</v>
      </c>
      <c r="D261" s="4">
        <v>6734</v>
      </c>
      <c r="E261" s="5">
        <v>123</v>
      </c>
      <c r="F261" cm="1">
        <f t="array" ref="F261">_xlfn.XLOOKUP(Sales_Table7[[#This Row],[Product]],products[[#All],[Product]],products[[#All],[Cost per unit]],,0)</f>
        <v>8.65</v>
      </c>
      <c r="G261" s="12">
        <f>Sales_Table7[[#This Row],[Cost Per Unit]]*Sales_Table7[[#This Row],[Units]]</f>
        <v>1063.95</v>
      </c>
      <c r="H261" s="12">
        <f>Sales_Table7[[#This Row],[Amount]]-Sales_Table7[[#This Row],[Total Cost]]</f>
        <v>5670.05</v>
      </c>
    </row>
    <row r="262" spans="1:8" x14ac:dyDescent="0.3">
      <c r="A262" t="s">
        <v>40</v>
      </c>
      <c r="B262" t="s">
        <v>36</v>
      </c>
      <c r="C262" t="s">
        <v>4</v>
      </c>
      <c r="D262" s="4">
        <v>217</v>
      </c>
      <c r="E262" s="5">
        <v>36</v>
      </c>
      <c r="F262" cm="1">
        <f t="array" ref="F262">_xlfn.XLOOKUP(Sales_Table7[[#This Row],[Product]],products[[#All],[Product]],products[[#All],[Cost per unit]],,0)</f>
        <v>11.88</v>
      </c>
      <c r="G262" s="12">
        <f>Sales_Table7[[#This Row],[Cost Per Unit]]*Sales_Table7[[#This Row],[Units]]</f>
        <v>427.68</v>
      </c>
      <c r="H262" s="12">
        <f>Sales_Table7[[#This Row],[Amount]]-Sales_Table7[[#This Row],[Total Cost]]</f>
        <v>-210.68</v>
      </c>
    </row>
    <row r="263" spans="1:8" x14ac:dyDescent="0.3">
      <c r="A263" t="s">
        <v>5</v>
      </c>
      <c r="B263" t="s">
        <v>34</v>
      </c>
      <c r="C263" t="s">
        <v>22</v>
      </c>
      <c r="D263" s="4">
        <v>6279</v>
      </c>
      <c r="E263" s="5">
        <v>237</v>
      </c>
      <c r="F263" cm="1">
        <f t="array" ref="F263">_xlfn.XLOOKUP(Sales_Table7[[#This Row],[Product]],products[[#All],[Product]],products[[#All],[Cost per unit]],,0)</f>
        <v>9.77</v>
      </c>
      <c r="G263" s="12">
        <f>Sales_Table7[[#This Row],[Cost Per Unit]]*Sales_Table7[[#This Row],[Units]]</f>
        <v>2315.4899999999998</v>
      </c>
      <c r="H263" s="12">
        <f>Sales_Table7[[#This Row],[Amount]]-Sales_Table7[[#This Row],[Total Cost]]</f>
        <v>3963.51</v>
      </c>
    </row>
    <row r="264" spans="1:8" x14ac:dyDescent="0.3">
      <c r="A264" t="s">
        <v>40</v>
      </c>
      <c r="B264" t="s">
        <v>36</v>
      </c>
      <c r="C264" t="s">
        <v>13</v>
      </c>
      <c r="D264" s="4">
        <v>4424</v>
      </c>
      <c r="E264" s="5">
        <v>201</v>
      </c>
      <c r="F264" cm="1">
        <f t="array" ref="F264">_xlfn.XLOOKUP(Sales_Table7[[#This Row],[Product]],products[[#All],[Product]],products[[#All],[Cost per unit]],,0)</f>
        <v>9.33</v>
      </c>
      <c r="G264" s="12">
        <f>Sales_Table7[[#This Row],[Cost Per Unit]]*Sales_Table7[[#This Row],[Units]]</f>
        <v>1875.33</v>
      </c>
      <c r="H264" s="12">
        <f>Sales_Table7[[#This Row],[Amount]]-Sales_Table7[[#This Row],[Total Cost]]</f>
        <v>2548.67</v>
      </c>
    </row>
    <row r="265" spans="1:8" x14ac:dyDescent="0.3">
      <c r="A265" t="s">
        <v>2</v>
      </c>
      <c r="B265" t="s">
        <v>36</v>
      </c>
      <c r="C265" t="s">
        <v>17</v>
      </c>
      <c r="D265" s="4">
        <v>189</v>
      </c>
      <c r="E265" s="5">
        <v>48</v>
      </c>
      <c r="F265" cm="1">
        <f t="array" ref="F265">_xlfn.XLOOKUP(Sales_Table7[[#This Row],[Product]],products[[#All],[Product]],products[[#All],[Cost per unit]],,0)</f>
        <v>3.11</v>
      </c>
      <c r="G265" s="12">
        <f>Sales_Table7[[#This Row],[Cost Per Unit]]*Sales_Table7[[#This Row],[Units]]</f>
        <v>149.28</v>
      </c>
      <c r="H265" s="12">
        <f>Sales_Table7[[#This Row],[Amount]]-Sales_Table7[[#This Row],[Total Cost]]</f>
        <v>39.72</v>
      </c>
    </row>
    <row r="266" spans="1:8" x14ac:dyDescent="0.3">
      <c r="A266" t="s">
        <v>5</v>
      </c>
      <c r="B266" t="s">
        <v>35</v>
      </c>
      <c r="C266" t="s">
        <v>22</v>
      </c>
      <c r="D266" s="4">
        <v>490</v>
      </c>
      <c r="E266" s="5">
        <v>84</v>
      </c>
      <c r="F266" cm="1">
        <f t="array" ref="F266">_xlfn.XLOOKUP(Sales_Table7[[#This Row],[Product]],products[[#All],[Product]],products[[#All],[Cost per unit]],,0)</f>
        <v>9.77</v>
      </c>
      <c r="G266" s="12">
        <f>Sales_Table7[[#This Row],[Cost Per Unit]]*Sales_Table7[[#This Row],[Units]]</f>
        <v>820.68</v>
      </c>
      <c r="H266" s="12">
        <f>Sales_Table7[[#This Row],[Amount]]-Sales_Table7[[#This Row],[Total Cost]]</f>
        <v>-330.67999999999995</v>
      </c>
    </row>
    <row r="267" spans="1:8" x14ac:dyDescent="0.3">
      <c r="A267" t="s">
        <v>8</v>
      </c>
      <c r="B267" t="s">
        <v>37</v>
      </c>
      <c r="C267" t="s">
        <v>21</v>
      </c>
      <c r="D267" s="4">
        <v>434</v>
      </c>
      <c r="E267" s="5">
        <v>87</v>
      </c>
      <c r="F267" cm="1">
        <f t="array" ref="F267">_xlfn.XLOOKUP(Sales_Table7[[#This Row],[Product]],products[[#All],[Product]],products[[#All],[Cost per unit]],,0)</f>
        <v>9</v>
      </c>
      <c r="G267" s="12">
        <f>Sales_Table7[[#This Row],[Cost Per Unit]]*Sales_Table7[[#This Row],[Units]]</f>
        <v>783</v>
      </c>
      <c r="H267" s="12">
        <f>Sales_Table7[[#This Row],[Amount]]-Sales_Table7[[#This Row],[Total Cost]]</f>
        <v>-349</v>
      </c>
    </row>
    <row r="268" spans="1:8" x14ac:dyDescent="0.3">
      <c r="A268" t="s">
        <v>7</v>
      </c>
      <c r="B268" t="s">
        <v>38</v>
      </c>
      <c r="C268" t="s">
        <v>30</v>
      </c>
      <c r="D268" s="4">
        <v>10129</v>
      </c>
      <c r="E268" s="5">
        <v>312</v>
      </c>
      <c r="F268" cm="1">
        <f t="array" ref="F268">_xlfn.XLOOKUP(Sales_Table7[[#This Row],[Product]],products[[#All],[Product]],products[[#All],[Cost per unit]],,0)</f>
        <v>14.49</v>
      </c>
      <c r="G268" s="12">
        <f>Sales_Table7[[#This Row],[Cost Per Unit]]*Sales_Table7[[#This Row],[Units]]</f>
        <v>4520.88</v>
      </c>
      <c r="H268" s="12">
        <f>Sales_Table7[[#This Row],[Amount]]-Sales_Table7[[#This Row],[Total Cost]]</f>
        <v>5608.12</v>
      </c>
    </row>
    <row r="269" spans="1:8" x14ac:dyDescent="0.3">
      <c r="A269" t="s">
        <v>3</v>
      </c>
      <c r="B269" t="s">
        <v>39</v>
      </c>
      <c r="C269" t="s">
        <v>28</v>
      </c>
      <c r="D269" s="4">
        <v>1652</v>
      </c>
      <c r="E269" s="5">
        <v>102</v>
      </c>
      <c r="F269" cm="1">
        <f t="array" ref="F269">_xlfn.XLOOKUP(Sales_Table7[[#This Row],[Product]],products[[#All],[Product]],products[[#All],[Cost per unit]],,0)</f>
        <v>10.38</v>
      </c>
      <c r="G269" s="12">
        <f>Sales_Table7[[#This Row],[Cost Per Unit]]*Sales_Table7[[#This Row],[Units]]</f>
        <v>1058.76</v>
      </c>
      <c r="H269" s="12">
        <f>Sales_Table7[[#This Row],[Amount]]-Sales_Table7[[#This Row],[Total Cost]]</f>
        <v>593.24</v>
      </c>
    </row>
    <row r="270" spans="1:8" x14ac:dyDescent="0.3">
      <c r="A270" t="s">
        <v>8</v>
      </c>
      <c r="B270" t="s">
        <v>38</v>
      </c>
      <c r="C270" t="s">
        <v>21</v>
      </c>
      <c r="D270" s="4">
        <v>6433</v>
      </c>
      <c r="E270" s="5">
        <v>78</v>
      </c>
      <c r="F270" cm="1">
        <f t="array" ref="F270">_xlfn.XLOOKUP(Sales_Table7[[#This Row],[Product]],products[[#All],[Product]],products[[#All],[Cost per unit]],,0)</f>
        <v>9</v>
      </c>
      <c r="G270" s="12">
        <f>Sales_Table7[[#This Row],[Cost Per Unit]]*Sales_Table7[[#This Row],[Units]]</f>
        <v>702</v>
      </c>
      <c r="H270" s="12">
        <f>Sales_Table7[[#This Row],[Amount]]-Sales_Table7[[#This Row],[Total Cost]]</f>
        <v>5731</v>
      </c>
    </row>
    <row r="271" spans="1:8" x14ac:dyDescent="0.3">
      <c r="A271" t="s">
        <v>3</v>
      </c>
      <c r="B271" t="s">
        <v>34</v>
      </c>
      <c r="C271" t="s">
        <v>23</v>
      </c>
      <c r="D271" s="4">
        <v>2212</v>
      </c>
      <c r="E271" s="5">
        <v>117</v>
      </c>
      <c r="F271" cm="1">
        <f t="array" ref="F271">_xlfn.XLOOKUP(Sales_Table7[[#This Row],[Product]],products[[#All],[Product]],products[[#All],[Cost per unit]],,0)</f>
        <v>6.49</v>
      </c>
      <c r="G271" s="12">
        <f>Sales_Table7[[#This Row],[Cost Per Unit]]*Sales_Table7[[#This Row],[Units]]</f>
        <v>759.33</v>
      </c>
      <c r="H271" s="12">
        <f>Sales_Table7[[#This Row],[Amount]]-Sales_Table7[[#This Row],[Total Cost]]</f>
        <v>1452.67</v>
      </c>
    </row>
    <row r="272" spans="1:8" x14ac:dyDescent="0.3">
      <c r="A272" t="s">
        <v>41</v>
      </c>
      <c r="B272" t="s">
        <v>35</v>
      </c>
      <c r="C272" t="s">
        <v>19</v>
      </c>
      <c r="D272" s="4">
        <v>609</v>
      </c>
      <c r="E272" s="5">
        <v>99</v>
      </c>
      <c r="F272" cm="1">
        <f t="array" ref="F272">_xlfn.XLOOKUP(Sales_Table7[[#This Row],[Product]],products[[#All],[Product]],products[[#All],[Cost per unit]],,0)</f>
        <v>7.64</v>
      </c>
      <c r="G272" s="12">
        <f>Sales_Table7[[#This Row],[Cost Per Unit]]*Sales_Table7[[#This Row],[Units]]</f>
        <v>756.36</v>
      </c>
      <c r="H272" s="12">
        <f>Sales_Table7[[#This Row],[Amount]]-Sales_Table7[[#This Row],[Total Cost]]</f>
        <v>-147.36000000000001</v>
      </c>
    </row>
    <row r="273" spans="1:8" x14ac:dyDescent="0.3">
      <c r="A273" t="s">
        <v>40</v>
      </c>
      <c r="B273" t="s">
        <v>35</v>
      </c>
      <c r="C273" t="s">
        <v>24</v>
      </c>
      <c r="D273" s="4">
        <v>1638</v>
      </c>
      <c r="E273" s="5">
        <v>48</v>
      </c>
      <c r="F273" cm="1">
        <f t="array" ref="F273">_xlfn.XLOOKUP(Sales_Table7[[#This Row],[Product]],products[[#All],[Product]],products[[#All],[Cost per unit]],,0)</f>
        <v>4.97</v>
      </c>
      <c r="G273" s="12">
        <f>Sales_Table7[[#This Row],[Cost Per Unit]]*Sales_Table7[[#This Row],[Units]]</f>
        <v>238.56</v>
      </c>
      <c r="H273" s="12">
        <f>Sales_Table7[[#This Row],[Amount]]-Sales_Table7[[#This Row],[Total Cost]]</f>
        <v>1399.44</v>
      </c>
    </row>
    <row r="274" spans="1:8" x14ac:dyDescent="0.3">
      <c r="A274" t="s">
        <v>7</v>
      </c>
      <c r="B274" t="s">
        <v>34</v>
      </c>
      <c r="C274" t="s">
        <v>15</v>
      </c>
      <c r="D274" s="4">
        <v>3829</v>
      </c>
      <c r="E274" s="5">
        <v>24</v>
      </c>
      <c r="F274" cm="1">
        <f t="array" ref="F274">_xlfn.XLOOKUP(Sales_Table7[[#This Row],[Product]],products[[#All],[Product]],products[[#All],[Cost per unit]],,0)</f>
        <v>11.73</v>
      </c>
      <c r="G274" s="12">
        <f>Sales_Table7[[#This Row],[Cost Per Unit]]*Sales_Table7[[#This Row],[Units]]</f>
        <v>281.52</v>
      </c>
      <c r="H274" s="12">
        <f>Sales_Table7[[#This Row],[Amount]]-Sales_Table7[[#This Row],[Total Cost]]</f>
        <v>3547.48</v>
      </c>
    </row>
    <row r="275" spans="1:8" x14ac:dyDescent="0.3">
      <c r="A275" t="s">
        <v>40</v>
      </c>
      <c r="B275" t="s">
        <v>39</v>
      </c>
      <c r="C275" t="s">
        <v>15</v>
      </c>
      <c r="D275" s="4">
        <v>5775</v>
      </c>
      <c r="E275" s="5">
        <v>42</v>
      </c>
      <c r="F275" cm="1">
        <f t="array" ref="F275">_xlfn.XLOOKUP(Sales_Table7[[#This Row],[Product]],products[[#All],[Product]],products[[#All],[Cost per unit]],,0)</f>
        <v>11.73</v>
      </c>
      <c r="G275" s="12">
        <f>Sales_Table7[[#This Row],[Cost Per Unit]]*Sales_Table7[[#This Row],[Units]]</f>
        <v>492.66</v>
      </c>
      <c r="H275" s="12">
        <f>Sales_Table7[[#This Row],[Amount]]-Sales_Table7[[#This Row],[Total Cost]]</f>
        <v>5282.34</v>
      </c>
    </row>
    <row r="276" spans="1:8" x14ac:dyDescent="0.3">
      <c r="A276" t="s">
        <v>6</v>
      </c>
      <c r="B276" t="s">
        <v>35</v>
      </c>
      <c r="C276" t="s">
        <v>20</v>
      </c>
      <c r="D276" s="4">
        <v>1071</v>
      </c>
      <c r="E276" s="5">
        <v>270</v>
      </c>
      <c r="F276" cm="1">
        <f t="array" ref="F276">_xlfn.XLOOKUP(Sales_Table7[[#This Row],[Product]],products[[#All],[Product]],products[[#All],[Cost per unit]],,0)</f>
        <v>10.62</v>
      </c>
      <c r="G276" s="12">
        <f>Sales_Table7[[#This Row],[Cost Per Unit]]*Sales_Table7[[#This Row],[Units]]</f>
        <v>2867.3999999999996</v>
      </c>
      <c r="H276" s="12">
        <f>Sales_Table7[[#This Row],[Amount]]-Sales_Table7[[#This Row],[Total Cost]]</f>
        <v>-1796.3999999999996</v>
      </c>
    </row>
    <row r="277" spans="1:8" x14ac:dyDescent="0.3">
      <c r="A277" t="s">
        <v>8</v>
      </c>
      <c r="B277" t="s">
        <v>36</v>
      </c>
      <c r="C277" t="s">
        <v>23</v>
      </c>
      <c r="D277" s="4">
        <v>5019</v>
      </c>
      <c r="E277" s="5">
        <v>150</v>
      </c>
      <c r="F277" cm="1">
        <f t="array" ref="F277">_xlfn.XLOOKUP(Sales_Table7[[#This Row],[Product]],products[[#All],[Product]],products[[#All],[Cost per unit]],,0)</f>
        <v>6.49</v>
      </c>
      <c r="G277" s="12">
        <f>Sales_Table7[[#This Row],[Cost Per Unit]]*Sales_Table7[[#This Row],[Units]]</f>
        <v>973.5</v>
      </c>
      <c r="H277" s="12">
        <f>Sales_Table7[[#This Row],[Amount]]-Sales_Table7[[#This Row],[Total Cost]]</f>
        <v>4045.5</v>
      </c>
    </row>
    <row r="278" spans="1:8" x14ac:dyDescent="0.3">
      <c r="A278" t="s">
        <v>2</v>
      </c>
      <c r="B278" t="s">
        <v>37</v>
      </c>
      <c r="C278" t="s">
        <v>15</v>
      </c>
      <c r="D278" s="4">
        <v>2863</v>
      </c>
      <c r="E278" s="5">
        <v>42</v>
      </c>
      <c r="F278" cm="1">
        <f t="array" ref="F278">_xlfn.XLOOKUP(Sales_Table7[[#This Row],[Product]],products[[#All],[Product]],products[[#All],[Cost per unit]],,0)</f>
        <v>11.73</v>
      </c>
      <c r="G278" s="12">
        <f>Sales_Table7[[#This Row],[Cost Per Unit]]*Sales_Table7[[#This Row],[Units]]</f>
        <v>492.66</v>
      </c>
      <c r="H278" s="12">
        <f>Sales_Table7[[#This Row],[Amount]]-Sales_Table7[[#This Row],[Total Cost]]</f>
        <v>2370.34</v>
      </c>
    </row>
    <row r="279" spans="1:8" x14ac:dyDescent="0.3">
      <c r="A279" t="s">
        <v>40</v>
      </c>
      <c r="B279" t="s">
        <v>35</v>
      </c>
      <c r="C279" t="s">
        <v>29</v>
      </c>
      <c r="D279" s="4">
        <v>1617</v>
      </c>
      <c r="E279" s="5">
        <v>126</v>
      </c>
      <c r="F279" cm="1">
        <f t="array" ref="F279">_xlfn.XLOOKUP(Sales_Table7[[#This Row],[Product]],products[[#All],[Product]],products[[#All],[Cost per unit]],,0)</f>
        <v>7.16</v>
      </c>
      <c r="G279" s="12">
        <f>Sales_Table7[[#This Row],[Cost Per Unit]]*Sales_Table7[[#This Row],[Units]]</f>
        <v>902.16</v>
      </c>
      <c r="H279" s="12">
        <f>Sales_Table7[[#This Row],[Amount]]-Sales_Table7[[#This Row],[Total Cost]]</f>
        <v>714.84</v>
      </c>
    </row>
    <row r="280" spans="1:8" x14ac:dyDescent="0.3">
      <c r="A280" t="s">
        <v>6</v>
      </c>
      <c r="B280" t="s">
        <v>37</v>
      </c>
      <c r="C280" t="s">
        <v>26</v>
      </c>
      <c r="D280" s="4">
        <v>6818</v>
      </c>
      <c r="E280" s="5">
        <v>6</v>
      </c>
      <c r="F280" cm="1">
        <f t="array" ref="F280">_xlfn.XLOOKUP(Sales_Table7[[#This Row],[Product]],products[[#All],[Product]],products[[#All],[Cost per unit]],,0)</f>
        <v>5.6</v>
      </c>
      <c r="G280" s="12">
        <f>Sales_Table7[[#This Row],[Cost Per Unit]]*Sales_Table7[[#This Row],[Units]]</f>
        <v>33.599999999999994</v>
      </c>
      <c r="H280" s="12">
        <f>Sales_Table7[[#This Row],[Amount]]-Sales_Table7[[#This Row],[Total Cost]]</f>
        <v>6784.4</v>
      </c>
    </row>
    <row r="281" spans="1:8" x14ac:dyDescent="0.3">
      <c r="A281" t="s">
        <v>3</v>
      </c>
      <c r="B281" t="s">
        <v>35</v>
      </c>
      <c r="C281" t="s">
        <v>15</v>
      </c>
      <c r="D281" s="4">
        <v>6657</v>
      </c>
      <c r="E281" s="5">
        <v>276</v>
      </c>
      <c r="F281" cm="1">
        <f t="array" ref="F281">_xlfn.XLOOKUP(Sales_Table7[[#This Row],[Product]],products[[#All],[Product]],products[[#All],[Cost per unit]],,0)</f>
        <v>11.73</v>
      </c>
      <c r="G281" s="12">
        <f>Sales_Table7[[#This Row],[Cost Per Unit]]*Sales_Table7[[#This Row],[Units]]</f>
        <v>3237.48</v>
      </c>
      <c r="H281" s="12">
        <f>Sales_Table7[[#This Row],[Amount]]-Sales_Table7[[#This Row],[Total Cost]]</f>
        <v>3419.52</v>
      </c>
    </row>
    <row r="282" spans="1:8" x14ac:dyDescent="0.3">
      <c r="A282" t="s">
        <v>3</v>
      </c>
      <c r="B282" t="s">
        <v>34</v>
      </c>
      <c r="C282" t="s">
        <v>17</v>
      </c>
      <c r="D282" s="4">
        <v>2919</v>
      </c>
      <c r="E282" s="5">
        <v>93</v>
      </c>
      <c r="F282" cm="1">
        <f t="array" ref="F282">_xlfn.XLOOKUP(Sales_Table7[[#This Row],[Product]],products[[#All],[Product]],products[[#All],[Cost per unit]],,0)</f>
        <v>3.11</v>
      </c>
      <c r="G282" s="12">
        <f>Sales_Table7[[#This Row],[Cost Per Unit]]*Sales_Table7[[#This Row],[Units]]</f>
        <v>289.22999999999996</v>
      </c>
      <c r="H282" s="12">
        <f>Sales_Table7[[#This Row],[Amount]]-Sales_Table7[[#This Row],[Total Cost]]</f>
        <v>2629.77</v>
      </c>
    </row>
    <row r="283" spans="1:8" x14ac:dyDescent="0.3">
      <c r="A283" t="s">
        <v>2</v>
      </c>
      <c r="B283" t="s">
        <v>36</v>
      </c>
      <c r="C283" t="s">
        <v>31</v>
      </c>
      <c r="D283" s="4">
        <v>3094</v>
      </c>
      <c r="E283" s="5">
        <v>246</v>
      </c>
      <c r="F283" cm="1">
        <f t="array" ref="F283">_xlfn.XLOOKUP(Sales_Table7[[#This Row],[Product]],products[[#All],[Product]],products[[#All],[Cost per unit]],,0)</f>
        <v>5.79</v>
      </c>
      <c r="G283" s="12">
        <f>Sales_Table7[[#This Row],[Cost Per Unit]]*Sales_Table7[[#This Row],[Units]]</f>
        <v>1424.34</v>
      </c>
      <c r="H283" s="12">
        <f>Sales_Table7[[#This Row],[Amount]]-Sales_Table7[[#This Row],[Total Cost]]</f>
        <v>1669.66</v>
      </c>
    </row>
    <row r="284" spans="1:8" x14ac:dyDescent="0.3">
      <c r="A284" t="s">
        <v>6</v>
      </c>
      <c r="B284" t="s">
        <v>39</v>
      </c>
      <c r="C284" t="s">
        <v>24</v>
      </c>
      <c r="D284" s="4">
        <v>2989</v>
      </c>
      <c r="E284" s="5">
        <v>3</v>
      </c>
      <c r="F284" cm="1">
        <f t="array" ref="F284">_xlfn.XLOOKUP(Sales_Table7[[#This Row],[Product]],products[[#All],[Product]],products[[#All],[Cost per unit]],,0)</f>
        <v>4.97</v>
      </c>
      <c r="G284" s="12">
        <f>Sales_Table7[[#This Row],[Cost Per Unit]]*Sales_Table7[[#This Row],[Units]]</f>
        <v>14.91</v>
      </c>
      <c r="H284" s="12">
        <f>Sales_Table7[[#This Row],[Amount]]-Sales_Table7[[#This Row],[Total Cost]]</f>
        <v>2974.09</v>
      </c>
    </row>
    <row r="285" spans="1:8" x14ac:dyDescent="0.3">
      <c r="A285" t="s">
        <v>8</v>
      </c>
      <c r="B285" t="s">
        <v>38</v>
      </c>
      <c r="C285" t="s">
        <v>27</v>
      </c>
      <c r="D285" s="4">
        <v>2268</v>
      </c>
      <c r="E285" s="5">
        <v>63</v>
      </c>
      <c r="F285" cm="1">
        <f t="array" ref="F285">_xlfn.XLOOKUP(Sales_Table7[[#This Row],[Product]],products[[#All],[Product]],products[[#All],[Cost per unit]],,0)</f>
        <v>16.73</v>
      </c>
      <c r="G285" s="12">
        <f>Sales_Table7[[#This Row],[Cost Per Unit]]*Sales_Table7[[#This Row],[Units]]</f>
        <v>1053.99</v>
      </c>
      <c r="H285" s="12">
        <f>Sales_Table7[[#This Row],[Amount]]-Sales_Table7[[#This Row],[Total Cost]]</f>
        <v>1214.01</v>
      </c>
    </row>
    <row r="286" spans="1:8" x14ac:dyDescent="0.3">
      <c r="A286" t="s">
        <v>5</v>
      </c>
      <c r="B286" t="s">
        <v>35</v>
      </c>
      <c r="C286" t="s">
        <v>31</v>
      </c>
      <c r="D286" s="4">
        <v>4753</v>
      </c>
      <c r="E286" s="5">
        <v>246</v>
      </c>
      <c r="F286" cm="1">
        <f t="array" ref="F286">_xlfn.XLOOKUP(Sales_Table7[[#This Row],[Product]],products[[#All],[Product]],products[[#All],[Cost per unit]],,0)</f>
        <v>5.79</v>
      </c>
      <c r="G286" s="12">
        <f>Sales_Table7[[#This Row],[Cost Per Unit]]*Sales_Table7[[#This Row],[Units]]</f>
        <v>1424.34</v>
      </c>
      <c r="H286" s="12">
        <f>Sales_Table7[[#This Row],[Amount]]-Sales_Table7[[#This Row],[Total Cost]]</f>
        <v>3328.66</v>
      </c>
    </row>
    <row r="287" spans="1:8" x14ac:dyDescent="0.3">
      <c r="A287" t="s">
        <v>2</v>
      </c>
      <c r="B287" t="s">
        <v>34</v>
      </c>
      <c r="C287" t="s">
        <v>19</v>
      </c>
      <c r="D287" s="4">
        <v>7511</v>
      </c>
      <c r="E287" s="5">
        <v>120</v>
      </c>
      <c r="F287" cm="1">
        <f t="array" ref="F287">_xlfn.XLOOKUP(Sales_Table7[[#This Row],[Product]],products[[#All],[Product]],products[[#All],[Cost per unit]],,0)</f>
        <v>7.64</v>
      </c>
      <c r="G287" s="12">
        <f>Sales_Table7[[#This Row],[Cost Per Unit]]*Sales_Table7[[#This Row],[Units]]</f>
        <v>916.8</v>
      </c>
      <c r="H287" s="12">
        <f>Sales_Table7[[#This Row],[Amount]]-Sales_Table7[[#This Row],[Total Cost]]</f>
        <v>6594.2</v>
      </c>
    </row>
    <row r="288" spans="1:8" x14ac:dyDescent="0.3">
      <c r="A288" t="s">
        <v>2</v>
      </c>
      <c r="B288" t="s">
        <v>38</v>
      </c>
      <c r="C288" t="s">
        <v>31</v>
      </c>
      <c r="D288" s="4">
        <v>4326</v>
      </c>
      <c r="E288" s="5">
        <v>348</v>
      </c>
      <c r="F288" cm="1">
        <f t="array" ref="F288">_xlfn.XLOOKUP(Sales_Table7[[#This Row],[Product]],products[[#All],[Product]],products[[#All],[Cost per unit]],,0)</f>
        <v>5.79</v>
      </c>
      <c r="G288" s="12">
        <f>Sales_Table7[[#This Row],[Cost Per Unit]]*Sales_Table7[[#This Row],[Units]]</f>
        <v>2014.92</v>
      </c>
      <c r="H288" s="12">
        <f>Sales_Table7[[#This Row],[Amount]]-Sales_Table7[[#This Row],[Total Cost]]</f>
        <v>2311.08</v>
      </c>
    </row>
    <row r="289" spans="1:8" x14ac:dyDescent="0.3">
      <c r="A289" t="s">
        <v>41</v>
      </c>
      <c r="B289" t="s">
        <v>34</v>
      </c>
      <c r="C289" t="s">
        <v>23</v>
      </c>
      <c r="D289" s="4">
        <v>4935</v>
      </c>
      <c r="E289" s="5">
        <v>126</v>
      </c>
      <c r="F289" cm="1">
        <f t="array" ref="F289">_xlfn.XLOOKUP(Sales_Table7[[#This Row],[Product]],products[[#All],[Product]],products[[#All],[Cost per unit]],,0)</f>
        <v>6.49</v>
      </c>
      <c r="G289" s="12">
        <f>Sales_Table7[[#This Row],[Cost Per Unit]]*Sales_Table7[[#This Row],[Units]]</f>
        <v>817.74</v>
      </c>
      <c r="H289" s="12">
        <f>Sales_Table7[[#This Row],[Amount]]-Sales_Table7[[#This Row],[Total Cost]]</f>
        <v>4117.26</v>
      </c>
    </row>
    <row r="290" spans="1:8" x14ac:dyDescent="0.3">
      <c r="A290" t="s">
        <v>6</v>
      </c>
      <c r="B290" t="s">
        <v>35</v>
      </c>
      <c r="C290" t="s">
        <v>30</v>
      </c>
      <c r="D290" s="4">
        <v>4781</v>
      </c>
      <c r="E290" s="5">
        <v>123</v>
      </c>
      <c r="F290" cm="1">
        <f t="array" ref="F290">_xlfn.XLOOKUP(Sales_Table7[[#This Row],[Product]],products[[#All],[Product]],products[[#All],[Cost per unit]],,0)</f>
        <v>14.49</v>
      </c>
      <c r="G290" s="12">
        <f>Sales_Table7[[#This Row],[Cost Per Unit]]*Sales_Table7[[#This Row],[Units]]</f>
        <v>1782.27</v>
      </c>
      <c r="H290" s="12">
        <f>Sales_Table7[[#This Row],[Amount]]-Sales_Table7[[#This Row],[Total Cost]]</f>
        <v>2998.73</v>
      </c>
    </row>
    <row r="291" spans="1:8" x14ac:dyDescent="0.3">
      <c r="A291" t="s">
        <v>5</v>
      </c>
      <c r="B291" t="s">
        <v>38</v>
      </c>
      <c r="C291" t="s">
        <v>25</v>
      </c>
      <c r="D291" s="4">
        <v>7483</v>
      </c>
      <c r="E291" s="5">
        <v>45</v>
      </c>
      <c r="F291" cm="1">
        <f t="array" ref="F291">_xlfn.XLOOKUP(Sales_Table7[[#This Row],[Product]],products[[#All],[Product]],products[[#All],[Cost per unit]],,0)</f>
        <v>13.15</v>
      </c>
      <c r="G291" s="12">
        <f>Sales_Table7[[#This Row],[Cost Per Unit]]*Sales_Table7[[#This Row],[Units]]</f>
        <v>591.75</v>
      </c>
      <c r="H291" s="12">
        <f>Sales_Table7[[#This Row],[Amount]]-Sales_Table7[[#This Row],[Total Cost]]</f>
        <v>6891.25</v>
      </c>
    </row>
    <row r="292" spans="1:8" x14ac:dyDescent="0.3">
      <c r="A292" t="s">
        <v>10</v>
      </c>
      <c r="B292" t="s">
        <v>38</v>
      </c>
      <c r="C292" t="s">
        <v>4</v>
      </c>
      <c r="D292" s="4">
        <v>6860</v>
      </c>
      <c r="E292" s="5">
        <v>126</v>
      </c>
      <c r="F292" cm="1">
        <f t="array" ref="F292">_xlfn.XLOOKUP(Sales_Table7[[#This Row],[Product]],products[[#All],[Product]],products[[#All],[Cost per unit]],,0)</f>
        <v>11.88</v>
      </c>
      <c r="G292" s="12">
        <f>Sales_Table7[[#This Row],[Cost Per Unit]]*Sales_Table7[[#This Row],[Units]]</f>
        <v>1496.88</v>
      </c>
      <c r="H292" s="12">
        <f>Sales_Table7[[#This Row],[Amount]]-Sales_Table7[[#This Row],[Total Cost]]</f>
        <v>5363.12</v>
      </c>
    </row>
    <row r="293" spans="1:8" x14ac:dyDescent="0.3">
      <c r="A293" t="s">
        <v>40</v>
      </c>
      <c r="B293" t="s">
        <v>37</v>
      </c>
      <c r="C293" t="s">
        <v>29</v>
      </c>
      <c r="D293" s="4">
        <v>9002</v>
      </c>
      <c r="E293" s="5">
        <v>72</v>
      </c>
      <c r="F293" cm="1">
        <f t="array" ref="F293">_xlfn.XLOOKUP(Sales_Table7[[#This Row],[Product]],products[[#All],[Product]],products[[#All],[Cost per unit]],,0)</f>
        <v>7.16</v>
      </c>
      <c r="G293" s="12">
        <f>Sales_Table7[[#This Row],[Cost Per Unit]]*Sales_Table7[[#This Row],[Units]]</f>
        <v>515.52</v>
      </c>
      <c r="H293" s="12">
        <f>Sales_Table7[[#This Row],[Amount]]-Sales_Table7[[#This Row],[Total Cost]]</f>
        <v>8486.48</v>
      </c>
    </row>
    <row r="294" spans="1:8" x14ac:dyDescent="0.3">
      <c r="A294" t="s">
        <v>6</v>
      </c>
      <c r="B294" t="s">
        <v>36</v>
      </c>
      <c r="C294" t="s">
        <v>29</v>
      </c>
      <c r="D294" s="4">
        <v>1400</v>
      </c>
      <c r="E294" s="5">
        <v>135</v>
      </c>
      <c r="F294" cm="1">
        <f t="array" ref="F294">_xlfn.XLOOKUP(Sales_Table7[[#This Row],[Product]],products[[#All],[Product]],products[[#All],[Cost per unit]],,0)</f>
        <v>7.16</v>
      </c>
      <c r="G294" s="12">
        <f>Sales_Table7[[#This Row],[Cost Per Unit]]*Sales_Table7[[#This Row],[Units]]</f>
        <v>966.6</v>
      </c>
      <c r="H294" s="12">
        <f>Sales_Table7[[#This Row],[Amount]]-Sales_Table7[[#This Row],[Total Cost]]</f>
        <v>433.4</v>
      </c>
    </row>
    <row r="295" spans="1:8" x14ac:dyDescent="0.3">
      <c r="A295" t="s">
        <v>10</v>
      </c>
      <c r="B295" t="s">
        <v>34</v>
      </c>
      <c r="C295" t="s">
        <v>22</v>
      </c>
      <c r="D295" s="4">
        <v>4053</v>
      </c>
      <c r="E295" s="5">
        <v>24</v>
      </c>
      <c r="F295" cm="1">
        <f t="array" ref="F295">_xlfn.XLOOKUP(Sales_Table7[[#This Row],[Product]],products[[#All],[Product]],products[[#All],[Cost per unit]],,0)</f>
        <v>9.77</v>
      </c>
      <c r="G295" s="12">
        <f>Sales_Table7[[#This Row],[Cost Per Unit]]*Sales_Table7[[#This Row],[Units]]</f>
        <v>234.48</v>
      </c>
      <c r="H295" s="12">
        <f>Sales_Table7[[#This Row],[Amount]]-Sales_Table7[[#This Row],[Total Cost]]</f>
        <v>3818.52</v>
      </c>
    </row>
    <row r="296" spans="1:8" x14ac:dyDescent="0.3">
      <c r="A296" t="s">
        <v>7</v>
      </c>
      <c r="B296" t="s">
        <v>36</v>
      </c>
      <c r="C296" t="s">
        <v>31</v>
      </c>
      <c r="D296" s="4">
        <v>2149</v>
      </c>
      <c r="E296" s="5">
        <v>117</v>
      </c>
      <c r="F296" cm="1">
        <f t="array" ref="F296">_xlfn.XLOOKUP(Sales_Table7[[#This Row],[Product]],products[[#All],[Product]],products[[#All],[Cost per unit]],,0)</f>
        <v>5.79</v>
      </c>
      <c r="G296" s="12">
        <f>Sales_Table7[[#This Row],[Cost Per Unit]]*Sales_Table7[[#This Row],[Units]]</f>
        <v>677.43</v>
      </c>
      <c r="H296" s="12">
        <f>Sales_Table7[[#This Row],[Amount]]-Sales_Table7[[#This Row],[Total Cost]]</f>
        <v>1471.5700000000002</v>
      </c>
    </row>
    <row r="297" spans="1:8" x14ac:dyDescent="0.3">
      <c r="A297" t="s">
        <v>3</v>
      </c>
      <c r="B297" t="s">
        <v>39</v>
      </c>
      <c r="C297" t="s">
        <v>29</v>
      </c>
      <c r="D297" s="4">
        <v>3640</v>
      </c>
      <c r="E297" s="5">
        <v>51</v>
      </c>
      <c r="F297" cm="1">
        <f t="array" ref="F297">_xlfn.XLOOKUP(Sales_Table7[[#This Row],[Product]],products[[#All],[Product]],products[[#All],[Cost per unit]],,0)</f>
        <v>7.16</v>
      </c>
      <c r="G297" s="12">
        <f>Sales_Table7[[#This Row],[Cost Per Unit]]*Sales_Table7[[#This Row],[Units]]</f>
        <v>365.16</v>
      </c>
      <c r="H297" s="12">
        <f>Sales_Table7[[#This Row],[Amount]]-Sales_Table7[[#This Row],[Total Cost]]</f>
        <v>3274.84</v>
      </c>
    </row>
    <row r="298" spans="1:8" x14ac:dyDescent="0.3">
      <c r="A298" t="s">
        <v>2</v>
      </c>
      <c r="B298" t="s">
        <v>39</v>
      </c>
      <c r="C298" t="s">
        <v>23</v>
      </c>
      <c r="D298" s="4">
        <v>630</v>
      </c>
      <c r="E298" s="5">
        <v>36</v>
      </c>
      <c r="F298" cm="1">
        <f t="array" ref="F298">_xlfn.XLOOKUP(Sales_Table7[[#This Row],[Product]],products[[#All],[Product]],products[[#All],[Cost per unit]],,0)</f>
        <v>6.49</v>
      </c>
      <c r="G298" s="12">
        <f>Sales_Table7[[#This Row],[Cost Per Unit]]*Sales_Table7[[#This Row],[Units]]</f>
        <v>233.64000000000001</v>
      </c>
      <c r="H298" s="12">
        <f>Sales_Table7[[#This Row],[Amount]]-Sales_Table7[[#This Row],[Total Cost]]</f>
        <v>396.36</v>
      </c>
    </row>
    <row r="299" spans="1:8" x14ac:dyDescent="0.3">
      <c r="A299" t="s">
        <v>9</v>
      </c>
      <c r="B299" t="s">
        <v>35</v>
      </c>
      <c r="C299" t="s">
        <v>27</v>
      </c>
      <c r="D299" s="4">
        <v>2429</v>
      </c>
      <c r="E299" s="5">
        <v>144</v>
      </c>
      <c r="F299" cm="1">
        <f t="array" ref="F299">_xlfn.XLOOKUP(Sales_Table7[[#This Row],[Product]],products[[#All],[Product]],products[[#All],[Cost per unit]],,0)</f>
        <v>16.73</v>
      </c>
      <c r="G299" s="12">
        <f>Sales_Table7[[#This Row],[Cost Per Unit]]*Sales_Table7[[#This Row],[Units]]</f>
        <v>2409.12</v>
      </c>
      <c r="H299" s="12">
        <f>Sales_Table7[[#This Row],[Amount]]-Sales_Table7[[#This Row],[Total Cost]]</f>
        <v>19.880000000000109</v>
      </c>
    </row>
    <row r="300" spans="1:8" x14ac:dyDescent="0.3">
      <c r="A300" t="s">
        <v>9</v>
      </c>
      <c r="B300" t="s">
        <v>36</v>
      </c>
      <c r="C300" t="s">
        <v>25</v>
      </c>
      <c r="D300" s="4">
        <v>2142</v>
      </c>
      <c r="E300" s="5">
        <v>114</v>
      </c>
      <c r="F300" cm="1">
        <f t="array" ref="F300">_xlfn.XLOOKUP(Sales_Table7[[#This Row],[Product]],products[[#All],[Product]],products[[#All],[Cost per unit]],,0)</f>
        <v>13.15</v>
      </c>
      <c r="G300" s="12">
        <f>Sales_Table7[[#This Row],[Cost Per Unit]]*Sales_Table7[[#This Row],[Units]]</f>
        <v>1499.1000000000001</v>
      </c>
      <c r="H300" s="12">
        <f>Sales_Table7[[#This Row],[Amount]]-Sales_Table7[[#This Row],[Total Cost]]</f>
        <v>642.89999999999986</v>
      </c>
    </row>
    <row r="301" spans="1:8" x14ac:dyDescent="0.3">
      <c r="A301" t="s">
        <v>7</v>
      </c>
      <c r="B301" t="s">
        <v>37</v>
      </c>
      <c r="C301" t="s">
        <v>30</v>
      </c>
      <c r="D301" s="4">
        <v>6454</v>
      </c>
      <c r="E301" s="5">
        <v>54</v>
      </c>
      <c r="F301" cm="1">
        <f t="array" ref="F301">_xlfn.XLOOKUP(Sales_Table7[[#This Row],[Product]],products[[#All],[Product]],products[[#All],[Cost per unit]],,0)</f>
        <v>14.49</v>
      </c>
      <c r="G301" s="12">
        <f>Sales_Table7[[#This Row],[Cost Per Unit]]*Sales_Table7[[#This Row],[Units]]</f>
        <v>782.46</v>
      </c>
      <c r="H301" s="12">
        <f>Sales_Table7[[#This Row],[Amount]]-Sales_Table7[[#This Row],[Total Cost]]</f>
        <v>5671.54</v>
      </c>
    </row>
    <row r="302" spans="1:8" x14ac:dyDescent="0.3">
      <c r="A302" t="s">
        <v>7</v>
      </c>
      <c r="B302" t="s">
        <v>37</v>
      </c>
      <c r="C302" t="s">
        <v>16</v>
      </c>
      <c r="D302" s="4">
        <v>4487</v>
      </c>
      <c r="E302" s="5">
        <v>333</v>
      </c>
      <c r="F302" cm="1">
        <f t="array" ref="F302">_xlfn.XLOOKUP(Sales_Table7[[#This Row],[Product]],products[[#All],[Product]],products[[#All],[Cost per unit]],,0)</f>
        <v>8.7899999999999991</v>
      </c>
      <c r="G302" s="12">
        <f>Sales_Table7[[#This Row],[Cost Per Unit]]*Sales_Table7[[#This Row],[Units]]</f>
        <v>2927.0699999999997</v>
      </c>
      <c r="H302" s="12">
        <f>Sales_Table7[[#This Row],[Amount]]-Sales_Table7[[#This Row],[Total Cost]]</f>
        <v>1559.9300000000003</v>
      </c>
    </row>
    <row r="303" spans="1:8" x14ac:dyDescent="0.3">
      <c r="A303" t="s">
        <v>3</v>
      </c>
      <c r="B303" t="s">
        <v>37</v>
      </c>
      <c r="C303" t="s">
        <v>4</v>
      </c>
      <c r="D303" s="4">
        <v>938</v>
      </c>
      <c r="E303" s="5">
        <v>366</v>
      </c>
      <c r="F303" cm="1">
        <f t="array" ref="F303">_xlfn.XLOOKUP(Sales_Table7[[#This Row],[Product]],products[[#All],[Product]],products[[#All],[Cost per unit]],,0)</f>
        <v>11.88</v>
      </c>
      <c r="G303" s="12">
        <f>Sales_Table7[[#This Row],[Cost Per Unit]]*Sales_Table7[[#This Row],[Units]]</f>
        <v>4348.08</v>
      </c>
      <c r="H303" s="12">
        <f>Sales_Table7[[#This Row],[Amount]]-Sales_Table7[[#This Row],[Total Cost]]</f>
        <v>-3410.08</v>
      </c>
    </row>
    <row r="304" spans="1:8" x14ac:dyDescent="0.3">
      <c r="A304" t="s">
        <v>3</v>
      </c>
      <c r="B304" t="s">
        <v>38</v>
      </c>
      <c r="C304" t="s">
        <v>26</v>
      </c>
      <c r="D304" s="4">
        <v>8841</v>
      </c>
      <c r="E304" s="5">
        <v>303</v>
      </c>
      <c r="F304" cm="1">
        <f t="array" ref="F304">_xlfn.XLOOKUP(Sales_Table7[[#This Row],[Product]],products[[#All],[Product]],products[[#All],[Cost per unit]],,0)</f>
        <v>5.6</v>
      </c>
      <c r="G304" s="12">
        <f>Sales_Table7[[#This Row],[Cost Per Unit]]*Sales_Table7[[#This Row],[Units]]</f>
        <v>1696.8</v>
      </c>
      <c r="H304" s="12">
        <f>Sales_Table7[[#This Row],[Amount]]-Sales_Table7[[#This Row],[Total Cost]]</f>
        <v>7144.2</v>
      </c>
    </row>
    <row r="305" spans="1:8" x14ac:dyDescent="0.3">
      <c r="A305" t="s">
        <v>2</v>
      </c>
      <c r="B305" t="s">
        <v>39</v>
      </c>
      <c r="C305" t="s">
        <v>33</v>
      </c>
      <c r="D305" s="4">
        <v>4018</v>
      </c>
      <c r="E305" s="5">
        <v>126</v>
      </c>
      <c r="F305" cm="1">
        <f t="array" ref="F305">_xlfn.XLOOKUP(Sales_Table7[[#This Row],[Product]],products[[#All],[Product]],products[[#All],[Cost per unit]],,0)</f>
        <v>12.37</v>
      </c>
      <c r="G305" s="12">
        <f>Sales_Table7[[#This Row],[Cost Per Unit]]*Sales_Table7[[#This Row],[Units]]</f>
        <v>1558.62</v>
      </c>
      <c r="H305" s="12">
        <f>Sales_Table7[[#This Row],[Amount]]-Sales_Table7[[#This Row],[Total Cost]]</f>
        <v>2459.38</v>
      </c>
    </row>
    <row r="306" spans="1:8" x14ac:dyDescent="0.3">
      <c r="A306" t="s">
        <v>41</v>
      </c>
      <c r="B306" t="s">
        <v>37</v>
      </c>
      <c r="C306" t="s">
        <v>15</v>
      </c>
      <c r="D306" s="4">
        <v>714</v>
      </c>
      <c r="E306" s="5">
        <v>231</v>
      </c>
      <c r="F306" cm="1">
        <f t="array" ref="F306">_xlfn.XLOOKUP(Sales_Table7[[#This Row],[Product]],products[[#All],[Product]],products[[#All],[Cost per unit]],,0)</f>
        <v>11.73</v>
      </c>
      <c r="G306" s="12">
        <f>Sales_Table7[[#This Row],[Cost Per Unit]]*Sales_Table7[[#This Row],[Units]]</f>
        <v>2709.63</v>
      </c>
      <c r="H306" s="12">
        <f>Sales_Table7[[#This Row],[Amount]]-Sales_Table7[[#This Row],[Total Cost]]</f>
        <v>-1995.63</v>
      </c>
    </row>
    <row r="307" spans="1:8" x14ac:dyDescent="0.3">
      <c r="A307" t="s">
        <v>9</v>
      </c>
      <c r="B307" t="s">
        <v>38</v>
      </c>
      <c r="C307" t="s">
        <v>25</v>
      </c>
      <c r="D307" s="4">
        <v>3850</v>
      </c>
      <c r="E307" s="5">
        <v>102</v>
      </c>
      <c r="F307" cm="1">
        <f t="array" ref="F307">_xlfn.XLOOKUP(Sales_Table7[[#This Row],[Product]],products[[#All],[Product]],products[[#All],[Cost per unit]],,0)</f>
        <v>13.15</v>
      </c>
      <c r="G307" s="12">
        <f>Sales_Table7[[#This Row],[Cost Per Unit]]*Sales_Table7[[#This Row],[Units]]</f>
        <v>1341.3</v>
      </c>
      <c r="H307" s="12">
        <f>Sales_Table7[[#This Row],[Amount]]-Sales_Table7[[#This Row],[Total Cost]]</f>
        <v>2508.6999999999998</v>
      </c>
    </row>
  </sheetData>
  <mergeCells count="1">
    <mergeCell ref="A1:L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4BD2A-481D-499A-803C-23CA4B3A11BB}">
  <dimension ref="A1:L29"/>
  <sheetViews>
    <sheetView workbookViewId="0">
      <selection activeCell="P22" sqref="P22"/>
    </sheetView>
  </sheetViews>
  <sheetFormatPr defaultRowHeight="14.4" x14ac:dyDescent="0.3"/>
  <cols>
    <col min="1" max="1" width="20.21875" bestFit="1" customWidth="1"/>
    <col min="2" max="2" width="14.44140625" bestFit="1" customWidth="1"/>
    <col min="3" max="3" width="15.88671875" bestFit="1" customWidth="1"/>
    <col min="4" max="4" width="12.109375" bestFit="1" customWidth="1"/>
    <col min="5" max="5" width="11" bestFit="1" customWidth="1"/>
  </cols>
  <sheetData>
    <row r="1" spans="1:12" x14ac:dyDescent="0.3">
      <c r="A1" s="37" t="s">
        <v>81</v>
      </c>
      <c r="B1" s="37"/>
      <c r="C1" s="37"/>
      <c r="D1" s="37"/>
      <c r="E1" s="37"/>
      <c r="F1" s="37"/>
      <c r="G1" s="37"/>
      <c r="H1" s="37"/>
      <c r="I1" s="37"/>
      <c r="J1" s="37"/>
      <c r="K1" s="37"/>
      <c r="L1" s="37"/>
    </row>
    <row r="2" spans="1:12" x14ac:dyDescent="0.3">
      <c r="A2" s="37"/>
      <c r="B2" s="37"/>
      <c r="C2" s="37"/>
      <c r="D2" s="37"/>
      <c r="E2" s="37"/>
      <c r="F2" s="37"/>
      <c r="G2" s="37"/>
      <c r="H2" s="37"/>
      <c r="I2" s="37"/>
      <c r="J2" s="37"/>
      <c r="K2" s="37"/>
      <c r="L2" s="37"/>
    </row>
    <row r="3" spans="1:12" x14ac:dyDescent="0.3">
      <c r="A3" s="37"/>
      <c r="B3" s="37"/>
      <c r="C3" s="37"/>
      <c r="D3" s="37"/>
      <c r="E3" s="37"/>
      <c r="F3" s="37"/>
      <c r="G3" s="37"/>
      <c r="H3" s="37"/>
      <c r="I3" s="37"/>
      <c r="J3" s="37"/>
      <c r="K3" s="37"/>
      <c r="L3" s="37"/>
    </row>
    <row r="6" spans="1:12" x14ac:dyDescent="0.3">
      <c r="A6" s="14" t="s">
        <v>71</v>
      </c>
      <c r="B6" t="s">
        <v>73</v>
      </c>
      <c r="C6" t="s">
        <v>79</v>
      </c>
      <c r="D6" t="s">
        <v>83</v>
      </c>
    </row>
    <row r="7" spans="1:12" x14ac:dyDescent="0.3">
      <c r="A7" s="15" t="s">
        <v>26</v>
      </c>
      <c r="B7" s="17">
        <v>70273</v>
      </c>
      <c r="C7" s="17">
        <v>11995.199999999999</v>
      </c>
      <c r="D7" s="17">
        <v>58277.799999999996</v>
      </c>
    </row>
    <row r="8" spans="1:12" x14ac:dyDescent="0.3">
      <c r="A8" s="15" t="s">
        <v>17</v>
      </c>
      <c r="B8" s="17">
        <v>63721</v>
      </c>
      <c r="C8" s="17">
        <v>7249.4099999999989</v>
      </c>
      <c r="D8" s="17">
        <v>56471.589999999989</v>
      </c>
    </row>
    <row r="9" spans="1:12" x14ac:dyDescent="0.3">
      <c r="A9" s="15" t="s">
        <v>32</v>
      </c>
      <c r="B9" s="17">
        <v>71967</v>
      </c>
      <c r="C9" s="17">
        <v>19903.650000000001</v>
      </c>
      <c r="D9" s="17">
        <v>52063.350000000006</v>
      </c>
    </row>
    <row r="10" spans="1:12" x14ac:dyDescent="0.3">
      <c r="A10" s="15" t="s">
        <v>15</v>
      </c>
      <c r="B10" s="17">
        <v>68971</v>
      </c>
      <c r="C10" s="17">
        <v>17982.09</v>
      </c>
      <c r="D10" s="17">
        <v>50988.91</v>
      </c>
    </row>
    <row r="11" spans="1:12" x14ac:dyDescent="0.3">
      <c r="A11" s="15" t="s">
        <v>22</v>
      </c>
      <c r="B11" s="17">
        <v>66283</v>
      </c>
      <c r="C11" s="17">
        <v>20048.039999999997</v>
      </c>
      <c r="D11" s="17">
        <v>46234.96</v>
      </c>
    </row>
    <row r="12" spans="1:12" x14ac:dyDescent="0.3">
      <c r="A12" s="15" t="s">
        <v>33</v>
      </c>
      <c r="B12" s="17">
        <v>69160</v>
      </c>
      <c r="C12" s="17">
        <v>22933.979999999996</v>
      </c>
      <c r="D12" s="17">
        <v>46226.02</v>
      </c>
    </row>
    <row r="13" spans="1:12" x14ac:dyDescent="0.3">
      <c r="A13" s="15" t="s">
        <v>23</v>
      </c>
      <c r="B13" s="17">
        <v>56644</v>
      </c>
      <c r="C13" s="17">
        <v>11759.88</v>
      </c>
      <c r="D13" s="17">
        <v>44884.119999999995</v>
      </c>
    </row>
    <row r="14" spans="1:12" x14ac:dyDescent="0.3">
      <c r="A14" s="15" t="s">
        <v>16</v>
      </c>
      <c r="B14" s="17">
        <v>62111</v>
      </c>
      <c r="C14" s="17">
        <v>18933.659999999996</v>
      </c>
      <c r="D14" s="17">
        <v>43177.34</v>
      </c>
    </row>
    <row r="15" spans="1:12" x14ac:dyDescent="0.3">
      <c r="A15" s="15" t="s">
        <v>18</v>
      </c>
      <c r="B15" s="17">
        <v>52150</v>
      </c>
      <c r="C15" s="17">
        <v>11335.44</v>
      </c>
      <c r="D15" s="17">
        <v>40814.559999999998</v>
      </c>
    </row>
    <row r="16" spans="1:12" x14ac:dyDescent="0.3">
      <c r="A16" s="15" t="s">
        <v>28</v>
      </c>
      <c r="B16" s="17">
        <v>72373</v>
      </c>
      <c r="C16" s="17">
        <v>33288.659999999996</v>
      </c>
      <c r="D16" s="17">
        <v>39084.339999999989</v>
      </c>
    </row>
    <row r="17" spans="1:4" x14ac:dyDescent="0.3">
      <c r="A17" s="15" t="s">
        <v>29</v>
      </c>
      <c r="B17" s="17">
        <v>58009</v>
      </c>
      <c r="C17" s="17">
        <v>21308.159999999996</v>
      </c>
      <c r="D17" s="17">
        <v>36700.840000000011</v>
      </c>
    </row>
    <row r="18" spans="1:4" x14ac:dyDescent="0.3">
      <c r="A18" s="15" t="s">
        <v>20</v>
      </c>
      <c r="B18" s="17">
        <v>54712</v>
      </c>
      <c r="C18" s="17">
        <v>23321.519999999997</v>
      </c>
      <c r="D18" s="17">
        <v>31390.480000000003</v>
      </c>
    </row>
    <row r="19" spans="1:4" x14ac:dyDescent="0.3">
      <c r="A19" s="15" t="s">
        <v>24</v>
      </c>
      <c r="B19" s="17">
        <v>35378</v>
      </c>
      <c r="C19" s="17">
        <v>5188.6799999999994</v>
      </c>
      <c r="D19" s="17">
        <v>30189.32</v>
      </c>
    </row>
    <row r="20" spans="1:4" x14ac:dyDescent="0.3">
      <c r="A20" s="15" t="s">
        <v>19</v>
      </c>
      <c r="B20" s="17">
        <v>44744</v>
      </c>
      <c r="C20" s="17">
        <v>14943.839999999998</v>
      </c>
      <c r="D20" s="17">
        <v>29800.16</v>
      </c>
    </row>
    <row r="21" spans="1:4" x14ac:dyDescent="0.3">
      <c r="A21" s="15" t="s">
        <v>13</v>
      </c>
      <c r="B21" s="17">
        <v>47271</v>
      </c>
      <c r="C21" s="17">
        <v>17549.73</v>
      </c>
      <c r="D21" s="17">
        <v>29721.270000000004</v>
      </c>
    </row>
    <row r="22" spans="1:4" x14ac:dyDescent="0.3">
      <c r="A22" s="15" t="s">
        <v>25</v>
      </c>
      <c r="B22" s="17">
        <v>57372</v>
      </c>
      <c r="C22" s="17">
        <v>27693.900000000005</v>
      </c>
      <c r="D22" s="17">
        <v>29678.100000000002</v>
      </c>
    </row>
    <row r="23" spans="1:4" x14ac:dyDescent="0.3">
      <c r="A23" s="15" t="s">
        <v>31</v>
      </c>
      <c r="B23" s="17">
        <v>39263</v>
      </c>
      <c r="C23" s="17">
        <v>9744.57</v>
      </c>
      <c r="D23" s="17">
        <v>29518.43</v>
      </c>
    </row>
    <row r="24" spans="1:4" x14ac:dyDescent="0.3">
      <c r="A24" s="15" t="s">
        <v>21</v>
      </c>
      <c r="B24" s="17">
        <v>37772</v>
      </c>
      <c r="C24" s="17">
        <v>11772</v>
      </c>
      <c r="D24" s="17">
        <v>26000</v>
      </c>
    </row>
    <row r="25" spans="1:4" x14ac:dyDescent="0.3">
      <c r="A25" s="15" t="s">
        <v>30</v>
      </c>
      <c r="B25" s="17">
        <v>66500</v>
      </c>
      <c r="C25" s="17">
        <v>40600.979999999989</v>
      </c>
      <c r="D25" s="17">
        <v>25899.02</v>
      </c>
    </row>
    <row r="26" spans="1:4" x14ac:dyDescent="0.3">
      <c r="A26" s="15" t="s">
        <v>27</v>
      </c>
      <c r="B26" s="17">
        <v>69461</v>
      </c>
      <c r="C26" s="17">
        <v>49888.86</v>
      </c>
      <c r="D26" s="17">
        <v>19572.14</v>
      </c>
    </row>
    <row r="27" spans="1:4" x14ac:dyDescent="0.3">
      <c r="A27" s="15" t="s">
        <v>14</v>
      </c>
      <c r="B27" s="17">
        <v>43183</v>
      </c>
      <c r="C27" s="17">
        <v>23657.399999999998</v>
      </c>
      <c r="D27" s="17">
        <v>19525.600000000002</v>
      </c>
    </row>
    <row r="28" spans="1:4" x14ac:dyDescent="0.3">
      <c r="A28" s="15" t="s">
        <v>4</v>
      </c>
      <c r="B28" s="17">
        <v>33551</v>
      </c>
      <c r="C28" s="17">
        <v>18604.080000000002</v>
      </c>
      <c r="D28" s="17">
        <v>14946.92</v>
      </c>
    </row>
    <row r="29" spans="1:4" x14ac:dyDescent="0.3">
      <c r="A29" s="15" t="s">
        <v>72</v>
      </c>
      <c r="B29" s="17">
        <v>1240869</v>
      </c>
      <c r="C29" s="17">
        <v>439703.7300000001</v>
      </c>
      <c r="D29" s="17">
        <v>801165.2699999999</v>
      </c>
    </row>
  </sheetData>
  <mergeCells count="1">
    <mergeCell ref="A1:L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2D1D3-96A3-4F7D-B2DF-20F36B8DD4BA}">
  <dimension ref="A1:V21"/>
  <sheetViews>
    <sheetView workbookViewId="0">
      <selection activeCell="D5" sqref="D5"/>
    </sheetView>
  </sheetViews>
  <sheetFormatPr defaultRowHeight="14.4" x14ac:dyDescent="0.3"/>
  <cols>
    <col min="2" max="2" width="12.109375" bestFit="1" customWidth="1"/>
    <col min="3" max="3" width="10.109375" bestFit="1" customWidth="1"/>
    <col min="9" max="9" width="15.109375" bestFit="1" customWidth="1"/>
    <col min="10" max="10" width="11.109375" bestFit="1" customWidth="1"/>
    <col min="14" max="14" width="11.5546875" bestFit="1" customWidth="1"/>
    <col min="19" max="19" width="11.5546875" bestFit="1" customWidth="1"/>
    <col min="22" max="22" width="11.5546875" bestFit="1" customWidth="1"/>
  </cols>
  <sheetData>
    <row r="1" spans="1:22" x14ac:dyDescent="0.3">
      <c r="A1" s="33" t="s">
        <v>85</v>
      </c>
      <c r="B1" s="33"/>
      <c r="C1" s="33"/>
      <c r="D1" s="33"/>
      <c r="E1" s="33"/>
      <c r="F1" s="33"/>
      <c r="G1" s="33"/>
      <c r="H1" s="33"/>
      <c r="I1" s="33"/>
      <c r="J1" s="33"/>
      <c r="K1" s="33"/>
      <c r="L1" s="33"/>
      <c r="M1" s="33"/>
      <c r="N1" s="33"/>
      <c r="O1" s="33"/>
      <c r="P1" s="33"/>
      <c r="Q1" s="33"/>
      <c r="R1" s="33"/>
      <c r="S1" s="33"/>
      <c r="T1" s="33"/>
      <c r="U1" s="33"/>
      <c r="V1" s="33"/>
    </row>
    <row r="2" spans="1:22" x14ac:dyDescent="0.3">
      <c r="A2" s="33"/>
      <c r="B2" s="33"/>
      <c r="C2" s="33"/>
      <c r="D2" s="33"/>
      <c r="E2" s="33"/>
      <c r="F2" s="33"/>
      <c r="G2" s="33"/>
      <c r="H2" s="33"/>
      <c r="I2" s="33"/>
      <c r="J2" s="33"/>
      <c r="K2" s="33"/>
      <c r="L2" s="33"/>
      <c r="M2" s="33"/>
      <c r="N2" s="33"/>
      <c r="O2" s="33"/>
      <c r="P2" s="33"/>
      <c r="Q2" s="33"/>
      <c r="R2" s="33"/>
      <c r="S2" s="33"/>
      <c r="T2" s="33"/>
      <c r="U2" s="33"/>
      <c r="V2" s="33"/>
    </row>
    <row r="3" spans="1:22" x14ac:dyDescent="0.3">
      <c r="A3" s="33"/>
      <c r="B3" s="33"/>
      <c r="C3" s="33"/>
      <c r="D3" s="33"/>
      <c r="E3" s="33"/>
      <c r="F3" s="33"/>
      <c r="G3" s="33"/>
      <c r="H3" s="33"/>
      <c r="I3" s="33"/>
      <c r="J3" s="33"/>
      <c r="K3" s="33"/>
      <c r="L3" s="33"/>
      <c r="M3" s="33"/>
      <c r="N3" s="33"/>
      <c r="O3" s="33"/>
      <c r="P3" s="33"/>
      <c r="Q3" s="33"/>
      <c r="R3" s="33"/>
      <c r="S3" s="33"/>
      <c r="T3" s="33"/>
      <c r="U3" s="33"/>
      <c r="V3" s="33"/>
    </row>
    <row r="5" spans="1:22" x14ac:dyDescent="0.3">
      <c r="A5" s="34" t="s">
        <v>86</v>
      </c>
      <c r="B5" s="34"/>
      <c r="C5" s="34"/>
      <c r="D5" s="27" t="s">
        <v>39</v>
      </c>
      <c r="E5" s="28"/>
    </row>
    <row r="7" spans="1:22" ht="21" x14ac:dyDescent="0.4">
      <c r="A7" s="39" t="s">
        <v>87</v>
      </c>
      <c r="B7" s="39"/>
      <c r="C7" s="39"/>
      <c r="D7" s="39"/>
      <c r="E7" s="39"/>
      <c r="F7" s="39"/>
      <c r="I7" s="40" t="s">
        <v>89</v>
      </c>
      <c r="J7" s="40"/>
      <c r="K7" s="40"/>
      <c r="L7" s="40"/>
      <c r="M7" s="40"/>
      <c r="N7" s="40"/>
      <c r="O7" s="40"/>
      <c r="P7" s="40"/>
    </row>
    <row r="9" spans="1:22" ht="18" x14ac:dyDescent="0.35">
      <c r="A9" s="34" t="s">
        <v>88</v>
      </c>
      <c r="B9" s="34"/>
      <c r="C9" s="34"/>
      <c r="D9" s="38">
        <f>COUNTIF(Sales_Table7[[#All],[Geography]],'Country Level Sales Report'!D5)</f>
        <v>40</v>
      </c>
      <c r="E9" s="38"/>
      <c r="I9" s="23"/>
      <c r="J9" s="23" t="s">
        <v>1</v>
      </c>
      <c r="K9" s="24" t="s">
        <v>50</v>
      </c>
      <c r="L9" s="23"/>
    </row>
    <row r="10" spans="1:22" x14ac:dyDescent="0.3">
      <c r="I10" s="6" t="s">
        <v>40</v>
      </c>
      <c r="J10" s="12">
        <f>SUMIFS(Sales_Table7[[#All],[Amount]],Sales_Table7[[#All],[Sales Person]],'Country Level Sales Report'!I10,Sales_Table7[[#All],[Geography]],'Country Level Sales Report'!$D$5)</f>
        <v>21063</v>
      </c>
      <c r="K10">
        <f>SUMIFS(Sales_Table7[[#All],[Units]],Sales_Table7[[#All],[Sales Person]],'Country Level Sales Report'!I10,Sales_Table7[[#All],[Geography]],'Country Level Sales Report'!$D$5)</f>
        <v>444</v>
      </c>
      <c r="L10" s="18">
        <f>IF(J10&gt;12000,1,-1)</f>
        <v>1</v>
      </c>
    </row>
    <row r="11" spans="1:22" x14ac:dyDescent="0.3">
      <c r="B11" s="26" t="s">
        <v>91</v>
      </c>
      <c r="C11" s="26" t="s">
        <v>57</v>
      </c>
      <c r="D11" s="25"/>
      <c r="E11" s="25"/>
      <c r="I11" s="6" t="s">
        <v>8</v>
      </c>
      <c r="J11" s="12">
        <f>SUMIFS(Sales_Table7[[#All],[Amount]],Sales_Table7[[#All],[Sales Person]],'Country Level Sales Report'!I11,Sales_Table7[[#All],[Geography]],'Country Level Sales Report'!$D$5)</f>
        <v>27132</v>
      </c>
      <c r="K11">
        <f>SUMIFS(Sales_Table7[[#All],[Units]],Sales_Table7[[#All],[Sales Person]],'Country Level Sales Report'!I11,Sales_Table7[[#All],[Geography]],'Country Level Sales Report'!$D$5)</f>
        <v>447</v>
      </c>
      <c r="L11" s="18">
        <f t="shared" ref="L11:L19" si="0">IF(J11&gt;12000,1,-1)</f>
        <v>1</v>
      </c>
    </row>
    <row r="12" spans="1:22" x14ac:dyDescent="0.3">
      <c r="A12" t="s">
        <v>90</v>
      </c>
      <c r="B12" s="12">
        <f>SUMIFS(Sales_Table7[[#All],[Amount]],Sales_Table7[[#All],[Geography]],'Country Level Sales Report'!D5)</f>
        <v>173530</v>
      </c>
      <c r="C12" s="12">
        <f>AVERAGEIFS(Sales_Table7[[#All],[Amount]],Sales_Table7[[#All],[Geography]],'Country Level Sales Report'!D5)</f>
        <v>4338.25</v>
      </c>
      <c r="I12" s="6" t="s">
        <v>9</v>
      </c>
      <c r="J12" s="12">
        <f>SUMIFS(Sales_Table7[[#All],[Amount]],Sales_Table7[[#All],[Sales Person]],'Country Level Sales Report'!I12,Sales_Table7[[#All],[Geography]],'Country Level Sales Report'!$D$5)</f>
        <v>9751</v>
      </c>
      <c r="K12">
        <f>SUMIFS(Sales_Table7[[#All],[Units]],Sales_Table7[[#All],[Sales Person]],'Country Level Sales Report'!I12,Sales_Table7[[#All],[Geography]],'Country Level Sales Report'!$D$5)</f>
        <v>582</v>
      </c>
      <c r="L12" s="18">
        <f t="shared" si="0"/>
        <v>-1</v>
      </c>
    </row>
    <row r="13" spans="1:22" x14ac:dyDescent="0.3">
      <c r="A13" t="s">
        <v>92</v>
      </c>
      <c r="B13" s="12">
        <f>SUMIFS(Sales_Table7[[#All],[Total Cost]],Sales_Table7[[#All],[Geography]],'Country Level Sales Report'!D5)</f>
        <v>53938.530000000028</v>
      </c>
      <c r="C13" s="12">
        <f>AVERAGEIFS(Sales_Table7[[#All],[Total Cost]],Sales_Table7[[#All],[Geography]],'Country Level Sales Report'!D5)</f>
        <v>1348.4632500000007</v>
      </c>
      <c r="I13" s="6" t="s">
        <v>41</v>
      </c>
      <c r="J13" s="12">
        <f>SUMIFS(Sales_Table7[[#All],[Amount]],Sales_Table7[[#All],[Sales Person]],'Country Level Sales Report'!I13,Sales_Table7[[#All],[Geography]],'Country Level Sales Report'!$D$5)</f>
        <v>3976</v>
      </c>
      <c r="K13">
        <f>SUMIFS(Sales_Table7[[#All],[Units]],Sales_Table7[[#All],[Sales Person]],'Country Level Sales Report'!I13,Sales_Table7[[#All],[Geography]],'Country Level Sales Report'!$D$5)</f>
        <v>72</v>
      </c>
      <c r="L13" s="18">
        <f t="shared" si="0"/>
        <v>-1</v>
      </c>
    </row>
    <row r="14" spans="1:22" x14ac:dyDescent="0.3">
      <c r="A14" t="s">
        <v>82</v>
      </c>
      <c r="B14" s="12">
        <f>SUMIFS(Sales_Table7[[#All],[Profit]],Sales_Table7[[#All],[Geography]],'Country Level Sales Report'!D5)</f>
        <v>119591.47000000002</v>
      </c>
      <c r="C14" s="12">
        <f>AVERAGEIFS(Sales_Table7[[#All],[Profit]],Sales_Table7[[#All],[Geography]],'Country Level Sales Report'!D5)</f>
        <v>2989.7867500000002</v>
      </c>
      <c r="I14" s="6" t="s">
        <v>6</v>
      </c>
      <c r="J14" s="12">
        <f>SUMIFS(Sales_Table7[[#All],[Amount]],Sales_Table7[[#All],[Sales Person]],'Country Level Sales Report'!I14,Sales_Table7[[#All],[Geography]],'Country Level Sales Report'!$D$5)</f>
        <v>15827</v>
      </c>
      <c r="K14">
        <f>SUMIFS(Sales_Table7[[#All],[Units]],Sales_Table7[[#All],[Sales Person]],'Country Level Sales Report'!I14,Sales_Table7[[#All],[Geography]],'Country Level Sales Report'!$D$5)</f>
        <v>885</v>
      </c>
      <c r="L14" s="18">
        <f t="shared" si="0"/>
        <v>1</v>
      </c>
    </row>
    <row r="15" spans="1:22" x14ac:dyDescent="0.3">
      <c r="A15" t="s">
        <v>93</v>
      </c>
      <c r="B15" s="29">
        <f>SUMIFS(Sales_Table7[[#All],[Units]],Sales_Table7[[#All],[Geography]],'Country Level Sales Report'!D5)</f>
        <v>5745</v>
      </c>
      <c r="C15" s="29">
        <f>AVERAGEIFS(Sales_Table7[[#All],[Units]],Sales_Table7[[#All],[Geography]],'Country Level Sales Report'!D5)</f>
        <v>143.625</v>
      </c>
      <c r="I15" s="6" t="s">
        <v>7</v>
      </c>
      <c r="J15" s="12">
        <f>SUMIFS(Sales_Table7[[#All],[Amount]],Sales_Table7[[#All],[Sales Person]],'Country Level Sales Report'!I15,Sales_Table7[[#All],[Geography]],'Country Level Sales Report'!$D$5)</f>
        <v>5404</v>
      </c>
      <c r="K15">
        <f>SUMIFS(Sales_Table7[[#All],[Units]],Sales_Table7[[#All],[Sales Person]],'Country Level Sales Report'!I15,Sales_Table7[[#All],[Geography]],'Country Level Sales Report'!$D$5)</f>
        <v>444</v>
      </c>
      <c r="L15" s="18">
        <f t="shared" si="0"/>
        <v>-1</v>
      </c>
      <c r="V15" t="s">
        <v>84</v>
      </c>
    </row>
    <row r="16" spans="1:22" x14ac:dyDescent="0.3">
      <c r="I16" s="6" t="s">
        <v>5</v>
      </c>
      <c r="J16" s="12">
        <f>SUMIFS(Sales_Table7[[#All],[Amount]],Sales_Table7[[#All],[Sales Person]],'Country Level Sales Report'!I16,Sales_Table7[[#All],[Geography]],'Country Level Sales Report'!$D$5)</f>
        <v>16548</v>
      </c>
      <c r="K16">
        <f>SUMIFS(Sales_Table7[[#All],[Units]],Sales_Table7[[#All],[Sales Person]],'Country Level Sales Report'!I16,Sales_Table7[[#All],[Geography]],'Country Level Sales Report'!$D$5)</f>
        <v>552</v>
      </c>
      <c r="L16" s="18">
        <f t="shared" si="0"/>
        <v>1</v>
      </c>
      <c r="V16" s="21" t="s">
        <v>36</v>
      </c>
    </row>
    <row r="17" spans="9:22" x14ac:dyDescent="0.3">
      <c r="I17" s="6" t="s">
        <v>2</v>
      </c>
      <c r="J17" s="12">
        <f>SUMIFS(Sales_Table7[[#All],[Amount]],Sales_Table7[[#All],[Sales Person]],'Country Level Sales Report'!I17,Sales_Table7[[#All],[Geography]],'Country Level Sales Report'!$D$5)</f>
        <v>45752</v>
      </c>
      <c r="K17">
        <f>SUMIFS(Sales_Table7[[#All],[Units]],Sales_Table7[[#All],[Sales Person]],'Country Level Sales Report'!I17,Sales_Table7[[#All],[Geography]],'Country Level Sales Report'!$D$5)</f>
        <v>1518</v>
      </c>
      <c r="L17" s="18">
        <f t="shared" si="0"/>
        <v>1</v>
      </c>
      <c r="V17" s="22" t="s">
        <v>34</v>
      </c>
    </row>
    <row r="18" spans="9:22" x14ac:dyDescent="0.3">
      <c r="I18" s="6" t="s">
        <v>3</v>
      </c>
      <c r="J18" s="12">
        <f>SUMIFS(Sales_Table7[[#All],[Amount]],Sales_Table7[[#All],[Sales Person]],'Country Level Sales Report'!I18,Sales_Table7[[#All],[Geography]],'Country Level Sales Report'!$D$5)</f>
        <v>10269</v>
      </c>
      <c r="K18">
        <f>SUMIFS(Sales_Table7[[#All],[Units]],Sales_Table7[[#All],[Sales Person]],'Country Level Sales Report'!I18,Sales_Table7[[#All],[Geography]],'Country Level Sales Report'!$D$5)</f>
        <v>492</v>
      </c>
      <c r="L18" s="18">
        <f t="shared" si="0"/>
        <v>-1</v>
      </c>
      <c r="V18" s="22" t="s">
        <v>35</v>
      </c>
    </row>
    <row r="19" spans="9:22" x14ac:dyDescent="0.3">
      <c r="I19" s="6" t="s">
        <v>10</v>
      </c>
      <c r="J19" s="12">
        <f>SUMIFS(Sales_Table7[[#All],[Amount]],Sales_Table7[[#All],[Sales Person]],'Country Level Sales Report'!I19,Sales_Table7[[#All],[Geography]],'Country Level Sales Report'!$D$5)</f>
        <v>17808</v>
      </c>
      <c r="K19">
        <f>SUMIFS(Sales_Table7[[#All],[Units]],Sales_Table7[[#All],[Sales Person]],'Country Level Sales Report'!I19,Sales_Table7[[#All],[Geography]],'Country Level Sales Report'!$D$5)</f>
        <v>309</v>
      </c>
      <c r="L19" s="18">
        <f t="shared" si="0"/>
        <v>1</v>
      </c>
      <c r="V19" s="21" t="s">
        <v>39</v>
      </c>
    </row>
    <row r="20" spans="9:22" x14ac:dyDescent="0.3">
      <c r="V20" s="21" t="s">
        <v>37</v>
      </c>
    </row>
    <row r="21" spans="9:22" x14ac:dyDescent="0.3">
      <c r="V21" s="22" t="s">
        <v>38</v>
      </c>
    </row>
  </sheetData>
  <mergeCells count="6">
    <mergeCell ref="D9:E9"/>
    <mergeCell ref="A1:V3"/>
    <mergeCell ref="A5:C5"/>
    <mergeCell ref="A7:F7"/>
    <mergeCell ref="A9:C9"/>
    <mergeCell ref="I7:P7"/>
  </mergeCells>
  <conditionalFormatting sqref="J10:J19">
    <cfRule type="dataBar" priority="4">
      <dataBar>
        <cfvo type="min"/>
        <cfvo type="max"/>
        <color rgb="FF638EC6"/>
      </dataBar>
      <extLst>
        <ext xmlns:x14="http://schemas.microsoft.com/office/spreadsheetml/2009/9/main" uri="{B025F937-C7B1-47D3-B67F-A62EFF666E3E}">
          <x14:id>{66115072-728D-4E7E-B907-F2547BE554E3}</x14:id>
        </ext>
      </extLst>
    </cfRule>
  </conditionalFormatting>
  <conditionalFormatting sqref="L9">
    <cfRule type="iconSet" priority="1">
      <iconSet iconSet="3Symbols2">
        <cfvo type="percent" val="0"/>
        <cfvo type="percent" val="33"/>
        <cfvo type="percent" val="67"/>
      </iconSet>
    </cfRule>
  </conditionalFormatting>
  <dataValidations count="1">
    <dataValidation type="list" allowBlank="1" showInputMessage="1" showErrorMessage="1" sqref="D5" xr:uid="{E56E39A6-3BE9-4F83-B43E-22078BE486EB}">
      <formula1>$V$16:$V$21</formula1>
    </dataValidation>
  </dataValidations>
  <pageMargins left="0.7" right="0.7" top="0.75" bottom="0.75" header="0.3" footer="0.3"/>
  <pageSetup orientation="portrait" horizontalDpi="200" verticalDpi="200" copies="0" r:id="rId1"/>
  <extLst>
    <ext xmlns:x14="http://schemas.microsoft.com/office/spreadsheetml/2009/9/main" uri="{78C0D931-6437-407d-A8EE-F0AAD7539E65}">
      <x14:conditionalFormattings>
        <x14:conditionalFormatting xmlns:xm="http://schemas.microsoft.com/office/excel/2006/main">
          <x14:cfRule type="dataBar" id="{66115072-728D-4E7E-B907-F2547BE554E3}">
            <x14:dataBar minLength="0" maxLength="100" gradient="0">
              <x14:cfvo type="autoMin"/>
              <x14:cfvo type="autoMax"/>
              <x14:negativeFillColor rgb="FFFF0000"/>
              <x14:axisColor rgb="FF000000"/>
            </x14:dataBar>
          </x14:cfRule>
          <xm:sqref>J10:J19</xm:sqref>
        </x14:conditionalFormatting>
        <x14:conditionalFormatting xmlns:xm="http://schemas.microsoft.com/office/excel/2006/main">
          <x14:cfRule type="iconSet" priority="3" id="{CDD664BD-CF13-45CC-AF3C-A8BBB1CEFCCC}">
            <x14:iconSet iconSet="3Symbols" showValue="0" custom="1">
              <x14:cfvo type="percent">
                <xm:f>0</xm:f>
              </x14:cfvo>
              <x14:cfvo type="num">
                <xm:f>0</xm:f>
              </x14:cfvo>
              <x14:cfvo type="num">
                <xm:f>1</xm:f>
              </x14:cfvo>
              <x14:cfIcon iconSet="3Symbols" iconId="0"/>
              <x14:cfIcon iconSet="NoIcons" iconId="0"/>
              <x14:cfIcon iconSet="3Symbols" iconId="2"/>
            </x14:iconSet>
          </x14:cfRule>
          <xm:sqref>L10:L19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4766-29C3-4EC6-AC5B-B5AB4BE97024}">
  <dimension ref="A1:W29"/>
  <sheetViews>
    <sheetView workbookViewId="0">
      <selection activeCell="L24" sqref="L24"/>
    </sheetView>
  </sheetViews>
  <sheetFormatPr defaultRowHeight="14.4" x14ac:dyDescent="0.3"/>
  <cols>
    <col min="1" max="1" width="20.21875" bestFit="1" customWidth="1"/>
    <col min="2" max="2" width="14.44140625" bestFit="1" customWidth="1"/>
    <col min="3" max="3" width="11.77734375" bestFit="1" customWidth="1"/>
    <col min="4" max="4" width="12.109375" bestFit="1" customWidth="1"/>
    <col min="5" max="5" width="7.109375" bestFit="1" customWidth="1"/>
  </cols>
  <sheetData>
    <row r="1" spans="1:23" x14ac:dyDescent="0.3">
      <c r="A1" s="41" t="s">
        <v>94</v>
      </c>
      <c r="B1" s="41"/>
      <c r="C1" s="41"/>
      <c r="D1" s="41"/>
      <c r="E1" s="41"/>
      <c r="F1" s="41"/>
      <c r="G1" s="41"/>
      <c r="H1" s="41"/>
      <c r="I1" s="41"/>
      <c r="J1" s="41"/>
      <c r="K1" s="41"/>
      <c r="L1" s="41"/>
      <c r="M1" s="41"/>
      <c r="N1" s="41"/>
      <c r="O1" s="41"/>
      <c r="P1" s="41"/>
      <c r="Q1" s="41"/>
      <c r="R1" s="41"/>
      <c r="S1" s="41"/>
      <c r="T1" s="41"/>
      <c r="U1" s="41"/>
      <c r="V1" s="41"/>
      <c r="W1" s="41"/>
    </row>
    <row r="2" spans="1:23" x14ac:dyDescent="0.3">
      <c r="A2" s="41"/>
      <c r="B2" s="41"/>
      <c r="C2" s="41"/>
      <c r="D2" s="41"/>
      <c r="E2" s="41"/>
      <c r="F2" s="41"/>
      <c r="G2" s="41"/>
      <c r="H2" s="41"/>
      <c r="I2" s="41"/>
      <c r="J2" s="41"/>
      <c r="K2" s="41"/>
      <c r="L2" s="41"/>
      <c r="M2" s="41"/>
      <c r="N2" s="41"/>
      <c r="O2" s="41"/>
      <c r="P2" s="41"/>
      <c r="Q2" s="41"/>
      <c r="R2" s="41"/>
      <c r="S2" s="41"/>
      <c r="T2" s="41"/>
      <c r="U2" s="41"/>
      <c r="V2" s="41"/>
      <c r="W2" s="41"/>
    </row>
    <row r="3" spans="1:23" x14ac:dyDescent="0.3">
      <c r="A3" s="41"/>
      <c r="B3" s="41"/>
      <c r="C3" s="41"/>
      <c r="D3" s="41"/>
      <c r="E3" s="41"/>
      <c r="F3" s="41"/>
      <c r="G3" s="41"/>
      <c r="H3" s="41"/>
      <c r="I3" s="41"/>
      <c r="J3" s="41"/>
      <c r="K3" s="41"/>
      <c r="L3" s="41"/>
      <c r="M3" s="41"/>
      <c r="N3" s="41"/>
      <c r="O3" s="41"/>
      <c r="P3" s="41"/>
      <c r="Q3" s="41"/>
      <c r="R3" s="41"/>
      <c r="S3" s="41"/>
      <c r="T3" s="41"/>
      <c r="U3" s="41"/>
      <c r="V3" s="41"/>
      <c r="W3" s="41"/>
    </row>
    <row r="4" spans="1:23" x14ac:dyDescent="0.3">
      <c r="A4" s="41"/>
      <c r="B4" s="41"/>
      <c r="C4" s="41"/>
      <c r="D4" s="41"/>
      <c r="E4" s="41"/>
      <c r="F4" s="41"/>
      <c r="G4" s="41"/>
      <c r="H4" s="41"/>
      <c r="I4" s="41"/>
      <c r="J4" s="41"/>
      <c r="K4" s="41"/>
      <c r="L4" s="41"/>
      <c r="M4" s="41"/>
      <c r="N4" s="41"/>
      <c r="O4" s="41"/>
      <c r="P4" s="41"/>
      <c r="Q4" s="41"/>
      <c r="R4" s="41"/>
      <c r="S4" s="41"/>
      <c r="T4" s="41"/>
      <c r="U4" s="41"/>
      <c r="V4" s="41"/>
      <c r="W4" s="41"/>
    </row>
    <row r="6" spans="1:23" x14ac:dyDescent="0.3">
      <c r="A6" s="14" t="s">
        <v>71</v>
      </c>
      <c r="B6" t="s">
        <v>73</v>
      </c>
      <c r="C6" t="s">
        <v>74</v>
      </c>
      <c r="D6" s="30" t="s">
        <v>83</v>
      </c>
      <c r="E6" t="s">
        <v>95</v>
      </c>
    </row>
    <row r="7" spans="1:23" x14ac:dyDescent="0.3">
      <c r="A7" s="15" t="s">
        <v>4</v>
      </c>
      <c r="B7" s="32">
        <v>33551</v>
      </c>
      <c r="C7" s="16">
        <v>1566</v>
      </c>
      <c r="D7" s="32">
        <v>14946.92</v>
      </c>
      <c r="E7" s="31">
        <v>1.2045526159489842E-2</v>
      </c>
    </row>
    <row r="8" spans="1:23" x14ac:dyDescent="0.3">
      <c r="A8" s="15" t="s">
        <v>14</v>
      </c>
      <c r="B8" s="32">
        <v>43183</v>
      </c>
      <c r="C8" s="16">
        <v>2022</v>
      </c>
      <c r="D8" s="32">
        <v>19525.600000000002</v>
      </c>
      <c r="E8" s="31">
        <v>1.5735424126156753E-2</v>
      </c>
    </row>
    <row r="9" spans="1:23" x14ac:dyDescent="0.3">
      <c r="A9" s="15" t="s">
        <v>27</v>
      </c>
      <c r="B9" s="32">
        <v>69461</v>
      </c>
      <c r="C9" s="16">
        <v>2982</v>
      </c>
      <c r="D9" s="32">
        <v>19572.14</v>
      </c>
      <c r="E9" s="31">
        <v>1.5772930099792967E-2</v>
      </c>
    </row>
    <row r="10" spans="1:23" x14ac:dyDescent="0.3">
      <c r="A10" s="15" t="s">
        <v>30</v>
      </c>
      <c r="B10" s="32">
        <v>66500</v>
      </c>
      <c r="C10" s="16">
        <v>2802</v>
      </c>
      <c r="D10" s="32">
        <v>25899.02</v>
      </c>
      <c r="E10" s="31">
        <v>2.0871679444002551E-2</v>
      </c>
    </row>
    <row r="11" spans="1:23" x14ac:dyDescent="0.3">
      <c r="A11" s="15" t="s">
        <v>21</v>
      </c>
      <c r="B11" s="32">
        <v>37772</v>
      </c>
      <c r="C11" s="16">
        <v>1308</v>
      </c>
      <c r="D11" s="32">
        <v>26000</v>
      </c>
      <c r="E11" s="31">
        <v>2.0953057897328403E-2</v>
      </c>
    </row>
    <row r="12" spans="1:23" x14ac:dyDescent="0.3">
      <c r="A12" s="15" t="s">
        <v>31</v>
      </c>
      <c r="B12" s="32">
        <v>39263</v>
      </c>
      <c r="C12" s="16">
        <v>1683</v>
      </c>
      <c r="D12" s="32">
        <v>29518.43</v>
      </c>
      <c r="E12" s="31">
        <v>2.3788514339547526E-2</v>
      </c>
    </row>
    <row r="13" spans="1:23" x14ac:dyDescent="0.3">
      <c r="A13" s="15" t="s">
        <v>25</v>
      </c>
      <c r="B13" s="32">
        <v>57372</v>
      </c>
      <c r="C13" s="16">
        <v>2106</v>
      </c>
      <c r="D13" s="32">
        <v>29678.100000000002</v>
      </c>
      <c r="E13" s="31">
        <v>2.3917190291642392E-2</v>
      </c>
    </row>
    <row r="14" spans="1:23" x14ac:dyDescent="0.3">
      <c r="A14" s="15" t="s">
        <v>13</v>
      </c>
      <c r="B14" s="32">
        <v>47271</v>
      </c>
      <c r="C14" s="16">
        <v>1881</v>
      </c>
      <c r="D14" s="32">
        <v>29721.270000000004</v>
      </c>
      <c r="E14" s="31">
        <v>2.3951980426620379E-2</v>
      </c>
    </row>
    <row r="15" spans="1:23" x14ac:dyDescent="0.3">
      <c r="A15" s="15" t="s">
        <v>19</v>
      </c>
      <c r="B15" s="32">
        <v>44744</v>
      </c>
      <c r="C15" s="16">
        <v>1956</v>
      </c>
      <c r="D15" s="32">
        <v>29800.16</v>
      </c>
      <c r="E15" s="31">
        <v>2.4015556839601923E-2</v>
      </c>
    </row>
    <row r="16" spans="1:23" x14ac:dyDescent="0.3">
      <c r="A16" s="15" t="s">
        <v>24</v>
      </c>
      <c r="B16" s="32">
        <v>35378</v>
      </c>
      <c r="C16" s="16">
        <v>1044</v>
      </c>
      <c r="D16" s="32">
        <v>30189.32</v>
      </c>
      <c r="E16" s="31">
        <v>2.4329175763114396E-2</v>
      </c>
    </row>
    <row r="17" spans="1:5" x14ac:dyDescent="0.3">
      <c r="A17" s="15" t="s">
        <v>20</v>
      </c>
      <c r="B17" s="32">
        <v>54712</v>
      </c>
      <c r="C17" s="16">
        <v>2196</v>
      </c>
      <c r="D17" s="32">
        <v>31390.480000000003</v>
      </c>
      <c r="E17" s="31">
        <v>2.5297174802497286E-2</v>
      </c>
    </row>
    <row r="18" spans="1:5" x14ac:dyDescent="0.3">
      <c r="A18" s="15" t="s">
        <v>29</v>
      </c>
      <c r="B18" s="32">
        <v>58009</v>
      </c>
      <c r="C18" s="16">
        <v>2976</v>
      </c>
      <c r="D18" s="32">
        <v>36700.840000000011</v>
      </c>
      <c r="E18" s="31">
        <v>2.957672405386871E-2</v>
      </c>
    </row>
    <row r="19" spans="1:5" x14ac:dyDescent="0.3">
      <c r="A19" s="15" t="s">
        <v>28</v>
      </c>
      <c r="B19" s="32">
        <v>72373</v>
      </c>
      <c r="C19" s="16">
        <v>3207</v>
      </c>
      <c r="D19" s="32">
        <v>39084.339999999989</v>
      </c>
      <c r="E19" s="31">
        <v>3.1497555342264165E-2</v>
      </c>
    </row>
    <row r="20" spans="1:5" x14ac:dyDescent="0.3">
      <c r="A20" s="15" t="s">
        <v>18</v>
      </c>
      <c r="B20" s="32">
        <v>52150</v>
      </c>
      <c r="C20" s="16">
        <v>1752</v>
      </c>
      <c r="D20" s="32">
        <v>40814.559999999998</v>
      </c>
      <c r="E20" s="31">
        <v>3.2891916874383996E-2</v>
      </c>
    </row>
    <row r="21" spans="1:5" x14ac:dyDescent="0.3">
      <c r="A21" s="15" t="s">
        <v>16</v>
      </c>
      <c r="B21" s="32">
        <v>62111</v>
      </c>
      <c r="C21" s="16">
        <v>2154</v>
      </c>
      <c r="D21" s="32">
        <v>43177.34</v>
      </c>
      <c r="E21" s="31">
        <v>3.4796050187408979E-2</v>
      </c>
    </row>
    <row r="22" spans="1:5" x14ac:dyDescent="0.3">
      <c r="A22" s="15" t="s">
        <v>23</v>
      </c>
      <c r="B22" s="32">
        <v>56644</v>
      </c>
      <c r="C22" s="16">
        <v>1812</v>
      </c>
      <c r="D22" s="32">
        <v>44884.119999999995</v>
      </c>
      <c r="E22" s="31">
        <v>3.6171521731947529E-2</v>
      </c>
    </row>
    <row r="23" spans="1:5" x14ac:dyDescent="0.3">
      <c r="A23" s="15" t="s">
        <v>33</v>
      </c>
      <c r="B23" s="32">
        <v>69160</v>
      </c>
      <c r="C23" s="16">
        <v>1854</v>
      </c>
      <c r="D23" s="32">
        <v>46226.02</v>
      </c>
      <c r="E23" s="31">
        <v>3.7252941285502335E-2</v>
      </c>
    </row>
    <row r="24" spans="1:5" x14ac:dyDescent="0.3">
      <c r="A24" s="15" t="s">
        <v>22</v>
      </c>
      <c r="B24" s="32">
        <v>66283</v>
      </c>
      <c r="C24" s="16">
        <v>2052</v>
      </c>
      <c r="D24" s="32">
        <v>46234.96</v>
      </c>
      <c r="E24" s="31">
        <v>3.7260145913871646E-2</v>
      </c>
    </row>
    <row r="25" spans="1:5" x14ac:dyDescent="0.3">
      <c r="A25" s="15" t="s">
        <v>15</v>
      </c>
      <c r="B25" s="32">
        <v>68971</v>
      </c>
      <c r="C25" s="16">
        <v>1533</v>
      </c>
      <c r="D25" s="32">
        <v>50988.91</v>
      </c>
      <c r="E25" s="31">
        <v>4.109129166737182E-2</v>
      </c>
    </row>
    <row r="26" spans="1:5" x14ac:dyDescent="0.3">
      <c r="A26" s="15" t="s">
        <v>32</v>
      </c>
      <c r="B26" s="32">
        <v>71967</v>
      </c>
      <c r="C26" s="16">
        <v>2301</v>
      </c>
      <c r="D26" s="32">
        <v>52063.350000000006</v>
      </c>
      <c r="E26" s="31">
        <v>4.1957168726110494E-2</v>
      </c>
    </row>
    <row r="27" spans="1:5" x14ac:dyDescent="0.3">
      <c r="A27" s="15" t="s">
        <v>17</v>
      </c>
      <c r="B27" s="32">
        <v>63721</v>
      </c>
      <c r="C27" s="16">
        <v>2331</v>
      </c>
      <c r="D27" s="32">
        <v>56471.589999999989</v>
      </c>
      <c r="E27" s="31">
        <v>4.5509711339391981E-2</v>
      </c>
    </row>
    <row r="28" spans="1:5" x14ac:dyDescent="0.3">
      <c r="A28" s="15" t="s">
        <v>26</v>
      </c>
      <c r="B28" s="32">
        <v>70273</v>
      </c>
      <c r="C28" s="16">
        <v>2142</v>
      </c>
      <c r="D28" s="32">
        <v>58277.799999999996</v>
      </c>
      <c r="E28" s="31">
        <v>4.6965312212650968E-2</v>
      </c>
    </row>
    <row r="29" spans="1:5" x14ac:dyDescent="0.3">
      <c r="A29" s="15" t="s">
        <v>72</v>
      </c>
      <c r="B29" s="32">
        <v>1240869</v>
      </c>
      <c r="C29" s="16">
        <v>45660</v>
      </c>
      <c r="D29" s="32">
        <v>801165.2699999999</v>
      </c>
      <c r="E29" s="31">
        <v>0.64564854952456696</v>
      </c>
    </row>
  </sheetData>
  <mergeCells count="1">
    <mergeCell ref="A1:W4"/>
  </mergeCells>
  <conditionalFormatting pivot="1" sqref="E7:E28">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Work_Sheet</vt:lpstr>
      <vt:lpstr>Simple_Stats_Sheet</vt:lpstr>
      <vt:lpstr>EDA</vt:lpstr>
      <vt:lpstr>Contry_Sales</vt:lpstr>
      <vt:lpstr>Anomaly_Detection</vt:lpstr>
      <vt:lpstr>Profits_by_Products</vt:lpstr>
      <vt:lpstr>Profits Pivot Table</vt:lpstr>
      <vt:lpstr>Country Level Sales Report</vt:lpstr>
      <vt:lpstr>Products to Discontinue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MANASSEH D'ALMEIDA</cp:lastModifiedBy>
  <dcterms:created xsi:type="dcterms:W3CDTF">2021-03-14T20:21:32Z</dcterms:created>
  <dcterms:modified xsi:type="dcterms:W3CDTF">2024-04-23T15:48:04Z</dcterms:modified>
</cp:coreProperties>
</file>