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13_ncr:1_{9DB50AE9-FEF0-4C9F-9794-51F9B3109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bk budget 2024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" i="1" l="1"/>
  <c r="I100" i="1"/>
  <c r="I99" i="1"/>
  <c r="E99" i="1"/>
  <c r="I98" i="1"/>
  <c r="E98" i="1"/>
  <c r="I26" i="1"/>
  <c r="I25" i="1"/>
  <c r="I95" i="1"/>
  <c r="I56" i="1" l="1"/>
  <c r="I55" i="1"/>
  <c r="I47" i="1" l="1"/>
  <c r="I66" i="1"/>
  <c r="I67" i="1"/>
  <c r="I68" i="1"/>
  <c r="I69" i="1"/>
  <c r="I70" i="1"/>
  <c r="I65" i="1"/>
  <c r="I96" i="1"/>
  <c r="I64" i="1"/>
  <c r="I37" i="1"/>
  <c r="I60" i="1"/>
  <c r="I59" i="1"/>
  <c r="I52" i="1"/>
  <c r="I51" i="1"/>
  <c r="I50" i="1"/>
  <c r="I61" i="1" l="1"/>
  <c r="I53" i="1"/>
  <c r="I43" i="1"/>
  <c r="I44" i="1" s="1"/>
  <c r="I39" i="1"/>
  <c r="I38" i="1" l="1"/>
  <c r="I41" i="1" s="1"/>
  <c r="I34" i="1"/>
  <c r="I32" i="1"/>
  <c r="I30" i="1"/>
  <c r="I29" i="1"/>
  <c r="I91" i="1" l="1"/>
  <c r="I84" i="1" l="1"/>
  <c r="I93" i="1" l="1"/>
  <c r="I92" i="1" l="1"/>
  <c r="I94" i="1"/>
  <c r="I90" i="1"/>
  <c r="I101" i="1" l="1"/>
  <c r="I27" i="1"/>
  <c r="I83" i="1" l="1"/>
  <c r="I87" i="1" l="1"/>
  <c r="I82" i="1"/>
  <c r="I86" i="1" l="1"/>
  <c r="I85" i="1"/>
  <c r="I81" i="1"/>
  <c r="I80" i="1"/>
  <c r="I74" i="1"/>
  <c r="I57" i="1"/>
  <c r="I88" i="1" l="1"/>
  <c r="I73" i="1"/>
  <c r="I75" i="1"/>
  <c r="I76" i="1"/>
  <c r="I31" i="1"/>
  <c r="I35" i="1" s="1"/>
  <c r="I77" i="1" l="1"/>
  <c r="I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tc={8BF9D26E-BD88-47B4-965D-873AA8245DCC}</author>
    <author>tc={6724E402-F1AC-4100-8573-789C118DD88A}</author>
    <author>tc={86C5B416-C9E6-49DD-8BFD-4D486E71854F}</author>
    <author>tc={DB409F86-C034-430A-AFB8-BB0BD8BDDF7B}</author>
    <author>tc={9F266FBC-534E-4056-848A-0EDAE7A9C93E}</author>
    <author>tc={870526F5-200C-4742-A124-C0BF42C675B5}</author>
    <author>tc={43093C44-272A-4E6A-B066-BEE0BFF7497D}</author>
    <author>tc={0A784130-4D41-4DC8-9505-B95F00663EE3}</author>
    <author>tc={881D8F92-D16F-4BE8-9FB7-B973C86ED8BE}</author>
    <author>tc={A6FBD8B2-E0A4-4A9D-9589-800931A87DFD}</author>
    <author>tc={4A766321-1912-4EB7-A88C-4A7621F88F46}</author>
    <author>tc={5215AF00-9FD4-4572-A1B6-82C3DB9048FA}</author>
    <author>tc={24A3F873-76BB-4596-A813-5ABBF259E6C3}</author>
    <author>tc={67A31AFE-9CE3-4451-B1A5-1624317C5E75}</author>
    <author>tc={68064E4C-3154-47C4-9006-C5312E69B77F}</author>
    <author>tc={98AADCB9-5116-46C1-BD19-BE248697F8CA}</author>
    <author>tc={CCB94B5E-55A8-44DC-BC3C-9B4C4FA0228C}</author>
    <author>tc={169D25C7-7FDF-4F39-8E07-DC792369FFB2}</author>
    <author>tc={4A927A02-E2B7-44A6-A5C1-83EE9D17A253}</author>
    <author>tc={A6DD52EE-9E6C-4F05-88FD-6683DD38199C}</author>
    <author>tc={EB59F3D5-D7CF-4A3A-8EBD-F4A0EE5075A4}</author>
  </authors>
  <commentList>
    <comment ref="C29" authorId="0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% that we are contributing to the total cost. We do not contribute for 100%</t>
      </text>
    </comment>
    <comment ref="D29" authorId="1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Cost is too high</t>
      </text>
    </comment>
    <comment ref="D31" authorId="2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about 25,000. If you want another budget then you need to break it down</t>
      </text>
    </comment>
    <comment ref="D50" authorId="3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5000</t>
      </text>
    </comment>
    <comment ref="D52" authorId="4" shapeId="0" xr:uid="{00000000-0006-0000-00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30000</t>
      </text>
    </comment>
    <comment ref="B54" authorId="5" shapeId="0" xr:uid="{00000000-0006-0000-00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don't really see this activity in the activity sheet in the proposal</t>
      </text>
    </comment>
    <comment ref="D55" authorId="6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5000</t>
      </text>
    </comment>
    <comment ref="H64" authorId="7" shapeId="0" xr:uid="{00000000-0006-0000-00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the venue hire 5 days?</t>
      </text>
    </comment>
    <comment ref="D66" authorId="8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5000</t>
      </text>
    </comment>
    <comment ref="B69" authorId="9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not clear. In the description and remarks it says 4 nights, in the duration it says 3 days. Furthermore, you can only justify 4 nights if we know the desired location</t>
      </text>
    </comment>
    <comment ref="D70" authorId="10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30000</t>
      </text>
    </comment>
    <comment ref="D73" authorId="11" shapeId="0" xr:uid="{00000000-0006-0000-00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consistent, before it was 200000. If it is different now, you need to justify it</t>
      </text>
    </comment>
    <comment ref="D74" authorId="12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5000</t>
      </text>
    </comment>
    <comment ref="D76" authorId="13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30000</t>
      </text>
    </comment>
    <comment ref="D84" authorId="14" shapeId="0" xr:uid="{00000000-0006-0000-00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needs to be clearer what this 50000 entails. It cannot cost 50000 per copy</t>
      </text>
    </comment>
    <comment ref="E84" authorId="15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not the same numbers as you have in the proposal. Please review</t>
      </text>
    </comment>
    <comment ref="E85" authorId="16" shapeId="0" xr:uid="{00000000-0006-0000-0000-00001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are not the same numbers as you have in the proposal. Please review
</t>
      </text>
    </comment>
    <comment ref="D86" authorId="17" shapeId="0" xr:uid="{00000000-0006-0000-0000-00001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review, this is too expensive for a pull-up banner</t>
      </text>
    </comment>
    <comment ref="D90" authorId="18" shapeId="0" xr:uid="{00000000-0006-0000-00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at a venue or is it a tent hire? Where would this be?</t>
      </text>
    </comment>
    <comment ref="D92" authorId="19" shapeId="0" xr:uid="{00000000-0006-0000-00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5000</t>
      </text>
    </comment>
    <comment ref="D94" authorId="20" shapeId="0" xr:uid="{00000000-0006-0000-00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30000</t>
      </text>
    </comment>
  </commentList>
</comments>
</file>

<file path=xl/sharedStrings.xml><?xml version="1.0" encoding="utf-8"?>
<sst xmlns="http://schemas.openxmlformats.org/spreadsheetml/2006/main" count="360" uniqueCount="277">
  <si>
    <t>Grantee Institution:</t>
  </si>
  <si>
    <t>Project title and locations:</t>
  </si>
  <si>
    <t>Type of grant:</t>
  </si>
  <si>
    <t xml:space="preserve">Total budget: </t>
  </si>
  <si>
    <t>Duration of project:</t>
  </si>
  <si>
    <t xml:space="preserve">Bank </t>
  </si>
  <si>
    <t>Bank account No. :</t>
  </si>
  <si>
    <t>Budget Code</t>
  </si>
  <si>
    <t>BUDGET</t>
  </si>
  <si>
    <t>Unit quantity</t>
  </si>
  <si>
    <t>effective Month/Days</t>
  </si>
  <si>
    <t>Sub-total costs</t>
  </si>
  <si>
    <t>Remarks</t>
  </si>
  <si>
    <t>A</t>
  </si>
  <si>
    <t>Sub-total of Personnel costs</t>
  </si>
  <si>
    <t>B</t>
  </si>
  <si>
    <t>C</t>
  </si>
  <si>
    <t>Type of financial support</t>
  </si>
  <si>
    <t>Direct Procurement</t>
  </si>
  <si>
    <t>1 day</t>
  </si>
  <si>
    <t>MAIN ACTIVITY-RELATED COSTS (main activitiy costs including sub-related activities' costs; main activities correspond to proposal)</t>
  </si>
  <si>
    <t>Costs of single Unit (UGX)</t>
  </si>
  <si>
    <t>Venue</t>
  </si>
  <si>
    <t>Duration-Months/days</t>
  </si>
  <si>
    <t>Refreshments</t>
  </si>
  <si>
    <t>UGX</t>
  </si>
  <si>
    <t>2 days</t>
  </si>
  <si>
    <t xml:space="preserve">1 day </t>
  </si>
  <si>
    <t xml:space="preserve">1 day  </t>
  </si>
  <si>
    <t>transport</t>
  </si>
  <si>
    <t xml:space="preserve">Layout </t>
  </si>
  <si>
    <t>Staff</t>
  </si>
  <si>
    <t>5 days</t>
  </si>
  <si>
    <t xml:space="preserve">Sub-Total Costs </t>
  </si>
  <si>
    <t xml:space="preserve">Hall hire </t>
  </si>
  <si>
    <t>Break tea</t>
  </si>
  <si>
    <t>3 days</t>
  </si>
  <si>
    <t>Lunch</t>
  </si>
  <si>
    <t>Lunch is  required for maximum participation and output</t>
  </si>
  <si>
    <t>refreshment</t>
  </si>
  <si>
    <t>Services of design and graphic layout of Strategic Plan A4, full colour 40-50 pp. including cover/back pages (50,000.00 lump sum/hour, 24 hours working time)</t>
  </si>
  <si>
    <t xml:space="preserve"> 5 hours </t>
  </si>
  <si>
    <t>1 hour</t>
  </si>
  <si>
    <t>Sample printing of Strategic Plan A4, full colour 40 - 50 pp. and booklet A6 full colour 5 - 10 pp.</t>
  </si>
  <si>
    <t>Layout and Printing of new Strategic Plan 2023 - 2028</t>
  </si>
  <si>
    <t>Communication is key during coordination and implementation of the project</t>
  </si>
  <si>
    <t xml:space="preserve">Data for research and email communication will be required </t>
  </si>
  <si>
    <t>Facilitation to staff in terms of meals, data collection and transport allowance</t>
  </si>
  <si>
    <t>Motivation to staff for effectiveness and efficiency</t>
  </si>
  <si>
    <t>Refreshment</t>
  </si>
  <si>
    <t>Sub total cost</t>
  </si>
  <si>
    <t>Website</t>
  </si>
  <si>
    <t>1 Month</t>
  </si>
  <si>
    <t>Level of effort</t>
  </si>
  <si>
    <t>Jan 2024*</t>
  </si>
  <si>
    <t>GCSP 111 Project</t>
  </si>
  <si>
    <t>Transport refund for 6 participants</t>
  </si>
  <si>
    <t xml:space="preserve">Break tea </t>
  </si>
  <si>
    <t>Bank Charges- 30,000 per month (including ledger fees, bank commission,  duty tax, management fees)</t>
  </si>
  <si>
    <t>1 month</t>
  </si>
  <si>
    <t>Unit of Measurement</t>
  </si>
  <si>
    <t>Meal</t>
  </si>
  <si>
    <t>Car</t>
  </si>
  <si>
    <t xml:space="preserve">Transport refund for participants </t>
  </si>
  <si>
    <t>Distance</t>
  </si>
  <si>
    <t>F</t>
  </si>
  <si>
    <t>G</t>
  </si>
  <si>
    <t>H</t>
  </si>
  <si>
    <t>I</t>
  </si>
  <si>
    <t>J</t>
  </si>
  <si>
    <t>Banner</t>
  </si>
  <si>
    <t>Booklet</t>
  </si>
  <si>
    <t>Hall</t>
  </si>
  <si>
    <t>Room</t>
  </si>
  <si>
    <t>Bottle</t>
  </si>
  <si>
    <t>Airtime</t>
  </si>
  <si>
    <t>Data Bundles</t>
  </si>
  <si>
    <t>Break tea for  participants</t>
  </si>
  <si>
    <t>This is necessary for the publicity and visibility of the new name BUCOnet</t>
  </si>
  <si>
    <t>Accomodation to be provided for 4 nights for concentration and maximum output</t>
  </si>
  <si>
    <t>Bites will be provided for the participants for maximum output</t>
  </si>
  <si>
    <t>Vehicle  hire for Field Research Team</t>
  </si>
  <si>
    <t>Venue for this activity shall be outside Pallisa to ensure a working environment that allows a concentrated and consistent progress when it comes to produce the first draft of the SP (suggestion made by PACONET)</t>
  </si>
  <si>
    <t xml:space="preserve">for  visibility  and image building </t>
  </si>
  <si>
    <t xml:space="preserve">D </t>
  </si>
  <si>
    <t>B.2</t>
  </si>
  <si>
    <t>B.3</t>
  </si>
  <si>
    <t>B.4</t>
  </si>
  <si>
    <t>B.5</t>
  </si>
  <si>
    <t>C.1</t>
  </si>
  <si>
    <t>J.1</t>
  </si>
  <si>
    <t>J.2</t>
  </si>
  <si>
    <t>J.3</t>
  </si>
  <si>
    <t>J.4</t>
  </si>
  <si>
    <t>L</t>
  </si>
  <si>
    <t xml:space="preserve">Website Construction  and Hosting  </t>
  </si>
  <si>
    <t>Feb 2024</t>
  </si>
  <si>
    <t>Mar 2024*</t>
  </si>
  <si>
    <t>6 days</t>
  </si>
  <si>
    <t>Month</t>
  </si>
  <si>
    <t>Jan- Sept 2024</t>
  </si>
  <si>
    <t>meeting</t>
  </si>
  <si>
    <t>March- 2024</t>
  </si>
  <si>
    <t>Identification and Hire of Consultant for the Strategic plan Process</t>
  </si>
  <si>
    <t>Consultant</t>
  </si>
  <si>
    <t>Feb - Mar 2024*</t>
  </si>
  <si>
    <t xml:space="preserve"> Lunch for participants</t>
  </si>
  <si>
    <t>Hire of Venue</t>
  </si>
  <si>
    <t>Printing service of tear-drop banner, Aluminium base, 2 pieces</t>
  </si>
  <si>
    <t>Printing services of pull-up banner 200cm by 85cm, wide Aluminum base, 1 piece</t>
  </si>
  <si>
    <t>Dinner</t>
  </si>
  <si>
    <t xml:space="preserve">Water </t>
  </si>
  <si>
    <t>2  days</t>
  </si>
  <si>
    <t xml:space="preserve">Lunch </t>
  </si>
  <si>
    <t xml:space="preserve">Sub-Total Cost </t>
  </si>
  <si>
    <t>Services of Design pull-up banner (50,000.00 lump sum per hour, 1 hour's working time)</t>
  </si>
  <si>
    <t>Service of Design tear-drop banner (50,000.00 lump sum per  hour, 1 hour's working time)</t>
  </si>
  <si>
    <t>A consultant will be hired to develop the Website</t>
  </si>
  <si>
    <t xml:space="preserve">lunch for participants </t>
  </si>
  <si>
    <t>Sub-Total Costs</t>
  </si>
  <si>
    <t>TOTAL Project cost</t>
  </si>
  <si>
    <t>Sub-Total Cost</t>
  </si>
  <si>
    <t>Apr 2024</t>
  </si>
  <si>
    <t>Office Stationery (1 Ream of Paper per month) for documetation</t>
  </si>
  <si>
    <t>Office Internet, 25,000 monthly for internet data bundles</t>
  </si>
  <si>
    <t>Airtime for communication among staff , consultant and mobilisation for meetings</t>
  </si>
  <si>
    <t xml:space="preserve">Transport Refund for 7 BUCOnet Board members)  </t>
  </si>
  <si>
    <t>staff</t>
  </si>
  <si>
    <t>January 2024 - September  2024             (9 months)</t>
  </si>
  <si>
    <t>Transport refund to selected participants based on distance</t>
  </si>
  <si>
    <t xml:space="preserve">Contrbution to Salary for the Program Coordinator </t>
  </si>
  <si>
    <t xml:space="preserve">Contrbution to Salary for the Project Accountant </t>
  </si>
  <si>
    <t>Support for training  of 2 staff in M &amp; E</t>
  </si>
  <si>
    <t>10 days</t>
  </si>
  <si>
    <t>Accomodation for 8 participants for 4 nights</t>
  </si>
  <si>
    <t>Media services</t>
  </si>
  <si>
    <t>media house/ Publication</t>
  </si>
  <si>
    <t>Water</t>
  </si>
  <si>
    <t xml:space="preserve">Mobilisation </t>
  </si>
  <si>
    <t>2</t>
  </si>
  <si>
    <t>Printing services of Strategic Plan A4, full colour 40-50 pages. including cover/back pages perfect blind design, pages inside 150gsm matt paper, cover/back pages 250 gsm art board paper with matt lamination finish (50,000 lump sum/hard copy, 80 pieces to be printed</t>
  </si>
  <si>
    <t>Services of design and graphic layout of Strategic Plan booklet A6, full colour 5 to 10 pages. including binding system (50,000.00 lump sum per hour, 5 hours working time)</t>
  </si>
  <si>
    <t>Payment for consultany services to  Conduct the Strategic Plan Process for 10 days</t>
  </si>
  <si>
    <t>Ream</t>
  </si>
  <si>
    <t>Feb - Mar 2024</t>
  </si>
  <si>
    <t>Mar 2024</t>
  </si>
  <si>
    <t>B 8</t>
  </si>
  <si>
    <t>C 2</t>
  </si>
  <si>
    <t>C 3</t>
  </si>
  <si>
    <t>D 1</t>
  </si>
  <si>
    <t>E</t>
  </si>
  <si>
    <t>E 1</t>
  </si>
  <si>
    <t>F 1</t>
  </si>
  <si>
    <t>F 2</t>
  </si>
  <si>
    <t>F 3</t>
  </si>
  <si>
    <t>G 1</t>
  </si>
  <si>
    <t>G 2</t>
  </si>
  <si>
    <t>H 1</t>
  </si>
  <si>
    <t>H 2</t>
  </si>
  <si>
    <t>I 1</t>
  </si>
  <si>
    <t>I 2</t>
  </si>
  <si>
    <t>I 3</t>
  </si>
  <si>
    <t>I 4</t>
  </si>
  <si>
    <t>I 5</t>
  </si>
  <si>
    <t>I 6</t>
  </si>
  <si>
    <t>I 7</t>
  </si>
  <si>
    <t>I 8</t>
  </si>
  <si>
    <t>K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</si>
  <si>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</si>
  <si>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</si>
  <si>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</si>
  <si>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</si>
  <si>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</si>
  <si>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</si>
  <si>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</si>
  <si>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</si>
  <si>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</si>
  <si>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L 1</t>
  </si>
  <si>
    <t>L 2</t>
  </si>
  <si>
    <t>L 3</t>
  </si>
  <si>
    <t>L 4</t>
  </si>
  <si>
    <t>L 5</t>
  </si>
  <si>
    <t xml:space="preserve"> L 6</t>
  </si>
  <si>
    <t>L 7</t>
  </si>
  <si>
    <t>L 8</t>
  </si>
  <si>
    <t>B-L</t>
  </si>
  <si>
    <t>Conduct assessment of Organisation internal capacity Gaps and Needs (desktop research) by Consultant and 6 Staff at BUCOnet Office</t>
  </si>
  <si>
    <t xml:space="preserve">TBK Staff Capacity Building </t>
  </si>
  <si>
    <t xml:space="preserve">Website Construction and Hosting  </t>
  </si>
  <si>
    <t xml:space="preserve">Conduct assessment of Organisation internal capacity Gaps and Needs (desktop research) </t>
  </si>
  <si>
    <t>Development of the SP Development and Policy Document</t>
  </si>
  <si>
    <t xml:space="preserve">One day Sharing of first draft of the strategic plan </t>
  </si>
  <si>
    <t xml:space="preserve">Project Implementation </t>
  </si>
  <si>
    <t>Identify contactors to provide services to TBK</t>
  </si>
  <si>
    <t>Procure TBKs assets and office appliances and utilities</t>
  </si>
  <si>
    <t>Recruit qualified staff to fill the gaps for implementation of activities</t>
  </si>
  <si>
    <t>Develop M&amp;E tools by the internal change team for reporting and date management</t>
  </si>
  <si>
    <t>Conduct and exercise preliminary works towards the organisation objectives like field visits to famers and report developments, planning meeting and orientations</t>
  </si>
  <si>
    <t>Making returns and ensuring compliance to URA and URSB and other legal entities and submission of annual report to the donor</t>
  </si>
  <si>
    <t xml:space="preserve"> Years 3</t>
  </si>
  <si>
    <t>Conduct sensitisation on environmental conservation and modern agricultural practices in Kibuku DLG</t>
  </si>
  <si>
    <t>Create capacity of the vulnerable bee farmers in skills and knowledge in bee keeping and agronomy</t>
  </si>
  <si>
    <t xml:space="preserve">Conduct interactive meeting with different stakeholders to come up with best practices on gender and crosscutting issues in relation to agriculture </t>
  </si>
  <si>
    <t xml:space="preserve">inception Meeting for project implementation </t>
  </si>
  <si>
    <t>Launch of Strategic Plan and Donor Conference 2024 - 2027</t>
  </si>
  <si>
    <t>layout and Printing of new Strategic Plan 2024 - 2027</t>
  </si>
  <si>
    <t>TBK</t>
  </si>
  <si>
    <t>TBK CAPACITY DEVELOPMET BUDGET 2024-2027</t>
  </si>
  <si>
    <t>B1</t>
  </si>
  <si>
    <t>C.3</t>
  </si>
  <si>
    <t>AI</t>
  </si>
  <si>
    <t>A2</t>
  </si>
  <si>
    <t>A3</t>
  </si>
  <si>
    <t>A4</t>
  </si>
  <si>
    <t>A5</t>
  </si>
  <si>
    <t>Office  rent</t>
  </si>
  <si>
    <t>3 rooms</t>
  </si>
  <si>
    <t>PROCUREMENT OF RENT, ASSETS AND UTILITIES</t>
  </si>
  <si>
    <t>Laptop conputer</t>
  </si>
  <si>
    <t xml:space="preserve">    january</t>
  </si>
  <si>
    <t>office tables</t>
  </si>
  <si>
    <t>office chairs</t>
  </si>
  <si>
    <t>A6</t>
  </si>
  <si>
    <t>A7</t>
  </si>
  <si>
    <t>A8</t>
  </si>
  <si>
    <t>A9</t>
  </si>
  <si>
    <t>motorcycles</t>
  </si>
  <si>
    <t>printer</t>
  </si>
  <si>
    <t>Office camera</t>
  </si>
  <si>
    <t>Handheld reflactometor</t>
  </si>
  <si>
    <t>generator</t>
  </si>
  <si>
    <t xml:space="preserve">organisation Telephone </t>
  </si>
  <si>
    <t>photocopier</t>
  </si>
  <si>
    <t>12Months</t>
  </si>
  <si>
    <t xml:space="preserve"> Honey Extractor  machine</t>
  </si>
  <si>
    <t xml:space="preserve">internet wifii /modem </t>
  </si>
  <si>
    <t>Contrbution to Salary for the Executive Director</t>
  </si>
  <si>
    <t>PERSONNEL (All contracted staff of TBK necessary to administer the Strategic Plan Process)</t>
  </si>
  <si>
    <t>OPERATING/RUNNING COSTS FOR DEVELOPING A STRATEGIC PLAN</t>
  </si>
  <si>
    <t>JUNE- DEC-2024</t>
  </si>
  <si>
    <t>6 months</t>
  </si>
  <si>
    <t>Staff Capacity Building of TBK Staff</t>
  </si>
  <si>
    <t xml:space="preserve">Hire of Firm to develop BUCOnet Website (Domain name  registrationn, Designing and Developing the website including  search engine optimisation and social media integration) </t>
  </si>
  <si>
    <t>Hosting TBK Website</t>
  </si>
  <si>
    <t>Jan- December 2024</t>
  </si>
  <si>
    <t>12months</t>
  </si>
  <si>
    <t>Website Management Training for one TBK staff</t>
  </si>
  <si>
    <t>Development Institution policies</t>
  </si>
  <si>
    <t>Hold a 3 day workshop at office with Consultant for Policy development ( Communication, Human Resource Mobilisation, safe guarding, Partnership, Protection,  PSEA  policies )  ( Lunch for participants)</t>
  </si>
  <si>
    <t>Inception Meeting at for project implementation (with consultant)</t>
  </si>
  <si>
    <t>Day allowance for 1 staff member during 5 days field research @ 50,000 per day</t>
  </si>
  <si>
    <t xml:space="preserve">Conducting  5 days field visits in 7 districts to assess member CSO references and  Local Government environment. </t>
  </si>
  <si>
    <t>Development of  strategic plan 2024 - 2028</t>
  </si>
  <si>
    <t xml:space="preserve">A 3 days technical review and reflection workshop with stakeholders, </t>
  </si>
  <si>
    <t>One day Sharing of first draft of the strategic plan with Member organisations , 6 staff members by the consultant.</t>
  </si>
  <si>
    <t>Launch of  Strategic Plan and Donor Conference 2024 - 2027</t>
  </si>
  <si>
    <t xml:space="preserve">Printing services of Strategic Plan summary booklets A6, full colour 5 to 10 pages double sided trifold custom trim CMYK Print on 200gsm art board paper with matt lamination finish, </t>
  </si>
  <si>
    <t>M</t>
  </si>
  <si>
    <t>M1</t>
  </si>
  <si>
    <t>M2</t>
  </si>
  <si>
    <t>M3</t>
  </si>
  <si>
    <t>Field Activities in the third year</t>
  </si>
  <si>
    <t>Senstisation on environment and Agricultural practices</t>
  </si>
  <si>
    <t>conduct interactive meetings on crosscutting issues affecting agriculture</t>
  </si>
  <si>
    <t>12(30)</t>
  </si>
  <si>
    <t>2(28)</t>
  </si>
  <si>
    <t>A10</t>
  </si>
  <si>
    <t>A11</t>
  </si>
  <si>
    <t>A12</t>
  </si>
  <si>
    <t>A13</t>
  </si>
  <si>
    <t>A14</t>
  </si>
  <si>
    <t>SUB total cost</t>
  </si>
  <si>
    <t>Desktop computer</t>
  </si>
  <si>
    <t>C4</t>
  </si>
  <si>
    <t xml:space="preserve">Registration of the Association with URSB and UNNGOB </t>
  </si>
  <si>
    <t xml:space="preserve">build capacity of bee vulnarable farmers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</si>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</sst>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&quot; &quot;* #,##0.00&quot; &quot;;&quot; &quot;* #,##0.00&quot;-&quot;;&quot; &quot;* &quot;-&quot;??&quot; &quot;"/>
    <numFmt numFmtId="166" formatCode="&quot; &quot;* #,##0.00&quot; &quot;;&quot; &quot;* \(#,##0.00\);&quot; &quot;* &quot;-&quot;??&quot; &quot;"/>
    <numFmt numFmtId="167" formatCode="&quot; &quot;* #,##0&quot; &quot;;&quot; &quot;* &quot;-&quot;#,##0&quot; &quot;;&quot; &quot;* &quot;-&quot;??&quot; &quot;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2"/>
      <color rgb="FF000000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sz val="11"/>
      <name val="Calibri"/>
      <family val="2"/>
      <scheme val="major"/>
    </font>
    <font>
      <b/>
      <sz val="11"/>
      <name val="Calibri"/>
      <family val="2"/>
      <scheme val="major"/>
    </font>
    <font>
      <sz val="11"/>
      <color theme="1"/>
      <name val="Arial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rgb="FF808000"/>
      <name val="Arial"/>
      <family val="2"/>
    </font>
    <font>
      <sz val="11.5"/>
      <color rgb="FF002060"/>
      <name val="Calisto MT"/>
      <family val="1"/>
    </font>
    <font>
      <sz val="11"/>
      <color rgb="FF7030A0"/>
      <name val="Calisto MT"/>
      <family val="1"/>
    </font>
    <font>
      <sz val="11.5"/>
      <color rgb="FF7030A0"/>
      <name val="Calisto MT"/>
      <family val="1"/>
    </font>
    <font>
      <b/>
      <sz val="11.5"/>
      <color rgb="FF000000"/>
      <name val="Calisto MT"/>
      <family val="1"/>
    </font>
    <font>
      <b/>
      <sz val="11.5"/>
      <color theme="1"/>
      <name val="Calisto MT"/>
      <family val="1"/>
    </font>
    <font>
      <sz val="11.5"/>
      <color theme="1"/>
      <name val="Calisto MT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4B083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3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/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8" borderId="0" xfId="0" applyFont="1" applyFill="1"/>
    <xf numFmtId="0" fontId="5" fillId="8" borderId="0" xfId="0" applyFont="1" applyFill="1"/>
    <xf numFmtId="0" fontId="1" fillId="4" borderId="0" xfId="0" applyFont="1" applyFill="1"/>
    <xf numFmtId="0" fontId="7" fillId="0" borderId="0" xfId="0" applyFont="1"/>
    <xf numFmtId="0" fontId="7" fillId="0" borderId="0" xfId="0" applyFont="1" applyAlignment="1">
      <alignment vertical="top"/>
    </xf>
    <xf numFmtId="0" fontId="7" fillId="8" borderId="0" xfId="0" applyFont="1" applyFill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 wrapText="1"/>
    </xf>
    <xf numFmtId="0" fontId="4" fillId="0" borderId="7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164" fontId="2" fillId="2" borderId="1" xfId="1" applyFont="1" applyFill="1" applyBorder="1" applyAlignment="1">
      <alignment horizontal="right" vertical="center" wrapText="1"/>
    </xf>
    <xf numFmtId="164" fontId="1" fillId="0" borderId="1" xfId="1" applyFont="1" applyBorder="1" applyAlignment="1">
      <alignment horizontal="right"/>
    </xf>
    <xf numFmtId="164" fontId="1" fillId="0" borderId="4" xfId="1" applyFont="1" applyBorder="1" applyAlignment="1">
      <alignment horizontal="right"/>
    </xf>
    <xf numFmtId="164" fontId="1" fillId="0" borderId="0" xfId="1" applyFont="1" applyAlignment="1">
      <alignment horizontal="right"/>
    </xf>
    <xf numFmtId="0" fontId="7" fillId="0" borderId="2" xfId="0" applyFont="1" applyBorder="1"/>
    <xf numFmtId="0" fontId="7" fillId="4" borderId="0" xfId="0" applyFont="1" applyFill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49" fontId="12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164" fontId="11" fillId="4" borderId="1" xfId="1" applyFont="1" applyFill="1" applyBorder="1" applyAlignment="1">
      <alignment horizontal="right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wrapText="1"/>
    </xf>
    <xf numFmtId="49" fontId="11" fillId="0" borderId="1" xfId="0" applyNumberFormat="1" applyFont="1" applyBorder="1"/>
    <xf numFmtId="0" fontId="11" fillId="0" borderId="1" xfId="0" applyFont="1" applyBorder="1" applyAlignment="1">
      <alignment wrapText="1"/>
    </xf>
    <xf numFmtId="9" fontId="11" fillId="0" borderId="1" xfId="0" applyNumberFormat="1" applyFont="1" applyBorder="1"/>
    <xf numFmtId="164" fontId="11" fillId="0" borderId="1" xfId="1" applyFont="1" applyBorder="1" applyAlignment="1">
      <alignment horizontal="right" vertical="center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/>
    </xf>
    <xf numFmtId="4" fontId="11" fillId="0" borderId="1" xfId="0" applyNumberFormat="1" applyFont="1" applyBorder="1" applyAlignment="1">
      <alignment wrapText="1"/>
    </xf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167" fontId="13" fillId="4" borderId="1" xfId="0" applyNumberFormat="1" applyFont="1" applyFill="1" applyBorder="1" applyAlignment="1">
      <alignment horizontal="center" vertical="center"/>
    </xf>
    <xf numFmtId="164" fontId="11" fillId="4" borderId="1" xfId="1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center" vertical="center"/>
    </xf>
    <xf numFmtId="167" fontId="11" fillId="4" borderId="1" xfId="0" applyNumberFormat="1" applyFont="1" applyFill="1" applyBorder="1" applyAlignment="1">
      <alignment horizontal="center" vertical="center"/>
    </xf>
    <xf numFmtId="4" fontId="11" fillId="4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1" fillId="0" borderId="1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/>
    <xf numFmtId="164" fontId="10" fillId="0" borderId="1" xfId="1" applyFont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167" fontId="10" fillId="0" borderId="1" xfId="0" applyNumberFormat="1" applyFont="1" applyBorder="1" applyAlignment="1">
      <alignment horizontal="center" vertical="center"/>
    </xf>
    <xf numFmtId="4" fontId="1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wrapText="1"/>
    </xf>
    <xf numFmtId="164" fontId="15" fillId="0" borderId="1" xfId="1" applyFont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/>
    </xf>
    <xf numFmtId="4" fontId="15" fillId="0" borderId="1" xfId="0" applyNumberFormat="1" applyFont="1" applyBorder="1" applyAlignment="1">
      <alignment wrapText="1"/>
    </xf>
    <xf numFmtId="49" fontId="10" fillId="4" borderId="1" xfId="0" applyNumberFormat="1" applyFont="1" applyFill="1" applyBorder="1" applyAlignment="1">
      <alignment wrapText="1"/>
    </xf>
    <xf numFmtId="164" fontId="10" fillId="4" borderId="1" xfId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center" vertical="center"/>
    </xf>
    <xf numFmtId="167" fontId="10" fillId="4" borderId="1" xfId="0" applyNumberFormat="1" applyFont="1" applyFill="1" applyBorder="1" applyAlignment="1">
      <alignment horizontal="center" vertical="center"/>
    </xf>
    <xf numFmtId="4" fontId="10" fillId="4" borderId="1" xfId="0" applyNumberFormat="1" applyFont="1" applyFill="1" applyBorder="1" applyAlignment="1">
      <alignment wrapText="1"/>
    </xf>
    <xf numFmtId="49" fontId="15" fillId="0" borderId="1" xfId="0" applyNumberFormat="1" applyFont="1" applyBorder="1"/>
    <xf numFmtId="49" fontId="15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164" fontId="10" fillId="0" borderId="1" xfId="1" applyFont="1" applyFill="1" applyBorder="1" applyAlignment="1">
      <alignment horizontal="right" vertical="center"/>
    </xf>
    <xf numFmtId="0" fontId="11" fillId="0" borderId="1" xfId="0" applyFont="1" applyBorder="1" applyAlignment="1">
      <alignment horizontal="left" wrapText="1"/>
    </xf>
    <xf numFmtId="49" fontId="12" fillId="5" borderId="5" xfId="0" applyNumberFormat="1" applyFont="1" applyFill="1" applyBorder="1"/>
    <xf numFmtId="49" fontId="12" fillId="5" borderId="5" xfId="0" applyNumberFormat="1" applyFont="1" applyFill="1" applyBorder="1" applyAlignment="1">
      <alignment horizontal="left" wrapText="1"/>
    </xf>
    <xf numFmtId="164" fontId="11" fillId="6" borderId="5" xfId="1" applyFont="1" applyFill="1" applyBorder="1" applyAlignment="1">
      <alignment horizontal="right"/>
    </xf>
    <xf numFmtId="166" fontId="11" fillId="6" borderId="5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5" xfId="0" applyFont="1" applyFill="1" applyBorder="1" applyAlignment="1">
      <alignment horizontal="right" vertical="center"/>
    </xf>
    <xf numFmtId="167" fontId="11" fillId="6" borderId="5" xfId="0" applyNumberFormat="1" applyFont="1" applyFill="1" applyBorder="1" applyAlignment="1">
      <alignment horizontal="right"/>
    </xf>
    <xf numFmtId="165" fontId="11" fillId="6" borderId="5" xfId="0" applyNumberFormat="1" applyFont="1" applyFill="1" applyBorder="1" applyAlignment="1">
      <alignment horizontal="right" wrapText="1"/>
    </xf>
    <xf numFmtId="164" fontId="11" fillId="8" borderId="5" xfId="1" applyFont="1" applyFill="1" applyBorder="1" applyAlignment="1">
      <alignment horizontal="right"/>
    </xf>
    <xf numFmtId="166" fontId="11" fillId="8" borderId="5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right" vertical="center"/>
    </xf>
    <xf numFmtId="167" fontId="11" fillId="8" borderId="5" xfId="0" applyNumberFormat="1" applyFont="1" applyFill="1" applyBorder="1" applyAlignment="1">
      <alignment horizontal="right"/>
    </xf>
    <xf numFmtId="165" fontId="11" fillId="8" borderId="5" xfId="0" applyNumberFormat="1" applyFont="1" applyFill="1" applyBorder="1" applyAlignment="1">
      <alignment horizontal="right" wrapText="1"/>
    </xf>
    <xf numFmtId="166" fontId="11" fillId="8" borderId="1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49" fontId="10" fillId="0" borderId="1" xfId="0" applyNumberFormat="1" applyFont="1" applyBorder="1" applyAlignment="1">
      <alignment horizontal="center" wrapText="1"/>
    </xf>
    <xf numFmtId="49" fontId="12" fillId="3" borderId="1" xfId="0" applyNumberFormat="1" applyFont="1" applyFill="1" applyBorder="1" applyAlignment="1">
      <alignment horizontal="left" wrapText="1"/>
    </xf>
    <xf numFmtId="166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right" vertical="center"/>
    </xf>
    <xf numFmtId="167" fontId="11" fillId="4" borderId="1" xfId="0" applyNumberFormat="1" applyFont="1" applyFill="1" applyBorder="1" applyAlignment="1">
      <alignment horizontal="right"/>
    </xf>
    <xf numFmtId="4" fontId="16" fillId="4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49" fontId="15" fillId="3" borderId="1" xfId="0" applyNumberFormat="1" applyFont="1" applyFill="1" applyBorder="1" applyAlignment="1">
      <alignment wrapText="1"/>
    </xf>
    <xf numFmtId="0" fontId="10" fillId="4" borderId="1" xfId="0" applyFont="1" applyFill="1" applyBorder="1" applyAlignment="1">
      <alignment horizontal="center"/>
    </xf>
    <xf numFmtId="167" fontId="10" fillId="4" borderId="1" xfId="0" applyNumberFormat="1" applyFont="1" applyFill="1" applyBorder="1"/>
    <xf numFmtId="49" fontId="10" fillId="0" borderId="1" xfId="0" applyNumberFormat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vertical="top"/>
    </xf>
    <xf numFmtId="49" fontId="15" fillId="3" borderId="1" xfId="0" applyNumberFormat="1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164" fontId="10" fillId="4" borderId="1" xfId="1" applyFont="1" applyFill="1" applyBorder="1" applyAlignment="1">
      <alignment horizontal="right" vertical="top"/>
    </xf>
    <xf numFmtId="0" fontId="10" fillId="4" borderId="1" xfId="0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right" vertical="top"/>
    </xf>
    <xf numFmtId="167" fontId="10" fillId="4" borderId="1" xfId="0" applyNumberFormat="1" applyFont="1" applyFill="1" applyBorder="1" applyAlignment="1">
      <alignment vertical="top"/>
    </xf>
    <xf numFmtId="4" fontId="10" fillId="4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164" fontId="11" fillId="0" borderId="1" xfId="1" applyFont="1" applyBorder="1" applyAlignment="1">
      <alignment horizontal="right"/>
    </xf>
    <xf numFmtId="0" fontId="11" fillId="8" borderId="1" xfId="0" applyFont="1" applyFill="1" applyBorder="1" applyAlignment="1">
      <alignment horizontal="left" wrapText="1"/>
    </xf>
    <xf numFmtId="167" fontId="13" fillId="4" borderId="1" xfId="0" applyNumberFormat="1" applyFont="1" applyFill="1" applyBorder="1"/>
    <xf numFmtId="164" fontId="11" fillId="8" borderId="1" xfId="1" applyFont="1" applyFill="1" applyBorder="1" applyAlignment="1">
      <alignment horizontal="right"/>
    </xf>
    <xf numFmtId="0" fontId="11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4" fontId="11" fillId="8" borderId="1" xfId="0" applyNumberFormat="1" applyFont="1" applyFill="1" applyBorder="1" applyAlignment="1">
      <alignment wrapText="1"/>
    </xf>
    <xf numFmtId="49" fontId="15" fillId="4" borderId="3" xfId="0" applyNumberFormat="1" applyFont="1" applyFill="1" applyBorder="1"/>
    <xf numFmtId="0" fontId="15" fillId="4" borderId="2" xfId="0" applyFont="1" applyFill="1" applyBorder="1" applyAlignment="1">
      <alignment wrapText="1"/>
    </xf>
    <xf numFmtId="164" fontId="10" fillId="4" borderId="6" xfId="1" applyFont="1" applyFill="1" applyBorder="1" applyAlignment="1">
      <alignment horizontal="right"/>
    </xf>
    <xf numFmtId="49" fontId="10" fillId="4" borderId="1" xfId="0" applyNumberFormat="1" applyFont="1" applyFill="1" applyBorder="1" applyAlignment="1">
      <alignment horizontal="center"/>
    </xf>
    <xf numFmtId="49" fontId="10" fillId="4" borderId="1" xfId="0" applyNumberFormat="1" applyFont="1" applyFill="1" applyBorder="1" applyAlignment="1">
      <alignment horizontal="left" wrapText="1"/>
    </xf>
    <xf numFmtId="0" fontId="10" fillId="0" borderId="6" xfId="0" applyFont="1" applyBorder="1" applyAlignment="1">
      <alignment wrapText="1"/>
    </xf>
    <xf numFmtId="0" fontId="11" fillId="0" borderId="6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 wrapText="1"/>
    </xf>
    <xf numFmtId="4" fontId="10" fillId="8" borderId="1" xfId="0" applyNumberFormat="1" applyFont="1" applyFill="1" applyBorder="1" applyAlignment="1">
      <alignment wrapText="1"/>
    </xf>
    <xf numFmtId="49" fontId="13" fillId="0" borderId="3" xfId="0" applyNumberFormat="1" applyFont="1" applyBorder="1"/>
    <xf numFmtId="164" fontId="13" fillId="0" borderId="1" xfId="1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2" fillId="8" borderId="1" xfId="0" applyNumberFormat="1" applyFont="1" applyFill="1" applyBorder="1" applyAlignment="1">
      <alignment horizontal="left" wrapText="1"/>
    </xf>
    <xf numFmtId="49" fontId="13" fillId="4" borderId="3" xfId="0" applyNumberFormat="1" applyFont="1" applyFill="1" applyBorder="1"/>
    <xf numFmtId="0" fontId="12" fillId="4" borderId="1" xfId="0" applyFont="1" applyFill="1" applyBorder="1" applyAlignment="1">
      <alignment vertical="center" wrapText="1"/>
    </xf>
    <xf numFmtId="164" fontId="13" fillId="4" borderId="1" xfId="1" applyFont="1" applyFill="1" applyBorder="1" applyAlignment="1">
      <alignment horizontal="right"/>
    </xf>
    <xf numFmtId="0" fontId="12" fillId="4" borderId="1" xfId="0" applyFont="1" applyFill="1" applyBorder="1" applyAlignment="1">
      <alignment horizontal="center"/>
    </xf>
    <xf numFmtId="49" fontId="13" fillId="4" borderId="1" xfId="0" applyNumberFormat="1" applyFont="1" applyFill="1" applyBorder="1" applyAlignment="1">
      <alignment horizontal="center"/>
    </xf>
    <xf numFmtId="49" fontId="12" fillId="4" borderId="1" xfId="0" applyNumberFormat="1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center" vertical="center"/>
    </xf>
    <xf numFmtId="49" fontId="10" fillId="0" borderId="3" xfId="0" applyNumberFormat="1" applyFont="1" applyBorder="1"/>
    <xf numFmtId="49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49" fontId="15" fillId="4" borderId="1" xfId="0" applyNumberFormat="1" applyFont="1" applyFill="1" applyBorder="1"/>
    <xf numFmtId="49" fontId="12" fillId="4" borderId="4" xfId="0" applyNumberFormat="1" applyFont="1" applyFill="1" applyBorder="1" applyAlignment="1">
      <alignment wrapText="1"/>
    </xf>
    <xf numFmtId="49" fontId="12" fillId="4" borderId="4" xfId="0" applyNumberFormat="1" applyFont="1" applyFill="1" applyBorder="1"/>
    <xf numFmtId="0" fontId="13" fillId="4" borderId="1" xfId="0" applyFont="1" applyFill="1" applyBorder="1" applyAlignment="1">
      <alignment horizontal="right"/>
    </xf>
    <xf numFmtId="0" fontId="11" fillId="8" borderId="2" xfId="0" applyFont="1" applyFill="1" applyBorder="1" applyAlignment="1">
      <alignment wrapText="1"/>
    </xf>
    <xf numFmtId="0" fontId="11" fillId="8" borderId="0" xfId="0" applyFont="1" applyFill="1" applyAlignment="1">
      <alignment wrapText="1"/>
    </xf>
    <xf numFmtId="164" fontId="11" fillId="8" borderId="6" xfId="1" applyFont="1" applyFill="1" applyBorder="1" applyAlignment="1">
      <alignment horizontal="right" vertical="center"/>
    </xf>
    <xf numFmtId="167" fontId="11" fillId="8" borderId="1" xfId="0" applyNumberFormat="1" applyFont="1" applyFill="1" applyBorder="1" applyAlignment="1">
      <alignment horizontal="center" vertical="center"/>
    </xf>
    <xf numFmtId="4" fontId="13" fillId="8" borderId="1" xfId="0" applyNumberFormat="1" applyFont="1" applyFill="1" applyBorder="1" applyAlignment="1">
      <alignment wrapText="1"/>
    </xf>
    <xf numFmtId="49" fontId="13" fillId="8" borderId="1" xfId="0" applyNumberFormat="1" applyFont="1" applyFill="1" applyBorder="1"/>
    <xf numFmtId="0" fontId="11" fillId="8" borderId="1" xfId="0" applyFont="1" applyFill="1" applyBorder="1" applyAlignment="1">
      <alignment horizontal="right"/>
    </xf>
    <xf numFmtId="0" fontId="10" fillId="0" borderId="0" xfId="0" applyFont="1"/>
    <xf numFmtId="167" fontId="13" fillId="6" borderId="1" xfId="0" applyNumberFormat="1" applyFont="1" applyFill="1" applyBorder="1"/>
    <xf numFmtId="0" fontId="10" fillId="4" borderId="0" xfId="0" applyFont="1" applyFill="1" applyAlignment="1">
      <alignment horizontal="justify" vertical="center" wrapText="1"/>
    </xf>
    <xf numFmtId="49" fontId="15" fillId="4" borderId="1" xfId="0" applyNumberFormat="1" applyFont="1" applyFill="1" applyBorder="1" applyAlignment="1">
      <alignment horizontal="left" vertical="center" wrapText="1"/>
    </xf>
    <xf numFmtId="49" fontId="12" fillId="4" borderId="1" xfId="0" applyNumberFormat="1" applyFont="1" applyFill="1" applyBorder="1"/>
    <xf numFmtId="49" fontId="11" fillId="0" borderId="2" xfId="0" applyNumberFormat="1" applyFont="1" applyBorder="1"/>
    <xf numFmtId="49" fontId="10" fillId="0" borderId="2" xfId="0" applyNumberFormat="1" applyFont="1" applyBorder="1"/>
    <xf numFmtId="49" fontId="10" fillId="4" borderId="4" xfId="0" applyNumberFormat="1" applyFont="1" applyFill="1" applyBorder="1"/>
    <xf numFmtId="0" fontId="15" fillId="4" borderId="0" xfId="0" applyFont="1" applyFill="1" applyAlignment="1">
      <alignment horizontal="justify" vertical="center" wrapText="1"/>
    </xf>
    <xf numFmtId="49" fontId="15" fillId="4" borderId="4" xfId="0" applyNumberFormat="1" applyFont="1" applyFill="1" applyBorder="1"/>
    <xf numFmtId="164" fontId="10" fillId="4" borderId="4" xfId="1" applyFont="1" applyFill="1" applyBorder="1" applyAlignment="1">
      <alignment horizontal="right"/>
    </xf>
    <xf numFmtId="0" fontId="10" fillId="4" borderId="4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right"/>
    </xf>
    <xf numFmtId="167" fontId="15" fillId="4" borderId="4" xfId="0" applyNumberFormat="1" applyFont="1" applyFill="1" applyBorder="1"/>
    <xf numFmtId="4" fontId="10" fillId="4" borderId="4" xfId="0" applyNumberFormat="1" applyFont="1" applyFill="1" applyBorder="1" applyAlignment="1">
      <alignment wrapText="1"/>
    </xf>
    <xf numFmtId="17" fontId="11" fillId="8" borderId="5" xfId="0" applyNumberFormat="1" applyFont="1" applyFill="1" applyBorder="1" applyAlignment="1">
      <alignment horizontal="center" vertical="center" wrapText="1"/>
    </xf>
    <xf numFmtId="49" fontId="12" fillId="3" borderId="3" xfId="0" applyNumberFormat="1" applyFont="1" applyFill="1" applyBorder="1" applyAlignment="1">
      <alignment wrapText="1"/>
    </xf>
    <xf numFmtId="49" fontId="12" fillId="3" borderId="2" xfId="0" applyNumberFormat="1" applyFont="1" applyFill="1" applyBorder="1" applyAlignment="1">
      <alignment wrapText="1"/>
    </xf>
    <xf numFmtId="164" fontId="11" fillId="4" borderId="6" xfId="1" applyFont="1" applyFill="1" applyBorder="1" applyAlignment="1">
      <alignment horizontal="right" vertical="center"/>
    </xf>
    <xf numFmtId="49" fontId="14" fillId="7" borderId="3" xfId="0" applyNumberFormat="1" applyFont="1" applyFill="1" applyBorder="1" applyAlignment="1">
      <alignment wrapText="1"/>
    </xf>
    <xf numFmtId="49" fontId="12" fillId="7" borderId="2" xfId="0" applyNumberFormat="1" applyFont="1" applyFill="1" applyBorder="1" applyAlignment="1">
      <alignment wrapText="1"/>
    </xf>
    <xf numFmtId="164" fontId="10" fillId="0" borderId="6" xfId="1" applyFont="1" applyBorder="1" applyAlignment="1">
      <alignment horizontal="right" vertical="center"/>
    </xf>
    <xf numFmtId="49" fontId="10" fillId="0" borderId="12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wrapText="1"/>
    </xf>
    <xf numFmtId="49" fontId="10" fillId="8" borderId="1" xfId="0" applyNumberFormat="1" applyFont="1" applyFill="1" applyBorder="1"/>
    <xf numFmtId="167" fontId="10" fillId="8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wrapText="1"/>
    </xf>
    <xf numFmtId="164" fontId="10" fillId="0" borderId="6" xfId="1" applyFont="1" applyFill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164" fontId="11" fillId="8" borderId="2" xfId="1" applyFont="1" applyFill="1" applyBorder="1" applyAlignment="1">
      <alignment horizontal="right"/>
    </xf>
    <xf numFmtId="0" fontId="11" fillId="8" borderId="2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49" fontId="12" fillId="7" borderId="5" xfId="0" applyNumberFormat="1" applyFont="1" applyFill="1" applyBorder="1"/>
    <xf numFmtId="49" fontId="12" fillId="7" borderId="5" xfId="0" applyNumberFormat="1" applyFont="1" applyFill="1" applyBorder="1" applyAlignment="1">
      <alignment horizontal="left" wrapText="1"/>
    </xf>
    <xf numFmtId="0" fontId="11" fillId="8" borderId="5" xfId="0" applyFont="1" applyFill="1" applyBorder="1" applyAlignment="1">
      <alignment horizontal="left" vertical="center" wrapText="1"/>
    </xf>
    <xf numFmtId="49" fontId="12" fillId="3" borderId="3" xfId="0" applyNumberFormat="1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wrapText="1"/>
    </xf>
    <xf numFmtId="0" fontId="10" fillId="0" borderId="3" xfId="0" applyFont="1" applyBorder="1" applyAlignment="1">
      <alignment wrapText="1"/>
    </xf>
    <xf numFmtId="49" fontId="12" fillId="0" borderId="3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wrapText="1"/>
    </xf>
    <xf numFmtId="0" fontId="13" fillId="3" borderId="7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/>
    </xf>
    <xf numFmtId="49" fontId="12" fillId="0" borderId="8" xfId="0" applyNumberFormat="1" applyFont="1" applyBorder="1"/>
    <xf numFmtId="164" fontId="11" fillId="0" borderId="14" xfId="1" applyFont="1" applyBorder="1" applyAlignment="1">
      <alignment horizontal="right" vertical="center"/>
    </xf>
    <xf numFmtId="0" fontId="10" fillId="0" borderId="10" xfId="0" applyFont="1" applyBorder="1" applyAlignment="1">
      <alignment wrapText="1"/>
    </xf>
    <xf numFmtId="164" fontId="10" fillId="0" borderId="5" xfId="1" applyFont="1" applyBorder="1" applyAlignment="1">
      <alignment horizontal="right" vertical="center"/>
    </xf>
    <xf numFmtId="164" fontId="10" fillId="4" borderId="2" xfId="1" applyFont="1" applyFill="1" applyBorder="1" applyAlignment="1">
      <alignment horizontal="right"/>
    </xf>
    <xf numFmtId="0" fontId="11" fillId="8" borderId="12" xfId="0" applyFont="1" applyFill="1" applyBorder="1" applyAlignment="1">
      <alignment wrapText="1"/>
    </xf>
    <xf numFmtId="0" fontId="11" fillId="8" borderId="6" xfId="0" applyFont="1" applyFill="1" applyBorder="1" applyAlignment="1">
      <alignment horizontal="center" vertical="center"/>
    </xf>
    <xf numFmtId="164" fontId="11" fillId="4" borderId="4" xfId="1" applyFont="1" applyFill="1" applyBorder="1" applyAlignment="1">
      <alignment horizontal="right"/>
    </xf>
    <xf numFmtId="49" fontId="12" fillId="0" borderId="5" xfId="0" applyNumberFormat="1" applyFont="1" applyBorder="1"/>
    <xf numFmtId="164" fontId="11" fillId="8" borderId="2" xfId="1" applyFont="1" applyFill="1" applyBorder="1" applyAlignment="1">
      <alignment horizontal="right" vertical="center"/>
    </xf>
    <xf numFmtId="0" fontId="11" fillId="5" borderId="4" xfId="0" applyFont="1" applyFill="1" applyBorder="1"/>
    <xf numFmtId="49" fontId="12" fillId="5" borderId="4" xfId="0" applyNumberFormat="1" applyFont="1" applyFill="1" applyBorder="1" applyAlignment="1">
      <alignment wrapText="1"/>
    </xf>
    <xf numFmtId="164" fontId="11" fillId="6" borderId="4" xfId="1" applyFont="1" applyFill="1" applyBorder="1" applyAlignment="1">
      <alignment horizontal="right"/>
    </xf>
    <xf numFmtId="2" fontId="11" fillId="6" borderId="4" xfId="0" applyNumberFormat="1" applyFont="1" applyFill="1" applyBorder="1" applyAlignment="1">
      <alignment horizontal="center"/>
    </xf>
    <xf numFmtId="0" fontId="11" fillId="6" borderId="4" xfId="0" applyFont="1" applyFill="1" applyBorder="1" applyAlignment="1">
      <alignment horizontal="left" wrapText="1"/>
    </xf>
    <xf numFmtId="0" fontId="11" fillId="6" borderId="4" xfId="0" applyFont="1" applyFill="1" applyBorder="1" applyAlignment="1">
      <alignment horizontal="right"/>
    </xf>
    <xf numFmtId="4" fontId="11" fillId="6" borderId="4" xfId="0" applyNumberFormat="1" applyFont="1" applyFill="1" applyBorder="1" applyAlignment="1">
      <alignment wrapText="1"/>
    </xf>
    <xf numFmtId="49" fontId="12" fillId="7" borderId="9" xfId="0" applyNumberFormat="1" applyFont="1" applyFill="1" applyBorder="1" applyAlignment="1">
      <alignment horizontal="left" wrapText="1"/>
    </xf>
    <xf numFmtId="49" fontId="12" fillId="7" borderId="2" xfId="0" applyNumberFormat="1" applyFont="1" applyFill="1" applyBorder="1" applyAlignment="1">
      <alignment horizontal="left" wrapText="1"/>
    </xf>
    <xf numFmtId="164" fontId="11" fillId="8" borderId="13" xfId="1" applyFont="1" applyFill="1" applyBorder="1" applyAlignment="1">
      <alignment horizontal="right"/>
    </xf>
    <xf numFmtId="0" fontId="11" fillId="8" borderId="5" xfId="0" applyFont="1" applyFill="1" applyBorder="1" applyAlignment="1">
      <alignment horizontal="center" vertical="center" wrapText="1"/>
    </xf>
    <xf numFmtId="17" fontId="11" fillId="8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1" fillId="8" borderId="1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/>
    <xf numFmtId="49" fontId="10" fillId="4" borderId="1" xfId="0" applyNumberFormat="1" applyFont="1" applyFill="1" applyBorder="1" applyAlignment="1">
      <alignment horizontal="left" vertical="center" wrapText="1"/>
    </xf>
    <xf numFmtId="49" fontId="12" fillId="9" borderId="4" xfId="0" applyNumberFormat="1" applyFont="1" applyFill="1" applyBorder="1" applyAlignment="1">
      <alignment wrapText="1"/>
    </xf>
    <xf numFmtId="164" fontId="12" fillId="9" borderId="4" xfId="1" applyFont="1" applyFill="1" applyBorder="1" applyAlignment="1">
      <alignment horizontal="center" vertical="center" wrapText="1"/>
    </xf>
    <xf numFmtId="49" fontId="12" fillId="9" borderId="4" xfId="0" applyNumberFormat="1" applyFont="1" applyFill="1" applyBorder="1" applyAlignment="1">
      <alignment horizontal="center" vertical="center" wrapText="1"/>
    </xf>
    <xf numFmtId="49" fontId="12" fillId="9" borderId="4" xfId="0" applyNumberFormat="1" applyFont="1" applyFill="1" applyBorder="1" applyAlignment="1">
      <alignment horizontal="left" vertical="center" wrapText="1"/>
    </xf>
    <xf numFmtId="49" fontId="12" fillId="9" borderId="7" xfId="0" applyNumberFormat="1" applyFont="1" applyFill="1" applyBorder="1" applyAlignment="1">
      <alignment horizontal="center" vertical="center" wrapText="1"/>
    </xf>
    <xf numFmtId="49" fontId="12" fillId="9" borderId="8" xfId="0" applyNumberFormat="1" applyFont="1" applyFill="1" applyBorder="1" applyAlignment="1">
      <alignment horizontal="center" vertical="center" wrapText="1"/>
    </xf>
    <xf numFmtId="49" fontId="12" fillId="8" borderId="1" xfId="0" applyNumberFormat="1" applyFont="1" applyFill="1" applyBorder="1"/>
    <xf numFmtId="49" fontId="12" fillId="8" borderId="1" xfId="0" applyNumberFormat="1" applyFont="1" applyFill="1" applyBorder="1" applyAlignment="1">
      <alignment wrapText="1"/>
    </xf>
    <xf numFmtId="164" fontId="12" fillId="8" borderId="1" xfId="1" applyFont="1" applyFill="1" applyBorder="1" applyAlignment="1">
      <alignment horizontal="right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164" fontId="11" fillId="4" borderId="2" xfId="1" applyFont="1" applyFill="1" applyBorder="1" applyAlignment="1">
      <alignment horizontal="right"/>
    </xf>
    <xf numFmtId="0" fontId="11" fillId="4" borderId="6" xfId="0" applyFont="1" applyFill="1" applyBorder="1" applyAlignment="1">
      <alignment horizontal="center"/>
    </xf>
    <xf numFmtId="167" fontId="11" fillId="4" borderId="1" xfId="0" applyNumberFormat="1" applyFont="1" applyFill="1" applyBorder="1"/>
    <xf numFmtId="49" fontId="10" fillId="0" borderId="4" xfId="0" applyNumberFormat="1" applyFont="1" applyBorder="1"/>
    <xf numFmtId="0" fontId="10" fillId="0" borderId="14" xfId="0" applyFont="1" applyBorder="1" applyAlignment="1">
      <alignment horizontal="left" wrapText="1"/>
    </xf>
    <xf numFmtId="164" fontId="10" fillId="0" borderId="4" xfId="1" applyFont="1" applyFill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49" fontId="10" fillId="8" borderId="4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167" fontId="10" fillId="0" borderId="4" xfId="0" applyNumberFormat="1" applyFont="1" applyBorder="1" applyAlignment="1">
      <alignment horizontal="center" vertical="center"/>
    </xf>
    <xf numFmtId="4" fontId="10" fillId="8" borderId="4" xfId="0" applyNumberFormat="1" applyFont="1" applyFill="1" applyBorder="1" applyAlignment="1">
      <alignment wrapText="1"/>
    </xf>
    <xf numFmtId="49" fontId="13" fillId="0" borderId="9" xfId="0" applyNumberFormat="1" applyFont="1" applyBorder="1"/>
    <xf numFmtId="49" fontId="12" fillId="0" borderId="5" xfId="0" applyNumberFormat="1" applyFont="1" applyBorder="1" applyAlignment="1">
      <alignment wrapText="1"/>
    </xf>
    <xf numFmtId="164" fontId="13" fillId="0" borderId="5" xfId="1" applyFont="1" applyBorder="1" applyAlignment="1">
      <alignment horizontal="right"/>
    </xf>
    <xf numFmtId="0" fontId="12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12" fillId="8" borderId="5" xfId="0" applyNumberFormat="1" applyFont="1" applyFill="1" applyBorder="1" applyAlignment="1">
      <alignment horizontal="left" wrapText="1"/>
    </xf>
    <xf numFmtId="0" fontId="13" fillId="0" borderId="5" xfId="0" applyFont="1" applyBorder="1" applyAlignment="1">
      <alignment horizontal="center" vertical="center"/>
    </xf>
    <xf numFmtId="4" fontId="11" fillId="0" borderId="5" xfId="0" applyNumberFormat="1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164" fontId="10" fillId="0" borderId="2" xfId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/>
    </xf>
    <xf numFmtId="4" fontId="10" fillId="0" borderId="2" xfId="0" applyNumberFormat="1" applyFont="1" applyBorder="1" applyAlignment="1">
      <alignment wrapText="1"/>
    </xf>
    <xf numFmtId="0" fontId="17" fillId="0" borderId="15" xfId="0" applyFont="1" applyBorder="1" applyAlignment="1">
      <alignment horizontal="justify" vertical="center" wrapText="1"/>
    </xf>
    <xf numFmtId="0" fontId="17" fillId="0" borderId="16" xfId="0" applyFont="1" applyBorder="1" applyAlignment="1">
      <alignment horizontal="justify" vertical="center" wrapText="1"/>
    </xf>
    <xf numFmtId="0" fontId="18" fillId="0" borderId="16" xfId="0" applyFont="1" applyBorder="1" applyAlignment="1">
      <alignment horizontal="justify" vertical="center" wrapText="1"/>
    </xf>
    <xf numFmtId="0" fontId="19" fillId="0" borderId="16" xfId="0" applyFont="1" applyBorder="1" applyAlignment="1">
      <alignment horizontal="justify" vertical="center" wrapText="1"/>
    </xf>
    <xf numFmtId="0" fontId="20" fillId="10" borderId="16" xfId="0" applyFont="1" applyFill="1" applyBorder="1" applyAlignment="1">
      <alignment horizontal="justify" vertical="center" wrapText="1"/>
    </xf>
    <xf numFmtId="0" fontId="22" fillId="0" borderId="16" xfId="0" applyFont="1" applyBorder="1" applyAlignment="1">
      <alignment horizontal="justify" vertical="center" wrapText="1"/>
    </xf>
    <xf numFmtId="0" fontId="21" fillId="0" borderId="16" xfId="0" applyFont="1" applyBorder="1" applyAlignment="1">
      <alignment horizontal="justify" vertical="center" wrapText="1"/>
    </xf>
    <xf numFmtId="0" fontId="22" fillId="0" borderId="17" xfId="0" applyFont="1" applyBorder="1" applyAlignment="1">
      <alignment horizontal="justify" vertical="center" wrapText="1"/>
    </xf>
    <xf numFmtId="49" fontId="12" fillId="7" borderId="1" xfId="0" applyNumberFormat="1" applyFont="1" applyFill="1" applyBorder="1"/>
    <xf numFmtId="49" fontId="12" fillId="7" borderId="1" xfId="0" applyNumberFormat="1" applyFont="1" applyFill="1" applyBorder="1" applyAlignment="1">
      <alignment wrapText="1"/>
    </xf>
    <xf numFmtId="0" fontId="11" fillId="8" borderId="1" xfId="0" applyFont="1" applyFill="1" applyBorder="1"/>
    <xf numFmtId="0" fontId="11" fillId="8" borderId="1" xfId="0" applyFont="1" applyFill="1" applyBorder="1" applyAlignment="1">
      <alignment wrapText="1"/>
    </xf>
    <xf numFmtId="164" fontId="11" fillId="0" borderId="1" xfId="1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49" fontId="12" fillId="0" borderId="4" xfId="0" applyNumberFormat="1" applyFont="1" applyBorder="1" applyAlignment="1">
      <alignment wrapText="1"/>
    </xf>
    <xf numFmtId="164" fontId="12" fillId="0" borderId="4" xfId="1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3" fillId="0" borderId="1" xfId="0" applyNumberFormat="1" applyFont="1" applyBorder="1" applyAlignment="1">
      <alignment horizontal="left" wrapText="1"/>
    </xf>
    <xf numFmtId="49" fontId="15" fillId="4" borderId="0" xfId="0" applyNumberFormat="1" applyFont="1" applyFill="1" applyAlignment="1">
      <alignment horizontal="left" vertical="center" wrapText="1"/>
    </xf>
    <xf numFmtId="17" fontId="15" fillId="4" borderId="4" xfId="0" applyNumberFormat="1" applyFont="1" applyFill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3" fontId="11" fillId="8" borderId="1" xfId="0" applyNumberFormat="1" applyFont="1" applyFill="1" applyBorder="1"/>
    <xf numFmtId="17" fontId="11" fillId="4" borderId="1" xfId="0" applyNumberFormat="1" applyFont="1" applyFill="1" applyBorder="1" applyAlignment="1">
      <alignment horizontal="left" wrapText="1"/>
    </xf>
    <xf numFmtId="49" fontId="10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4" fontId="3" fillId="0" borderId="1" xfId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center"/>
    </xf>
    <xf numFmtId="49" fontId="3" fillId="8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167" fontId="12" fillId="11" borderId="4" xfId="0" applyNumberFormat="1" applyFont="1" applyFill="1" applyBorder="1"/>
    <xf numFmtId="167" fontId="13" fillId="12" borderId="1" xfId="0" applyNumberFormat="1" applyFont="1" applyFill="1" applyBorder="1"/>
    <xf numFmtId="167" fontId="13" fillId="12" borderId="1" xfId="0" applyNumberFormat="1" applyFont="1" applyFill="1" applyBorder="1" applyAlignment="1">
      <alignment horizontal="center" vertical="center"/>
    </xf>
    <xf numFmtId="167" fontId="13" fillId="12" borderId="5" xfId="0" applyNumberFormat="1" applyFont="1" applyFill="1" applyBorder="1" applyAlignment="1">
      <alignment horizontal="center" vertical="center"/>
    </xf>
    <xf numFmtId="167" fontId="13" fillId="12" borderId="1" xfId="0" applyNumberFormat="1" applyFont="1" applyFill="1" applyBorder="1" applyAlignment="1">
      <alignment vertical="center"/>
    </xf>
    <xf numFmtId="167" fontId="15" fillId="12" borderId="1" xfId="0" applyNumberFormat="1" applyFont="1" applyFill="1" applyBorder="1" applyAlignment="1">
      <alignment horizontal="center" vertical="center"/>
    </xf>
    <xf numFmtId="3" fontId="13" fillId="12" borderId="1" xfId="0" applyNumberFormat="1" applyFont="1" applyFill="1" applyBorder="1"/>
    <xf numFmtId="167" fontId="13" fillId="12" borderId="5" xfId="0" applyNumberFormat="1" applyFont="1" applyFill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renger, Veronique GIZ UG" id="{A2B7B5B1-46F0-4C79-B1FA-DFB77B2757FB}" userId="S::veronique.sprenger@giz.de::c0056f85-eeaa-41e2-a1a1-0c1576d9f5f6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3-11-03T07:07:25.88" personId="{A2B7B5B1-46F0-4C79-B1FA-DFB77B2757FB}" id="{8BF9D26E-BD88-47B4-965D-873AA8245DCC}">
    <text>Add % that we are contributing to the total cost. We do not contribute for 100%</text>
  </threadedComment>
  <threadedComment ref="D29" dT="2023-11-03T07:07:40.18" personId="{A2B7B5B1-46F0-4C79-B1FA-DFB77B2757FB}" id="{6724E402-F1AC-4100-8573-789C118DD88A}">
    <text>Cost is too high</text>
  </threadedComment>
  <threadedComment ref="D31" dT="2023-11-03T07:08:51.61" personId="{A2B7B5B1-46F0-4C79-B1FA-DFB77B2757FB}" id="{86C5B416-C9E6-49DD-8BFD-4D486E71854F}">
    <text>This should be about 25,000. If you want another budget then you need to break it down</text>
  </threadedComment>
  <threadedComment ref="D50" dT="2023-11-03T07:13:48.01" personId="{A2B7B5B1-46F0-4C79-B1FA-DFB77B2757FB}" id="{DB409F86-C034-430A-AFB8-BB0BD8BDDF7B}">
    <text>Should be 5000</text>
  </threadedComment>
  <threadedComment ref="D52" dT="2023-11-03T07:13:55.27" personId="{A2B7B5B1-46F0-4C79-B1FA-DFB77B2757FB}" id="{9F266FBC-534E-4056-848A-0EDAE7A9C93E}">
    <text>Should be 30000</text>
  </threadedComment>
  <threadedComment ref="B54" dT="2023-11-03T07:32:27.74" personId="{A2B7B5B1-46F0-4C79-B1FA-DFB77B2757FB}" id="{870526F5-200C-4742-A124-C0BF42C675B5}">
    <text>I don't really see this activity in the activity sheet in the proposal</text>
  </threadedComment>
  <threadedComment ref="D55" dT="2023-11-03T07:14:18.21" personId="{A2B7B5B1-46F0-4C79-B1FA-DFB77B2757FB}" id="{43093C44-272A-4E6A-B066-BEE0BFF7497D}">
    <text>Should be 5000</text>
  </threadedComment>
  <threadedComment ref="H64" dT="2023-11-03T07:42:41.66" personId="{A2B7B5B1-46F0-4C79-B1FA-DFB77B2757FB}" id="{0A784130-4D41-4DC8-9505-B95F00663EE3}">
    <text>Why is the venue hire 5 days?</text>
  </threadedComment>
  <threadedComment ref="D66" dT="2023-11-03T07:14:31.90" personId="{A2B7B5B1-46F0-4C79-B1FA-DFB77B2757FB}" id="{881D8F92-D16F-4BE8-9FB7-B973C86ED8BE}">
    <text>Should be 5000</text>
  </threadedComment>
  <threadedComment ref="B69" dT="2023-11-03T07:44:04.04" personId="{A2B7B5B1-46F0-4C79-B1FA-DFB77B2757FB}" id="{A6FBD8B2-E0A4-4A9D-9589-800931A87DFD}">
    <text>This is not clear. In the description and remarks it says 4 nights, in the duration it says 3 days. Furthermore, you can only justify 4 nights if we know the desired location</text>
  </threadedComment>
  <threadedComment ref="D70" dT="2023-11-03T07:14:45.05" personId="{A2B7B5B1-46F0-4C79-B1FA-DFB77B2757FB}" id="{4A766321-1912-4EB7-A88C-4A7621F88F46}">
    <text>Should be 30000</text>
  </threadedComment>
  <threadedComment ref="D73" dT="2023-11-03T07:45:16.39" personId="{A2B7B5B1-46F0-4C79-B1FA-DFB77B2757FB}" id="{5215AF00-9FD4-4572-A1B6-82C3DB9048FA}">
    <text>This needs to be consistent, before it was 200000. If it is different now, you need to justify it</text>
  </threadedComment>
  <threadedComment ref="D74" dT="2023-11-03T07:14:53.95" personId="{A2B7B5B1-46F0-4C79-B1FA-DFB77B2757FB}" id="{24A3F873-76BB-4596-A813-5ABBF259E6C3}">
    <text>Should be 5000</text>
  </threadedComment>
  <threadedComment ref="D76" dT="2023-11-03T07:15:01.40" personId="{A2B7B5B1-46F0-4C79-B1FA-DFB77B2757FB}" id="{67A31AFE-9CE3-4451-B1A5-1624317C5E75}">
    <text>Should be 30000</text>
  </threadedComment>
  <threadedComment ref="D84" dT="2023-11-03T08:17:46.56" personId="{A2B7B5B1-46F0-4C79-B1FA-DFB77B2757FB}" id="{68064E4C-3154-47C4-9006-C5312E69B77F}">
    <text>It needs to be clearer what this 50000 entails. It cannot cost 50000 per copy</text>
  </threadedComment>
  <threadedComment ref="E84" dT="2023-11-03T08:16:59.16" personId="{A2B7B5B1-46F0-4C79-B1FA-DFB77B2757FB}" id="{98AADCB9-5116-46C1-BD19-BE248697F8CA}">
    <text>These are not the same numbers as you have in the proposal. Please review</text>
  </threadedComment>
  <threadedComment ref="E85" dT="2023-11-03T08:17:07.91" personId="{A2B7B5B1-46F0-4C79-B1FA-DFB77B2757FB}" id="{CCB94B5E-55A8-44DC-BC3C-9B4C4FA0228C}">
    <text xml:space="preserve">These are not the same numbers as you have in the proposal. Please review
</text>
  </threadedComment>
  <threadedComment ref="D86" dT="2023-11-03T08:16:04.56" personId="{A2B7B5B1-46F0-4C79-B1FA-DFB77B2757FB}" id="{169D25C7-7FDF-4F39-8E07-DC792369FFB2}">
    <text>Please review, this is too expensive for a pull-up banner</text>
  </threadedComment>
  <threadedComment ref="D90" dT="2023-11-03T08:20:24.27" personId="{A2B7B5B1-46F0-4C79-B1FA-DFB77B2757FB}" id="{4A927A02-E2B7-44A6-A5C1-83EE9D17A253}">
    <text>Is this at a venue or is it a tent hire? Where would this be?</text>
  </threadedComment>
  <threadedComment ref="D92" dT="2023-11-03T07:15:50.74" personId="{A2B7B5B1-46F0-4C79-B1FA-DFB77B2757FB}" id="{A6DD52EE-9E6C-4F05-88FD-6683DD38199C}">
    <text>Should be 5000</text>
  </threadedComment>
  <threadedComment ref="D94" dT="2023-11-03T07:15:59.75" personId="{A2B7B5B1-46F0-4C79-B1FA-DFB77B2757FB}" id="{EB59F3D5-D7CF-4A3A-8EBD-F4A0EE5075A4}">
    <text>Should be 30000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6"/>
  <sheetViews>
    <sheetView tabSelected="1" zoomScale="81" zoomScaleNormal="81" workbookViewId="0">
      <pane xSplit="2" ySplit="6" topLeftCell="C48" activePane="bottomRight" state="frozen"/>
      <selection pane="topRight" activeCell="C1" sqref="C1"/>
      <selection pane="bottomLeft" activeCell="A6" sqref="A6"/>
      <selection pane="bottomRight" activeCell="I48" sqref="I48"/>
    </sheetView>
  </sheetViews>
  <sheetFormatPr defaultColWidth="12.625" defaultRowHeight="15" customHeight="1" x14ac:dyDescent="0.25"/>
  <cols>
    <col min="1" max="1" width="12.875" style="1" customWidth="1"/>
    <col min="2" max="2" width="65.375" style="23" customWidth="1"/>
    <col min="3" max="3" width="6.25" style="1" customWidth="1"/>
    <col min="4" max="4" width="17.375" style="30" customWidth="1"/>
    <col min="5" max="5" width="11" style="34" customWidth="1"/>
    <col min="6" max="6" width="27.625" style="1" customWidth="1"/>
    <col min="7" max="7" width="18.75" style="9" customWidth="1"/>
    <col min="8" max="8" width="11.375" style="1" customWidth="1"/>
    <col min="9" max="9" width="15.375" style="1" customWidth="1"/>
    <col min="10" max="10" width="64.875" style="23" customWidth="1"/>
    <col min="11" max="12" width="7.75" style="1" customWidth="1"/>
    <col min="13" max="13" width="18.375" style="1" customWidth="1"/>
    <col min="14" max="35" width="7.75" style="1" customWidth="1"/>
    <col min="36" max="16384" width="12.625" style="1"/>
  </cols>
  <sheetData>
    <row r="1" spans="1:10" ht="30" customHeight="1" x14ac:dyDescent="0.25">
      <c r="A1" s="2" t="s">
        <v>0</v>
      </c>
      <c r="B1" s="2" t="s">
        <v>1</v>
      </c>
      <c r="C1" s="2"/>
      <c r="D1" s="27" t="s">
        <v>2</v>
      </c>
      <c r="E1" s="3" t="s">
        <v>3</v>
      </c>
      <c r="F1" s="3" t="s">
        <v>4</v>
      </c>
      <c r="G1" s="8" t="s">
        <v>5</v>
      </c>
      <c r="H1" s="3" t="s">
        <v>6</v>
      </c>
      <c r="I1" s="6" t="s">
        <v>17</v>
      </c>
      <c r="J1" s="24"/>
    </row>
    <row r="2" spans="1:10" ht="30" customHeight="1" x14ac:dyDescent="0.25">
      <c r="A2" s="322" t="s">
        <v>206</v>
      </c>
      <c r="B2" s="17" t="s">
        <v>207</v>
      </c>
      <c r="C2" s="17"/>
      <c r="D2" s="324" t="s">
        <v>55</v>
      </c>
      <c r="E2" s="325" t="s">
        <v>25</v>
      </c>
      <c r="F2" s="326" t="s">
        <v>128</v>
      </c>
      <c r="G2" s="327"/>
      <c r="H2" s="328"/>
      <c r="I2" s="323" t="s">
        <v>18</v>
      </c>
      <c r="J2" s="25"/>
    </row>
    <row r="3" spans="1:10" ht="15.75" customHeight="1" x14ac:dyDescent="0.25">
      <c r="A3" s="322"/>
      <c r="B3" s="17"/>
      <c r="C3" s="17"/>
      <c r="D3" s="324"/>
      <c r="E3" s="325"/>
      <c r="F3" s="326"/>
      <c r="G3" s="327"/>
      <c r="H3" s="328"/>
      <c r="I3" s="323"/>
      <c r="J3" s="25"/>
    </row>
    <row r="4" spans="1:10" ht="15.75" customHeight="1" x14ac:dyDescent="0.25">
      <c r="A4" s="4"/>
      <c r="B4" s="16"/>
      <c r="C4" s="4"/>
      <c r="D4" s="28"/>
      <c r="E4" s="252"/>
      <c r="F4" s="4"/>
      <c r="G4" s="5"/>
      <c r="H4" s="4"/>
      <c r="I4" s="7"/>
      <c r="J4" s="24"/>
    </row>
    <row r="5" spans="1:10" ht="15.75" customHeight="1" x14ac:dyDescent="0.25">
      <c r="A5" s="19"/>
      <c r="B5" s="22"/>
      <c r="C5" s="19"/>
      <c r="D5" s="29"/>
      <c r="E5" s="33"/>
      <c r="F5" s="19"/>
      <c r="G5" s="20"/>
      <c r="H5" s="19"/>
      <c r="I5" s="21"/>
      <c r="J5" s="26"/>
    </row>
    <row r="6" spans="1:10" s="10" customFormat="1" ht="36" customHeight="1" x14ac:dyDescent="0.25">
      <c r="A6" s="256" t="s">
        <v>7</v>
      </c>
      <c r="B6" s="256" t="s">
        <v>8</v>
      </c>
      <c r="C6" s="256" t="s">
        <v>53</v>
      </c>
      <c r="D6" s="257" t="s">
        <v>21</v>
      </c>
      <c r="E6" s="258" t="s">
        <v>9</v>
      </c>
      <c r="F6" s="258" t="s">
        <v>60</v>
      </c>
      <c r="G6" s="259" t="s">
        <v>10</v>
      </c>
      <c r="H6" s="258" t="s">
        <v>23</v>
      </c>
      <c r="I6" s="260" t="s">
        <v>11</v>
      </c>
      <c r="J6" s="261" t="s">
        <v>12</v>
      </c>
    </row>
    <row r="7" spans="1:10" ht="31.5" customHeight="1" x14ac:dyDescent="0.25">
      <c r="A7" s="309" t="s">
        <v>13</v>
      </c>
      <c r="B7" s="309" t="s">
        <v>217</v>
      </c>
      <c r="C7" s="309"/>
      <c r="D7" s="310"/>
      <c r="E7" s="311"/>
      <c r="F7" s="311"/>
      <c r="G7" s="312"/>
      <c r="H7" s="311"/>
      <c r="I7" s="313"/>
      <c r="J7" s="314"/>
    </row>
    <row r="8" spans="1:10" ht="33.75" customHeight="1" x14ac:dyDescent="0.25">
      <c r="A8" s="302" t="s">
        <v>210</v>
      </c>
      <c r="B8" s="303" t="s">
        <v>215</v>
      </c>
      <c r="C8" s="303"/>
      <c r="D8" s="137"/>
      <c r="E8" s="138" t="s">
        <v>216</v>
      </c>
      <c r="F8" s="304">
        <v>200000</v>
      </c>
      <c r="G8" s="135" t="s">
        <v>219</v>
      </c>
      <c r="H8" s="181">
        <v>12</v>
      </c>
      <c r="I8" s="319">
        <v>2400000</v>
      </c>
      <c r="J8" s="305"/>
    </row>
    <row r="9" spans="1:10" ht="33.75" customHeight="1" x14ac:dyDescent="0.25">
      <c r="A9" s="302" t="s">
        <v>211</v>
      </c>
      <c r="B9" s="303" t="s">
        <v>218</v>
      </c>
      <c r="C9" s="303"/>
      <c r="D9" s="137"/>
      <c r="E9" s="138">
        <v>2</v>
      </c>
      <c r="F9" s="319">
        <v>1500000</v>
      </c>
      <c r="G9" s="135"/>
      <c r="H9" s="181"/>
      <c r="I9" s="319">
        <v>3000000</v>
      </c>
      <c r="J9" s="305"/>
    </row>
    <row r="10" spans="1:10" ht="33.75" customHeight="1" x14ac:dyDescent="0.25">
      <c r="A10" s="302" t="s">
        <v>212</v>
      </c>
      <c r="B10" s="303" t="s">
        <v>220</v>
      </c>
      <c r="C10" s="303"/>
      <c r="D10" s="137"/>
      <c r="E10" s="138">
        <v>4</v>
      </c>
      <c r="F10" s="304">
        <v>200000</v>
      </c>
      <c r="G10" s="135"/>
      <c r="H10" s="181"/>
      <c r="I10" s="304">
        <v>600000</v>
      </c>
      <c r="J10" s="305"/>
    </row>
    <row r="11" spans="1:10" ht="33.75" customHeight="1" x14ac:dyDescent="0.25">
      <c r="A11" s="302" t="s">
        <v>213</v>
      </c>
      <c r="B11" s="303" t="s">
        <v>221</v>
      </c>
      <c r="C11" s="303"/>
      <c r="D11" s="137"/>
      <c r="E11" s="138">
        <v>8</v>
      </c>
      <c r="F11" s="304">
        <v>50000</v>
      </c>
      <c r="G11" s="135"/>
      <c r="H11" s="181"/>
      <c r="I11" s="304">
        <v>400000</v>
      </c>
      <c r="J11" s="305"/>
    </row>
    <row r="12" spans="1:10" ht="33.75" customHeight="1" x14ac:dyDescent="0.25">
      <c r="A12" s="302" t="s">
        <v>214</v>
      </c>
      <c r="B12" s="303" t="s">
        <v>228</v>
      </c>
      <c r="C12" s="303"/>
      <c r="D12" s="137"/>
      <c r="E12" s="138">
        <v>1</v>
      </c>
      <c r="F12" s="304">
        <v>2000000</v>
      </c>
      <c r="G12" s="135"/>
      <c r="H12" s="181"/>
      <c r="I12" s="304">
        <v>2000000</v>
      </c>
      <c r="J12" s="305"/>
    </row>
    <row r="13" spans="1:10" ht="33.75" customHeight="1" x14ac:dyDescent="0.25">
      <c r="A13" s="302" t="s">
        <v>222</v>
      </c>
      <c r="B13" s="303" t="s">
        <v>227</v>
      </c>
      <c r="C13" s="303"/>
      <c r="D13" s="137"/>
      <c r="E13" s="138">
        <v>1</v>
      </c>
      <c r="F13" s="304">
        <v>450000</v>
      </c>
      <c r="G13" s="135"/>
      <c r="H13" s="181"/>
      <c r="I13" s="304">
        <v>450000</v>
      </c>
      <c r="J13" s="305"/>
    </row>
    <row r="14" spans="1:10" ht="33.75" customHeight="1" x14ac:dyDescent="0.25">
      <c r="A14" s="302" t="s">
        <v>223</v>
      </c>
      <c r="B14" s="303" t="s">
        <v>226</v>
      </c>
      <c r="C14" s="303"/>
      <c r="D14" s="137"/>
      <c r="E14" s="138">
        <v>2</v>
      </c>
      <c r="F14" s="304">
        <v>7000000</v>
      </c>
      <c r="G14" s="135"/>
      <c r="H14" s="181"/>
      <c r="I14" s="304">
        <v>14000000</v>
      </c>
      <c r="J14" s="305"/>
    </row>
    <row r="15" spans="1:10" ht="33.75" customHeight="1" x14ac:dyDescent="0.25">
      <c r="A15" s="302" t="s">
        <v>224</v>
      </c>
      <c r="B15" s="303" t="s">
        <v>234</v>
      </c>
      <c r="C15" s="303"/>
      <c r="D15" s="137"/>
      <c r="E15" s="138">
        <v>2</v>
      </c>
      <c r="F15" s="304">
        <v>3500000</v>
      </c>
      <c r="G15" s="135"/>
      <c r="H15" s="181"/>
      <c r="I15" s="304">
        <v>7000000</v>
      </c>
      <c r="J15" s="305"/>
    </row>
    <row r="16" spans="1:10" ht="33.75" customHeight="1" x14ac:dyDescent="0.25">
      <c r="A16" s="302" t="s">
        <v>225</v>
      </c>
      <c r="B16" s="303" t="s">
        <v>230</v>
      </c>
      <c r="C16" s="303"/>
      <c r="D16" s="137"/>
      <c r="E16" s="138">
        <v>1</v>
      </c>
      <c r="F16" s="304">
        <v>1500000</v>
      </c>
      <c r="G16" s="135"/>
      <c r="H16" s="181"/>
      <c r="I16" s="304">
        <v>1500000</v>
      </c>
      <c r="J16" s="305"/>
    </row>
    <row r="17" spans="1:10" ht="33.75" customHeight="1" x14ac:dyDescent="0.25">
      <c r="A17" s="302" t="s">
        <v>266</v>
      </c>
      <c r="B17" s="303" t="s">
        <v>231</v>
      </c>
      <c r="C17" s="303"/>
      <c r="D17" s="137"/>
      <c r="E17" s="138">
        <v>1</v>
      </c>
      <c r="F17" s="304">
        <v>200000</v>
      </c>
      <c r="G17" s="135"/>
      <c r="H17" s="181"/>
      <c r="I17" s="304">
        <v>200000</v>
      </c>
      <c r="J17" s="305"/>
    </row>
    <row r="18" spans="1:10" ht="33.75" customHeight="1" x14ac:dyDescent="0.25">
      <c r="A18" s="302" t="s">
        <v>267</v>
      </c>
      <c r="B18" s="303" t="s">
        <v>232</v>
      </c>
      <c r="C18" s="303"/>
      <c r="D18" s="137"/>
      <c r="E18" s="138">
        <v>1</v>
      </c>
      <c r="F18" s="304">
        <v>2500000</v>
      </c>
      <c r="G18" s="135"/>
      <c r="H18" s="181"/>
      <c r="I18" s="304">
        <v>2500000</v>
      </c>
      <c r="J18" s="305"/>
    </row>
    <row r="19" spans="1:10" ht="33.75" customHeight="1" x14ac:dyDescent="0.25">
      <c r="A19" s="302" t="s">
        <v>268</v>
      </c>
      <c r="B19" s="303" t="s">
        <v>235</v>
      </c>
      <c r="C19" s="303"/>
      <c r="D19" s="137"/>
      <c r="E19" s="138">
        <v>1</v>
      </c>
      <c r="F19" s="304">
        <v>150000</v>
      </c>
      <c r="G19" s="135"/>
      <c r="H19" s="181"/>
      <c r="I19" s="304">
        <v>150000</v>
      </c>
      <c r="J19" s="305"/>
    </row>
    <row r="20" spans="1:10" ht="33.75" customHeight="1" x14ac:dyDescent="0.25">
      <c r="A20" s="302" t="s">
        <v>269</v>
      </c>
      <c r="B20" s="303" t="s">
        <v>272</v>
      </c>
      <c r="C20" s="303"/>
      <c r="D20" s="137"/>
      <c r="E20" s="138"/>
      <c r="F20" s="304">
        <v>2500000</v>
      </c>
      <c r="G20" s="135"/>
      <c r="H20" s="181"/>
      <c r="I20" s="304">
        <v>2500000</v>
      </c>
      <c r="J20" s="305"/>
    </row>
    <row r="21" spans="1:10" ht="33.75" customHeight="1" x14ac:dyDescent="0.25">
      <c r="A21" s="302" t="s">
        <v>270</v>
      </c>
      <c r="B21" s="303" t="s">
        <v>229</v>
      </c>
      <c r="C21" s="303"/>
      <c r="D21" s="137"/>
      <c r="E21" s="138">
        <v>1</v>
      </c>
      <c r="F21" s="304">
        <v>1500000</v>
      </c>
      <c r="G21" s="135"/>
      <c r="H21" s="181"/>
      <c r="I21" s="304">
        <v>1500000</v>
      </c>
      <c r="J21" s="305"/>
    </row>
    <row r="22" spans="1:10" ht="33.75" customHeight="1" x14ac:dyDescent="0.25">
      <c r="A22" s="302"/>
      <c r="B22" s="303" t="s">
        <v>271</v>
      </c>
      <c r="C22" s="303"/>
      <c r="D22" s="137"/>
      <c r="E22" s="138"/>
      <c r="F22" s="304"/>
      <c r="G22" s="135"/>
      <c r="H22" s="181"/>
      <c r="I22" s="335">
        <v>38200000</v>
      </c>
      <c r="J22" s="305"/>
    </row>
    <row r="23" spans="1:10" ht="33.75" customHeight="1" x14ac:dyDescent="0.25">
      <c r="A23" s="51" t="s">
        <v>15</v>
      </c>
      <c r="B23" s="52" t="s">
        <v>237</v>
      </c>
      <c r="C23" s="52"/>
      <c r="D23" s="306"/>
      <c r="E23" s="45"/>
      <c r="F23" s="307"/>
      <c r="G23" s="91"/>
      <c r="H23" s="308"/>
      <c r="I23" s="307"/>
      <c r="J23" s="42"/>
    </row>
    <row r="24" spans="1:10" ht="15.75" customHeight="1" x14ac:dyDescent="0.25">
      <c r="A24" s="41" t="s">
        <v>208</v>
      </c>
      <c r="B24" s="42" t="s">
        <v>236</v>
      </c>
      <c r="C24" s="43"/>
      <c r="D24" s="44">
        <v>400000</v>
      </c>
      <c r="E24" s="45">
        <v>1</v>
      </c>
      <c r="F24" s="46" t="s">
        <v>31</v>
      </c>
      <c r="G24" s="47" t="s">
        <v>100</v>
      </c>
      <c r="H24" s="48" t="s">
        <v>233</v>
      </c>
      <c r="I24" s="49">
        <v>1200000</v>
      </c>
      <c r="J24" s="50" t="s">
        <v>48</v>
      </c>
    </row>
    <row r="25" spans="1:10" ht="15.75" customHeight="1" x14ac:dyDescent="0.25">
      <c r="A25" s="41" t="s">
        <v>85</v>
      </c>
      <c r="B25" s="42" t="s">
        <v>130</v>
      </c>
      <c r="C25" s="43"/>
      <c r="D25" s="44">
        <v>500000</v>
      </c>
      <c r="E25" s="45">
        <v>1</v>
      </c>
      <c r="F25" s="46" t="s">
        <v>31</v>
      </c>
      <c r="G25" s="47" t="s">
        <v>100</v>
      </c>
      <c r="H25" s="48" t="s">
        <v>233</v>
      </c>
      <c r="I25" s="49">
        <f>12*1500000</f>
        <v>18000000</v>
      </c>
      <c r="J25" s="50" t="s">
        <v>48</v>
      </c>
    </row>
    <row r="26" spans="1:10" ht="15.75" customHeight="1" x14ac:dyDescent="0.25">
      <c r="A26" s="41" t="s">
        <v>86</v>
      </c>
      <c r="B26" s="42" t="s">
        <v>131</v>
      </c>
      <c r="C26" s="43"/>
      <c r="D26" s="44">
        <v>300000</v>
      </c>
      <c r="E26" s="45">
        <v>1</v>
      </c>
      <c r="F26" s="46" t="s">
        <v>31</v>
      </c>
      <c r="G26" s="47" t="s">
        <v>100</v>
      </c>
      <c r="H26" s="48" t="s">
        <v>233</v>
      </c>
      <c r="I26" s="49">
        <f>12*1200000</f>
        <v>14400000</v>
      </c>
      <c r="J26" s="50" t="s">
        <v>48</v>
      </c>
    </row>
    <row r="27" spans="1:10" ht="15.75" customHeight="1" x14ac:dyDescent="0.25">
      <c r="A27" s="51"/>
      <c r="B27" s="52" t="s">
        <v>14</v>
      </c>
      <c r="C27" s="51"/>
      <c r="D27" s="44"/>
      <c r="E27" s="45"/>
      <c r="F27" s="45"/>
      <c r="G27" s="47"/>
      <c r="H27" s="53"/>
      <c r="I27" s="331">
        <f>SUM(I24:I26)</f>
        <v>33600000</v>
      </c>
      <c r="J27" s="50"/>
    </row>
    <row r="28" spans="1:10" ht="30" x14ac:dyDescent="0.25">
      <c r="A28" s="36" t="s">
        <v>16</v>
      </c>
      <c r="B28" s="37" t="s">
        <v>238</v>
      </c>
      <c r="C28" s="37"/>
      <c r="D28" s="55"/>
      <c r="E28" s="39"/>
      <c r="F28" s="39"/>
      <c r="G28" s="315" t="s">
        <v>239</v>
      </c>
      <c r="H28" s="48" t="s">
        <v>240</v>
      </c>
      <c r="I28" s="57"/>
      <c r="J28" s="58"/>
    </row>
    <row r="29" spans="1:10" ht="32.25" customHeight="1" x14ac:dyDescent="0.25">
      <c r="A29" s="59" t="s">
        <v>89</v>
      </c>
      <c r="B29" s="60" t="s">
        <v>125</v>
      </c>
      <c r="C29" s="60"/>
      <c r="D29" s="44">
        <v>25000</v>
      </c>
      <c r="E29" s="48">
        <v>1</v>
      </c>
      <c r="F29" s="61" t="s">
        <v>75</v>
      </c>
      <c r="G29" s="47"/>
      <c r="I29" s="49">
        <f>D29*E29*9</f>
        <v>225000</v>
      </c>
      <c r="J29" s="50" t="s">
        <v>45</v>
      </c>
    </row>
    <row r="30" spans="1:10" ht="23.25" customHeight="1" x14ac:dyDescent="0.25">
      <c r="A30" s="59" t="s">
        <v>209</v>
      </c>
      <c r="B30" s="60" t="s">
        <v>124</v>
      </c>
      <c r="C30" s="60"/>
      <c r="D30" s="44">
        <v>25000</v>
      </c>
      <c r="E30" s="48">
        <v>1</v>
      </c>
      <c r="F30" s="61" t="s">
        <v>76</v>
      </c>
      <c r="G30" s="47"/>
      <c r="H30" s="48"/>
      <c r="I30" s="49">
        <f>D30*E30*9</f>
        <v>225000</v>
      </c>
      <c r="J30" s="50" t="s">
        <v>46</v>
      </c>
    </row>
    <row r="31" spans="1:10" ht="42.75" customHeight="1" x14ac:dyDescent="0.25">
      <c r="A31" s="59" t="s">
        <v>87</v>
      </c>
      <c r="B31" s="205" t="s">
        <v>123</v>
      </c>
      <c r="C31" s="60"/>
      <c r="D31" s="44">
        <v>25000</v>
      </c>
      <c r="E31" s="48">
        <v>9</v>
      </c>
      <c r="F31" s="61" t="s">
        <v>143</v>
      </c>
      <c r="G31" s="47"/>
      <c r="H31" s="48"/>
      <c r="I31" s="49">
        <f t="shared" ref="I31" si="0">D31*E31</f>
        <v>225000</v>
      </c>
      <c r="J31" s="50"/>
    </row>
    <row r="32" spans="1:10" s="13" customFormat="1" ht="36.75" customHeight="1" x14ac:dyDescent="0.25">
      <c r="A32" s="59" t="s">
        <v>88</v>
      </c>
      <c r="B32" s="63" t="s">
        <v>58</v>
      </c>
      <c r="C32" s="63"/>
      <c r="D32" s="44">
        <v>30000</v>
      </c>
      <c r="E32" s="48">
        <v>1</v>
      </c>
      <c r="F32" s="61" t="s">
        <v>99</v>
      </c>
      <c r="G32" s="62"/>
      <c r="H32" s="48"/>
      <c r="I32" s="49">
        <f>D32*E32*9</f>
        <v>270000</v>
      </c>
      <c r="J32" s="50"/>
    </row>
    <row r="33" spans="1:10" s="13" customFormat="1" ht="33" customHeight="1" x14ac:dyDescent="0.25">
      <c r="A33" s="59"/>
      <c r="B33" s="198" t="s">
        <v>241</v>
      </c>
      <c r="C33" s="199"/>
      <c r="D33" s="200"/>
      <c r="E33" s="72"/>
      <c r="F33" s="72"/>
      <c r="G33" s="62"/>
      <c r="H33" s="67"/>
      <c r="I33" s="69"/>
      <c r="J33" s="70"/>
    </row>
    <row r="34" spans="1:10" s="13" customFormat="1" ht="31.5" customHeight="1" x14ac:dyDescent="0.25">
      <c r="A34" s="59" t="s">
        <v>146</v>
      </c>
      <c r="B34" s="201" t="s">
        <v>132</v>
      </c>
      <c r="C34" s="202"/>
      <c r="D34" s="177">
        <v>600000</v>
      </c>
      <c r="E34" s="72">
        <v>1</v>
      </c>
      <c r="F34" s="72" t="s">
        <v>104</v>
      </c>
      <c r="G34" s="62" t="s">
        <v>145</v>
      </c>
      <c r="H34" s="67" t="s">
        <v>98</v>
      </c>
      <c r="I34" s="69">
        <f>D34*E34*6</f>
        <v>3600000</v>
      </c>
      <c r="J34" s="70"/>
    </row>
    <row r="35" spans="1:10" s="35" customFormat="1" ht="36" customHeight="1" x14ac:dyDescent="0.25">
      <c r="A35" s="51"/>
      <c r="B35" s="73" t="s">
        <v>50</v>
      </c>
      <c r="C35" s="74"/>
      <c r="D35" s="75"/>
      <c r="E35" s="76"/>
      <c r="F35" s="76"/>
      <c r="G35" s="77"/>
      <c r="H35" s="78"/>
      <c r="I35" s="334">
        <f>SUM(I29:I34)</f>
        <v>4545000</v>
      </c>
      <c r="J35" s="79"/>
    </row>
    <row r="36" spans="1:10" s="15" customFormat="1" ht="33" customHeight="1" x14ac:dyDescent="0.25">
      <c r="A36" s="186" t="s">
        <v>16</v>
      </c>
      <c r="B36" s="185" t="s">
        <v>95</v>
      </c>
      <c r="C36" s="80"/>
      <c r="D36" s="81"/>
      <c r="E36" s="82"/>
      <c r="F36" s="82"/>
      <c r="G36" s="83"/>
      <c r="H36" s="84"/>
      <c r="I36" s="85"/>
      <c r="J36" s="86"/>
    </row>
    <row r="37" spans="1:10" s="13" customFormat="1" ht="50.25" customHeight="1" x14ac:dyDescent="0.25">
      <c r="A37" s="64" t="s">
        <v>89</v>
      </c>
      <c r="B37" s="68" t="s">
        <v>242</v>
      </c>
      <c r="C37" s="71"/>
      <c r="D37" s="65">
        <v>1500000</v>
      </c>
      <c r="E37" s="72">
        <v>1</v>
      </c>
      <c r="F37" s="72" t="s">
        <v>51</v>
      </c>
      <c r="G37" s="119" t="s">
        <v>96</v>
      </c>
      <c r="H37" s="67" t="s">
        <v>52</v>
      </c>
      <c r="I37" s="69">
        <f>D37*E37</f>
        <v>1500000</v>
      </c>
      <c r="J37" s="70" t="s">
        <v>117</v>
      </c>
    </row>
    <row r="38" spans="1:10" s="13" customFormat="1" ht="33.75" customHeight="1" x14ac:dyDescent="0.25">
      <c r="A38" s="64" t="s">
        <v>147</v>
      </c>
      <c r="B38" s="204" t="s">
        <v>243</v>
      </c>
      <c r="C38" s="71"/>
      <c r="D38" s="203">
        <v>100000</v>
      </c>
      <c r="E38" s="72">
        <v>12</v>
      </c>
      <c r="F38" s="72" t="s">
        <v>99</v>
      </c>
      <c r="G38" s="119" t="s">
        <v>244</v>
      </c>
      <c r="H38" s="48" t="s">
        <v>245</v>
      </c>
      <c r="I38" s="69">
        <f t="shared" ref="I38:I39" si="1">D38*E38</f>
        <v>1200000</v>
      </c>
      <c r="J38" s="70"/>
    </row>
    <row r="39" spans="1:10" s="13" customFormat="1" ht="37.5" customHeight="1" x14ac:dyDescent="0.25">
      <c r="A39" s="64" t="s">
        <v>148</v>
      </c>
      <c r="B39" s="204" t="s">
        <v>246</v>
      </c>
      <c r="C39" s="71"/>
      <c r="D39" s="203">
        <v>500000</v>
      </c>
      <c r="E39" s="72">
        <v>1</v>
      </c>
      <c r="F39" s="72" t="s">
        <v>99</v>
      </c>
      <c r="G39" s="119" t="s">
        <v>144</v>
      </c>
      <c r="H39" s="67" t="s">
        <v>59</v>
      </c>
      <c r="I39" s="69">
        <f t="shared" si="1"/>
        <v>500000</v>
      </c>
      <c r="J39" s="70"/>
    </row>
    <row r="40" spans="1:10" s="13" customFormat="1" ht="37.5" customHeight="1" x14ac:dyDescent="0.25">
      <c r="A40" s="64" t="s">
        <v>273</v>
      </c>
      <c r="B40" s="321" t="s">
        <v>274</v>
      </c>
      <c r="C40" s="71"/>
      <c r="D40" s="203">
        <v>1500000</v>
      </c>
      <c r="E40" s="72"/>
      <c r="F40" s="72"/>
      <c r="G40" s="119"/>
      <c r="H40" s="67"/>
      <c r="I40" s="69">
        <v>1500000</v>
      </c>
      <c r="J40" s="70"/>
    </row>
    <row r="41" spans="1:10" s="35" customFormat="1" ht="50.25" customHeight="1" x14ac:dyDescent="0.25">
      <c r="A41" s="87"/>
      <c r="B41" s="88" t="s">
        <v>50</v>
      </c>
      <c r="C41" s="74"/>
      <c r="D41" s="75"/>
      <c r="E41" s="76"/>
      <c r="F41" s="76"/>
      <c r="G41" s="73"/>
      <c r="H41" s="78"/>
      <c r="I41" s="334">
        <f>SUM(I37:I40)</f>
        <v>4700000</v>
      </c>
      <c r="J41" s="79"/>
    </row>
    <row r="42" spans="1:10" s="15" customFormat="1" ht="37.5" customHeight="1" x14ac:dyDescent="0.25">
      <c r="A42" s="254" t="s">
        <v>84</v>
      </c>
      <c r="B42" s="316" t="s">
        <v>247</v>
      </c>
      <c r="C42" s="80"/>
      <c r="D42" s="81"/>
      <c r="E42" s="82"/>
      <c r="F42" s="82"/>
      <c r="G42" s="255"/>
      <c r="H42" s="84"/>
      <c r="I42" s="85"/>
      <c r="J42" s="86"/>
    </row>
    <row r="43" spans="1:10" s="15" customFormat="1" ht="50.25" customHeight="1" x14ac:dyDescent="0.25">
      <c r="A43" s="206" t="s">
        <v>149</v>
      </c>
      <c r="B43" s="89" t="s">
        <v>248</v>
      </c>
      <c r="C43" s="208"/>
      <c r="D43" s="209">
        <v>10000</v>
      </c>
      <c r="E43" s="72">
        <v>8</v>
      </c>
      <c r="F43" s="72" t="s">
        <v>101</v>
      </c>
      <c r="G43" s="210" t="s">
        <v>102</v>
      </c>
      <c r="H43" s="67" t="s">
        <v>36</v>
      </c>
      <c r="I43" s="207">
        <f>D43*E43*3</f>
        <v>240000</v>
      </c>
      <c r="J43" s="152"/>
    </row>
    <row r="44" spans="1:10" ht="15.75" customHeight="1" x14ac:dyDescent="0.25">
      <c r="A44" s="51"/>
      <c r="B44" s="52" t="s">
        <v>33</v>
      </c>
      <c r="C44" s="51"/>
      <c r="D44" s="44"/>
      <c r="E44" s="45"/>
      <c r="F44" s="45"/>
      <c r="G44" s="91"/>
      <c r="H44" s="53"/>
      <c r="I44" s="331">
        <f>SUM(I43:I43)</f>
        <v>240000</v>
      </c>
      <c r="J44" s="50"/>
    </row>
    <row r="45" spans="1:10" ht="30" customHeight="1" x14ac:dyDescent="0.25">
      <c r="A45" s="92" t="s">
        <v>150</v>
      </c>
      <c r="B45" s="93" t="s">
        <v>20</v>
      </c>
      <c r="C45" s="93"/>
      <c r="D45" s="94"/>
      <c r="E45" s="95"/>
      <c r="F45" s="95"/>
      <c r="G45" s="96"/>
      <c r="H45" s="97"/>
      <c r="I45" s="98"/>
      <c r="J45" s="99"/>
    </row>
    <row r="46" spans="1:10" s="10" customFormat="1" ht="30" customHeight="1" x14ac:dyDescent="0.25">
      <c r="A46" s="216" t="s">
        <v>150</v>
      </c>
      <c r="B46" s="247" t="s">
        <v>103</v>
      </c>
      <c r="C46" s="248"/>
      <c r="D46" s="249">
        <v>0</v>
      </c>
      <c r="E46" s="253">
        <v>1</v>
      </c>
      <c r="F46" s="101"/>
      <c r="G46" s="250"/>
      <c r="H46" s="251">
        <v>45292</v>
      </c>
      <c r="I46" s="103">
        <v>0</v>
      </c>
      <c r="J46" s="104"/>
    </row>
    <row r="47" spans="1:10" ht="30" customHeight="1" x14ac:dyDescent="0.25">
      <c r="A47" s="216" t="s">
        <v>151</v>
      </c>
      <c r="B47" s="211" t="s">
        <v>142</v>
      </c>
      <c r="C47" s="212"/>
      <c r="D47" s="213">
        <v>850000</v>
      </c>
      <c r="E47" s="214">
        <v>1</v>
      </c>
      <c r="F47" s="105" t="s">
        <v>104</v>
      </c>
      <c r="G47" s="197" t="s">
        <v>133</v>
      </c>
      <c r="H47" s="215" t="s">
        <v>133</v>
      </c>
      <c r="I47" s="103">
        <f>D47*E47*10</f>
        <v>8500000</v>
      </c>
      <c r="J47" s="104"/>
    </row>
    <row r="48" spans="1:10" s="10" customFormat="1" ht="30" customHeight="1" x14ac:dyDescent="0.25">
      <c r="A48" s="216"/>
      <c r="B48" s="217" t="s">
        <v>50</v>
      </c>
      <c r="C48" s="217"/>
      <c r="D48" s="100"/>
      <c r="E48" s="101"/>
      <c r="F48" s="101"/>
      <c r="G48" s="218"/>
      <c r="H48" s="102"/>
      <c r="I48" s="336" t="s">
        <v>276</v>
      </c>
      <c r="J48" s="104"/>
    </row>
    <row r="49" spans="1:10" s="10" customFormat="1" ht="24" customHeight="1" x14ac:dyDescent="0.25">
      <c r="A49" s="37" t="s">
        <v>65</v>
      </c>
      <c r="B49" s="219" t="s">
        <v>249</v>
      </c>
      <c r="C49" s="108"/>
      <c r="D49" s="38"/>
      <c r="E49" s="109"/>
      <c r="F49" s="109"/>
      <c r="G49" s="110"/>
      <c r="H49" s="111"/>
      <c r="I49" s="112"/>
      <c r="J49" s="113"/>
    </row>
    <row r="50" spans="1:10" s="10" customFormat="1" ht="30" customHeight="1" x14ac:dyDescent="0.25">
      <c r="A50" s="64" t="s">
        <v>152</v>
      </c>
      <c r="B50" s="114" t="s">
        <v>77</v>
      </c>
      <c r="C50" s="114"/>
      <c r="D50" s="65">
        <v>5000</v>
      </c>
      <c r="E50" s="72">
        <v>15</v>
      </c>
      <c r="F50" s="72" t="s">
        <v>24</v>
      </c>
      <c r="G50" s="107" t="s">
        <v>54</v>
      </c>
      <c r="H50" s="67" t="s">
        <v>19</v>
      </c>
      <c r="I50" s="69">
        <f t="shared" ref="I50:I52" si="2">D50*E50</f>
        <v>75000</v>
      </c>
      <c r="J50" s="70"/>
    </row>
    <row r="51" spans="1:10" s="10" customFormat="1" ht="30" customHeight="1" x14ac:dyDescent="0.25">
      <c r="A51" s="64" t="s">
        <v>153</v>
      </c>
      <c r="B51" s="114" t="s">
        <v>106</v>
      </c>
      <c r="C51" s="115"/>
      <c r="D51" s="65">
        <v>10000</v>
      </c>
      <c r="E51" s="72">
        <v>15</v>
      </c>
      <c r="F51" s="72" t="s">
        <v>61</v>
      </c>
      <c r="G51" s="107" t="s">
        <v>54</v>
      </c>
      <c r="H51" s="67" t="s">
        <v>19</v>
      </c>
      <c r="I51" s="69">
        <f t="shared" si="2"/>
        <v>150000</v>
      </c>
      <c r="J51" s="70"/>
    </row>
    <row r="52" spans="1:10" s="10" customFormat="1" ht="44.25" customHeight="1" x14ac:dyDescent="0.25">
      <c r="A52" s="64" t="s">
        <v>154</v>
      </c>
      <c r="B52" s="106" t="s">
        <v>126</v>
      </c>
      <c r="C52" s="106"/>
      <c r="D52" s="90">
        <v>30000</v>
      </c>
      <c r="E52" s="72">
        <v>7</v>
      </c>
      <c r="F52" s="72" t="s">
        <v>64</v>
      </c>
      <c r="G52" s="107" t="s">
        <v>54</v>
      </c>
      <c r="H52" s="67" t="s">
        <v>19</v>
      </c>
      <c r="I52" s="69">
        <f t="shared" si="2"/>
        <v>210000</v>
      </c>
      <c r="J52" s="70"/>
    </row>
    <row r="53" spans="1:10" s="10" customFormat="1" ht="36.75" customHeight="1" x14ac:dyDescent="0.25">
      <c r="A53" s="180"/>
      <c r="B53" s="263" t="s">
        <v>114</v>
      </c>
      <c r="C53" s="262"/>
      <c r="D53" s="264"/>
      <c r="E53" s="265"/>
      <c r="F53" s="265"/>
      <c r="G53" s="266"/>
      <c r="H53" s="265"/>
      <c r="I53" s="333">
        <f>SUM(I50:I52)</f>
        <v>435000</v>
      </c>
      <c r="J53" s="179"/>
    </row>
    <row r="54" spans="1:10" s="14" customFormat="1" ht="36" customHeight="1" x14ac:dyDescent="0.2">
      <c r="A54" s="122" t="s">
        <v>66</v>
      </c>
      <c r="B54" s="123" t="s">
        <v>186</v>
      </c>
      <c r="C54" s="123"/>
      <c r="D54" s="124"/>
      <c r="E54" s="125"/>
      <c r="F54" s="125"/>
      <c r="G54" s="126"/>
      <c r="H54" s="127"/>
      <c r="I54" s="128"/>
      <c r="J54" s="129"/>
    </row>
    <row r="55" spans="1:10" s="14" customFormat="1" ht="32.25" customHeight="1" x14ac:dyDescent="0.2">
      <c r="A55" s="71" t="s">
        <v>155</v>
      </c>
      <c r="B55" s="130" t="s">
        <v>57</v>
      </c>
      <c r="C55" s="130"/>
      <c r="D55" s="90">
        <v>5000</v>
      </c>
      <c r="E55" s="72">
        <v>7</v>
      </c>
      <c r="F55" s="72" t="s">
        <v>39</v>
      </c>
      <c r="G55" s="131" t="s">
        <v>54</v>
      </c>
      <c r="H55" s="72" t="s">
        <v>19</v>
      </c>
      <c r="I55" s="69">
        <f>D55*E55</f>
        <v>35000</v>
      </c>
      <c r="J55" s="132" t="s">
        <v>80</v>
      </c>
    </row>
    <row r="56" spans="1:10" s="14" customFormat="1" ht="32.25" customHeight="1" x14ac:dyDescent="0.2">
      <c r="A56" s="71" t="s">
        <v>156</v>
      </c>
      <c r="B56" s="130" t="s">
        <v>113</v>
      </c>
      <c r="C56" s="130"/>
      <c r="D56" s="90">
        <v>10000</v>
      </c>
      <c r="E56" s="72">
        <v>7</v>
      </c>
      <c r="F56" s="72" t="s">
        <v>61</v>
      </c>
      <c r="G56" s="131" t="s">
        <v>54</v>
      </c>
      <c r="H56" s="72" t="s">
        <v>19</v>
      </c>
      <c r="I56" s="69">
        <f>D56*E56</f>
        <v>70000</v>
      </c>
      <c r="J56" s="132" t="s">
        <v>38</v>
      </c>
    </row>
    <row r="57" spans="1:10" ht="15.75" customHeight="1" x14ac:dyDescent="0.25">
      <c r="A57" s="133"/>
      <c r="B57" s="52" t="s">
        <v>121</v>
      </c>
      <c r="C57" s="51"/>
      <c r="D57" s="134"/>
      <c r="E57" s="45"/>
      <c r="F57" s="45"/>
      <c r="G57" s="135"/>
      <c r="H57" s="53"/>
      <c r="I57" s="330">
        <f>SUM(I55:I56)</f>
        <v>105000</v>
      </c>
      <c r="J57" s="50"/>
    </row>
    <row r="58" spans="1:10" ht="28.5" customHeight="1" x14ac:dyDescent="0.25">
      <c r="A58" s="116" t="s">
        <v>67</v>
      </c>
      <c r="B58" s="184" t="s">
        <v>251</v>
      </c>
      <c r="C58" s="220"/>
      <c r="D58" s="143"/>
      <c r="E58" s="117"/>
      <c r="F58" s="117"/>
      <c r="G58" s="221"/>
      <c r="H58" s="82"/>
      <c r="I58" s="118"/>
      <c r="J58" s="86"/>
    </row>
    <row r="59" spans="1:10" ht="30.75" customHeight="1" x14ac:dyDescent="0.25">
      <c r="A59" s="71" t="s">
        <v>157</v>
      </c>
      <c r="B59" s="222" t="s">
        <v>250</v>
      </c>
      <c r="C59" s="208"/>
      <c r="D59" s="203">
        <v>50000</v>
      </c>
      <c r="E59" s="72">
        <v>1</v>
      </c>
      <c r="F59" s="72" t="s">
        <v>127</v>
      </c>
      <c r="G59" s="119" t="s">
        <v>105</v>
      </c>
      <c r="H59" s="67" t="s">
        <v>32</v>
      </c>
      <c r="I59" s="69">
        <f>D59*E59*5</f>
        <v>250000</v>
      </c>
      <c r="J59" s="120" t="s">
        <v>47</v>
      </c>
    </row>
    <row r="60" spans="1:10" ht="15.75" customHeight="1" x14ac:dyDescent="0.25">
      <c r="A60" s="71" t="s">
        <v>158</v>
      </c>
      <c r="B60" s="223" t="s">
        <v>81</v>
      </c>
      <c r="C60" s="208"/>
      <c r="D60" s="203">
        <v>200000</v>
      </c>
      <c r="E60" s="72">
        <v>1</v>
      </c>
      <c r="F60" s="72" t="s">
        <v>62</v>
      </c>
      <c r="G60" s="119" t="s">
        <v>105</v>
      </c>
      <c r="H60" s="67" t="s">
        <v>32</v>
      </c>
      <c r="I60" s="69">
        <f>D60*E60*5</f>
        <v>1000000</v>
      </c>
      <c r="J60" s="120"/>
    </row>
    <row r="61" spans="1:10" ht="15.75" customHeight="1" x14ac:dyDescent="0.25">
      <c r="A61" s="121"/>
      <c r="B61" s="224" t="s">
        <v>114</v>
      </c>
      <c r="C61" s="230"/>
      <c r="D61" s="231"/>
      <c r="E61" s="48"/>
      <c r="F61" s="48"/>
      <c r="G61" s="225"/>
      <c r="H61" s="53"/>
      <c r="I61" s="331">
        <f>SUM(I59:I60)</f>
        <v>1250000</v>
      </c>
      <c r="J61" s="50"/>
    </row>
    <row r="62" spans="1:10" s="10" customFormat="1" ht="21.75" customHeight="1" x14ac:dyDescent="0.25">
      <c r="A62" s="37" t="s">
        <v>68</v>
      </c>
      <c r="B62" s="228" t="s">
        <v>252</v>
      </c>
      <c r="C62" s="267"/>
      <c r="D62" s="268"/>
      <c r="E62" s="269"/>
      <c r="F62" s="39"/>
      <c r="G62" s="40"/>
      <c r="H62" s="56"/>
      <c r="I62" s="270"/>
      <c r="J62" s="58"/>
    </row>
    <row r="63" spans="1:10" s="15" customFormat="1" ht="48.75" customHeight="1" x14ac:dyDescent="0.25">
      <c r="A63" s="141" t="s">
        <v>159</v>
      </c>
      <c r="B63" s="227" t="s">
        <v>253</v>
      </c>
      <c r="C63" s="142"/>
      <c r="D63" s="234"/>
      <c r="E63" s="229"/>
      <c r="F63" s="144"/>
      <c r="G63" s="145"/>
      <c r="H63" s="82"/>
      <c r="I63" s="85"/>
      <c r="J63" s="86"/>
    </row>
    <row r="64" spans="1:10" s="13" customFormat="1" ht="47.25" customHeight="1" x14ac:dyDescent="0.25">
      <c r="A64" s="64" t="s">
        <v>160</v>
      </c>
      <c r="B64" s="146" t="s">
        <v>34</v>
      </c>
      <c r="C64" s="232"/>
      <c r="D64" s="233">
        <v>200000</v>
      </c>
      <c r="E64" s="72">
        <v>1</v>
      </c>
      <c r="F64" s="72" t="s">
        <v>72</v>
      </c>
      <c r="G64" s="131" t="s">
        <v>97</v>
      </c>
      <c r="H64" s="67" t="s">
        <v>36</v>
      </c>
      <c r="I64" s="69">
        <f>D64*E64*3</f>
        <v>600000</v>
      </c>
      <c r="J64" s="70" t="s">
        <v>82</v>
      </c>
    </row>
    <row r="65" spans="1:10" ht="15.75" customHeight="1" x14ac:dyDescent="0.25">
      <c r="A65" s="64" t="s">
        <v>161</v>
      </c>
      <c r="B65" s="147" t="s">
        <v>111</v>
      </c>
      <c r="C65" s="147"/>
      <c r="D65" s="44">
        <v>2000</v>
      </c>
      <c r="E65" s="48">
        <v>15</v>
      </c>
      <c r="F65" s="48" t="s">
        <v>74</v>
      </c>
      <c r="G65" s="131" t="s">
        <v>97</v>
      </c>
      <c r="H65" s="61" t="s">
        <v>36</v>
      </c>
      <c r="I65" s="69">
        <f>D65*E65*3</f>
        <v>90000</v>
      </c>
      <c r="J65" s="50"/>
    </row>
    <row r="66" spans="1:10" ht="15.75" customHeight="1" x14ac:dyDescent="0.25">
      <c r="A66" s="64" t="s">
        <v>162</v>
      </c>
      <c r="B66" s="148" t="s">
        <v>35</v>
      </c>
      <c r="C66" s="149"/>
      <c r="D66" s="65">
        <v>5000</v>
      </c>
      <c r="E66" s="48">
        <v>15</v>
      </c>
      <c r="F66" s="48" t="s">
        <v>49</v>
      </c>
      <c r="G66" s="131" t="s">
        <v>97</v>
      </c>
      <c r="H66" s="61" t="s">
        <v>36</v>
      </c>
      <c r="I66" s="69">
        <f t="shared" ref="I66:I70" si="3">D66*E66*3</f>
        <v>225000</v>
      </c>
      <c r="J66" s="148"/>
    </row>
    <row r="67" spans="1:10" ht="15.75" customHeight="1" x14ac:dyDescent="0.25">
      <c r="A67" s="64" t="s">
        <v>163</v>
      </c>
      <c r="B67" s="147" t="s">
        <v>37</v>
      </c>
      <c r="C67" s="150"/>
      <c r="D67" s="44">
        <v>10000</v>
      </c>
      <c r="E67" s="48">
        <v>15</v>
      </c>
      <c r="F67" s="48" t="s">
        <v>61</v>
      </c>
      <c r="G67" s="131" t="s">
        <v>97</v>
      </c>
      <c r="H67" s="61" t="s">
        <v>36</v>
      </c>
      <c r="I67" s="69">
        <f t="shared" si="3"/>
        <v>450000</v>
      </c>
      <c r="J67" s="50"/>
    </row>
    <row r="68" spans="1:10" ht="15.75" customHeight="1" x14ac:dyDescent="0.25">
      <c r="A68" s="64" t="s">
        <v>164</v>
      </c>
      <c r="B68" s="147" t="s">
        <v>110</v>
      </c>
      <c r="C68" s="150"/>
      <c r="D68" s="44">
        <v>10000</v>
      </c>
      <c r="E68" s="48">
        <v>15</v>
      </c>
      <c r="F68" s="48" t="s">
        <v>61</v>
      </c>
      <c r="G68" s="131" t="s">
        <v>97</v>
      </c>
      <c r="H68" s="61" t="s">
        <v>36</v>
      </c>
      <c r="I68" s="69">
        <f t="shared" si="3"/>
        <v>450000</v>
      </c>
      <c r="J68" s="50"/>
    </row>
    <row r="69" spans="1:10" s="13" customFormat="1" ht="15.75" customHeight="1" x14ac:dyDescent="0.25">
      <c r="A69" s="271" t="s">
        <v>165</v>
      </c>
      <c r="B69" s="272" t="s">
        <v>134</v>
      </c>
      <c r="C69" s="272"/>
      <c r="D69" s="273">
        <v>100000</v>
      </c>
      <c r="E69" s="274">
        <v>15</v>
      </c>
      <c r="F69" s="274" t="s">
        <v>73</v>
      </c>
      <c r="G69" s="275" t="s">
        <v>97</v>
      </c>
      <c r="H69" s="276" t="s">
        <v>36</v>
      </c>
      <c r="I69" s="277">
        <f t="shared" si="3"/>
        <v>4500000</v>
      </c>
      <c r="J69" s="278" t="s">
        <v>79</v>
      </c>
    </row>
    <row r="70" spans="1:10" s="13" customFormat="1" ht="19.5" customHeight="1" x14ac:dyDescent="0.25">
      <c r="A70" s="188" t="s">
        <v>166</v>
      </c>
      <c r="B70" s="287" t="s">
        <v>56</v>
      </c>
      <c r="C70" s="287"/>
      <c r="D70" s="288">
        <v>30000</v>
      </c>
      <c r="E70" s="289">
        <v>13</v>
      </c>
      <c r="F70" s="289" t="s">
        <v>64</v>
      </c>
      <c r="G70" s="290" t="s">
        <v>97</v>
      </c>
      <c r="H70" s="291" t="s">
        <v>112</v>
      </c>
      <c r="I70" s="292">
        <f t="shared" si="3"/>
        <v>1170000</v>
      </c>
      <c r="J70" s="293"/>
    </row>
    <row r="71" spans="1:10" ht="15.75" customHeight="1" x14ac:dyDescent="0.25">
      <c r="A71" s="279"/>
      <c r="B71" s="280" t="s">
        <v>121</v>
      </c>
      <c r="C71" s="238"/>
      <c r="D71" s="281"/>
      <c r="E71" s="282"/>
      <c r="F71" s="283"/>
      <c r="G71" s="284"/>
      <c r="H71" s="285"/>
      <c r="I71" s="332">
        <f>SUM(I64:I70)</f>
        <v>7485000</v>
      </c>
      <c r="J71" s="286"/>
    </row>
    <row r="72" spans="1:10" s="10" customFormat="1" ht="35.25" customHeight="1" x14ac:dyDescent="0.25">
      <c r="A72" s="158" t="s">
        <v>69</v>
      </c>
      <c r="B72" s="226" t="s">
        <v>254</v>
      </c>
      <c r="C72" s="159"/>
      <c r="D72" s="160"/>
      <c r="E72" s="161"/>
      <c r="F72" s="162"/>
      <c r="G72" s="163"/>
      <c r="H72" s="164"/>
      <c r="I72" s="54"/>
      <c r="J72" s="58"/>
    </row>
    <row r="73" spans="1:10" s="13" customFormat="1" ht="15.75" customHeight="1" x14ac:dyDescent="0.25">
      <c r="A73" s="165" t="s">
        <v>90</v>
      </c>
      <c r="B73" s="114" t="s">
        <v>34</v>
      </c>
      <c r="C73" s="114"/>
      <c r="D73" s="65">
        <v>200000</v>
      </c>
      <c r="E73" s="66">
        <v>1</v>
      </c>
      <c r="F73" s="166" t="s">
        <v>72</v>
      </c>
      <c r="G73" s="131" t="s">
        <v>122</v>
      </c>
      <c r="H73" s="72" t="s">
        <v>19</v>
      </c>
      <c r="I73" s="69">
        <f>D73*E73</f>
        <v>200000</v>
      </c>
      <c r="J73" s="70"/>
    </row>
    <row r="74" spans="1:10" s="13" customFormat="1" ht="15.75" customHeight="1" x14ac:dyDescent="0.25">
      <c r="A74" s="165" t="s">
        <v>91</v>
      </c>
      <c r="B74" s="130" t="s">
        <v>35</v>
      </c>
      <c r="C74" s="167"/>
      <c r="D74" s="65">
        <v>5000</v>
      </c>
      <c r="E74" s="66">
        <v>45</v>
      </c>
      <c r="F74" s="166" t="s">
        <v>49</v>
      </c>
      <c r="G74" s="131" t="s">
        <v>122</v>
      </c>
      <c r="H74" s="72" t="s">
        <v>19</v>
      </c>
      <c r="I74" s="69">
        <f>D74*E74</f>
        <v>225000</v>
      </c>
      <c r="J74" s="70"/>
    </row>
    <row r="75" spans="1:10" ht="15.75" customHeight="1" x14ac:dyDescent="0.25">
      <c r="A75" s="165" t="s">
        <v>92</v>
      </c>
      <c r="B75" s="168" t="s">
        <v>118</v>
      </c>
      <c r="C75" s="169"/>
      <c r="D75" s="44">
        <v>10000</v>
      </c>
      <c r="E75" s="66">
        <v>45</v>
      </c>
      <c r="F75" s="166" t="s">
        <v>61</v>
      </c>
      <c r="G75" s="131" t="s">
        <v>122</v>
      </c>
      <c r="H75" s="48" t="s">
        <v>28</v>
      </c>
      <c r="I75" s="49">
        <f t="shared" ref="I75:I76" si="4">D75*E75</f>
        <v>450000</v>
      </c>
      <c r="J75" s="70"/>
    </row>
    <row r="76" spans="1:10" ht="24.75" customHeight="1" x14ac:dyDescent="0.25">
      <c r="A76" s="165" t="s">
        <v>93</v>
      </c>
      <c r="B76" s="168" t="s">
        <v>63</v>
      </c>
      <c r="C76" s="168"/>
      <c r="D76" s="44">
        <v>30000</v>
      </c>
      <c r="E76" s="170">
        <v>40</v>
      </c>
      <c r="F76" s="48" t="s">
        <v>64</v>
      </c>
      <c r="G76" s="131" t="s">
        <v>122</v>
      </c>
      <c r="H76" s="48" t="s">
        <v>27</v>
      </c>
      <c r="I76" s="49">
        <f t="shared" si="4"/>
        <v>1200000</v>
      </c>
      <c r="J76" s="70"/>
    </row>
    <row r="77" spans="1:10" ht="15.75" customHeight="1" x14ac:dyDescent="0.25">
      <c r="A77" s="153"/>
      <c r="B77" s="52" t="s">
        <v>121</v>
      </c>
      <c r="C77" s="51"/>
      <c r="D77" s="154"/>
      <c r="E77" s="155"/>
      <c r="F77" s="156"/>
      <c r="G77" s="157"/>
      <c r="H77" s="53"/>
      <c r="I77" s="331">
        <f>SUM(I73:I76)</f>
        <v>2075000</v>
      </c>
      <c r="J77" s="50"/>
    </row>
    <row r="78" spans="1:10" s="12" customFormat="1" ht="15.75" customHeight="1" x14ac:dyDescent="0.25">
      <c r="A78" s="171" t="s">
        <v>167</v>
      </c>
      <c r="B78" s="172" t="s">
        <v>44</v>
      </c>
      <c r="C78" s="173"/>
      <c r="D78" s="237"/>
      <c r="E78" s="39"/>
      <c r="F78" s="39"/>
      <c r="G78" s="320">
        <v>45566</v>
      </c>
      <c r="H78" s="174"/>
      <c r="I78" s="136"/>
      <c r="J78" s="58"/>
    </row>
    <row r="79" spans="1:10" s="11" customFormat="1" ht="43.5" x14ac:dyDescent="0.25">
      <c r="A79" s="64" t="s">
        <v>168</v>
      </c>
      <c r="B79" s="235" t="s">
        <v>40</v>
      </c>
      <c r="C79" s="175"/>
      <c r="D79" s="239">
        <v>50000</v>
      </c>
      <c r="E79" s="236">
        <v>24</v>
      </c>
      <c r="F79" s="139" t="s">
        <v>30</v>
      </c>
      <c r="G79" s="131"/>
      <c r="H79" s="139" t="s">
        <v>27</v>
      </c>
      <c r="I79" s="178">
        <f>D79*E79</f>
        <v>1200000</v>
      </c>
      <c r="J79" s="179" t="s">
        <v>83</v>
      </c>
    </row>
    <row r="80" spans="1:10" s="11" customFormat="1" ht="43.5" x14ac:dyDescent="0.25">
      <c r="A80" s="64" t="s">
        <v>169</v>
      </c>
      <c r="B80" s="235" t="s">
        <v>141</v>
      </c>
      <c r="C80" s="175"/>
      <c r="D80" s="239">
        <v>50000</v>
      </c>
      <c r="E80" s="236">
        <v>5</v>
      </c>
      <c r="F80" s="139" t="s">
        <v>30</v>
      </c>
      <c r="G80" s="131"/>
      <c r="H80" s="139" t="s">
        <v>41</v>
      </c>
      <c r="I80" s="178">
        <f>D80*E80</f>
        <v>250000</v>
      </c>
      <c r="J80" s="179"/>
    </row>
    <row r="81" spans="1:10" s="11" customFormat="1" ht="31.5" customHeight="1" x14ac:dyDescent="0.25">
      <c r="A81" s="64" t="s">
        <v>170</v>
      </c>
      <c r="B81" s="235" t="s">
        <v>115</v>
      </c>
      <c r="C81" s="175"/>
      <c r="D81" s="239">
        <v>50000</v>
      </c>
      <c r="E81" s="236">
        <v>1</v>
      </c>
      <c r="F81" s="139" t="s">
        <v>30</v>
      </c>
      <c r="G81" s="131"/>
      <c r="H81" s="139" t="s">
        <v>42</v>
      </c>
      <c r="I81" s="178">
        <f>D81*E81</f>
        <v>50000</v>
      </c>
      <c r="J81" s="179"/>
    </row>
    <row r="82" spans="1:10" s="11" customFormat="1" ht="31.5" customHeight="1" x14ac:dyDescent="0.25">
      <c r="A82" s="64" t="s">
        <v>171</v>
      </c>
      <c r="B82" s="235" t="s">
        <v>116</v>
      </c>
      <c r="C82" s="175"/>
      <c r="D82" s="239">
        <v>50000</v>
      </c>
      <c r="E82" s="236">
        <v>1</v>
      </c>
      <c r="F82" s="139" t="s">
        <v>30</v>
      </c>
      <c r="G82" s="131"/>
      <c r="H82" s="139" t="s">
        <v>42</v>
      </c>
      <c r="I82" s="178">
        <f>D82*E82</f>
        <v>50000</v>
      </c>
      <c r="J82" s="179"/>
    </row>
    <row r="83" spans="1:10" s="11" customFormat="1" ht="31.5" customHeight="1" x14ac:dyDescent="0.25">
      <c r="A83" s="64" t="s">
        <v>172</v>
      </c>
      <c r="B83" s="235" t="s">
        <v>43</v>
      </c>
      <c r="C83" s="175"/>
      <c r="D83" s="239">
        <v>50000</v>
      </c>
      <c r="E83" s="236">
        <v>1</v>
      </c>
      <c r="F83" s="139" t="s">
        <v>71</v>
      </c>
      <c r="G83" s="131"/>
      <c r="H83" s="139" t="s">
        <v>19</v>
      </c>
      <c r="I83" s="178">
        <f t="shared" ref="I83" si="5">D83*E83</f>
        <v>50000</v>
      </c>
      <c r="J83" s="179"/>
    </row>
    <row r="84" spans="1:10" s="11" customFormat="1" ht="55.5" customHeight="1" x14ac:dyDescent="0.25">
      <c r="A84" s="64" t="s">
        <v>173</v>
      </c>
      <c r="B84" s="235" t="s">
        <v>140</v>
      </c>
      <c r="C84" s="175"/>
      <c r="D84" s="239">
        <v>50000</v>
      </c>
      <c r="E84" s="236">
        <v>20</v>
      </c>
      <c r="F84" s="139" t="s">
        <v>71</v>
      </c>
      <c r="G84" s="131"/>
      <c r="H84" s="139" t="s">
        <v>36</v>
      </c>
      <c r="I84" s="178">
        <f>D84*E84</f>
        <v>1000000</v>
      </c>
      <c r="J84" s="179" t="s">
        <v>78</v>
      </c>
    </row>
    <row r="85" spans="1:10" s="11" customFormat="1" ht="33" customHeight="1" x14ac:dyDescent="0.25">
      <c r="A85" s="64" t="s">
        <v>174</v>
      </c>
      <c r="B85" s="235" t="s">
        <v>256</v>
      </c>
      <c r="C85" s="175"/>
      <c r="D85" s="239">
        <v>5000</v>
      </c>
      <c r="E85" s="236">
        <v>5000</v>
      </c>
      <c r="F85" s="139" t="s">
        <v>71</v>
      </c>
      <c r="G85" s="131"/>
      <c r="H85" s="139" t="s">
        <v>26</v>
      </c>
      <c r="I85" s="178">
        <f>D85*E85</f>
        <v>25000000</v>
      </c>
      <c r="J85" s="179" t="s">
        <v>78</v>
      </c>
    </row>
    <row r="86" spans="1:10" s="11" customFormat="1" ht="35.25" customHeight="1" x14ac:dyDescent="0.25">
      <c r="A86" s="64" t="s">
        <v>175</v>
      </c>
      <c r="B86" s="235" t="s">
        <v>109</v>
      </c>
      <c r="C86" s="175"/>
      <c r="D86" s="239">
        <v>500000</v>
      </c>
      <c r="E86" s="236">
        <v>1</v>
      </c>
      <c r="F86" s="139" t="s">
        <v>70</v>
      </c>
      <c r="G86" s="131"/>
      <c r="H86" s="139" t="s">
        <v>19</v>
      </c>
      <c r="I86" s="178">
        <f>D86*E86</f>
        <v>500000</v>
      </c>
      <c r="J86" s="179"/>
    </row>
    <row r="87" spans="1:10" s="11" customFormat="1" ht="31.5" customHeight="1" x14ac:dyDescent="0.25">
      <c r="A87" s="64" t="s">
        <v>176</v>
      </c>
      <c r="B87" s="176" t="s">
        <v>108</v>
      </c>
      <c r="C87" s="175"/>
      <c r="D87" s="239">
        <v>400000</v>
      </c>
      <c r="E87" s="236">
        <v>1</v>
      </c>
      <c r="F87" s="139" t="s">
        <v>70</v>
      </c>
      <c r="G87" s="131"/>
      <c r="H87" s="139" t="s">
        <v>19</v>
      </c>
      <c r="I87" s="178">
        <f>D87*E87</f>
        <v>400000</v>
      </c>
      <c r="J87" s="179"/>
    </row>
    <row r="88" spans="1:10" s="10" customFormat="1" ht="15.75" customHeight="1" x14ac:dyDescent="0.25">
      <c r="A88" s="180"/>
      <c r="B88" s="52" t="s">
        <v>114</v>
      </c>
      <c r="C88" s="238"/>
      <c r="D88" s="100"/>
      <c r="E88" s="138"/>
      <c r="F88" s="138"/>
      <c r="G88" s="135"/>
      <c r="H88" s="181"/>
      <c r="I88" s="330">
        <f>SUM(I79:I87 )</f>
        <v>28500000</v>
      </c>
      <c r="J88" s="140"/>
    </row>
    <row r="89" spans="1:10" s="32" customFormat="1" ht="15.75" customHeight="1" x14ac:dyDescent="0.25">
      <c r="A89" s="189" t="s">
        <v>94</v>
      </c>
      <c r="B89" s="190" t="s">
        <v>255</v>
      </c>
      <c r="C89" s="191"/>
      <c r="D89" s="192"/>
      <c r="E89" s="193"/>
      <c r="F89" s="193"/>
      <c r="G89" s="317">
        <v>45627</v>
      </c>
      <c r="H89" s="194"/>
      <c r="I89" s="195"/>
      <c r="J89" s="196"/>
    </row>
    <row r="90" spans="1:10" s="18" customFormat="1" ht="15.75" customHeight="1" x14ac:dyDescent="0.25">
      <c r="A90" s="187" t="s">
        <v>177</v>
      </c>
      <c r="B90" s="146" t="s">
        <v>107</v>
      </c>
      <c r="C90" s="146"/>
      <c r="D90" s="65">
        <v>200000</v>
      </c>
      <c r="E90" s="72">
        <v>1</v>
      </c>
      <c r="F90" s="72" t="s">
        <v>22</v>
      </c>
      <c r="G90" s="131"/>
      <c r="H90" s="67" t="s">
        <v>19</v>
      </c>
      <c r="I90" s="69">
        <f>D90*E90*1</f>
        <v>200000</v>
      </c>
      <c r="J90" s="179"/>
    </row>
    <row r="91" spans="1:10" s="18" customFormat="1" ht="15.75" customHeight="1" x14ac:dyDescent="0.25">
      <c r="A91" s="187" t="s">
        <v>178</v>
      </c>
      <c r="B91" s="147" t="s">
        <v>137</v>
      </c>
      <c r="C91" s="147"/>
      <c r="D91" s="44">
        <v>1000</v>
      </c>
      <c r="E91" s="48">
        <v>100</v>
      </c>
      <c r="F91" s="48" t="s">
        <v>74</v>
      </c>
      <c r="G91" s="131"/>
      <c r="H91" s="67" t="s">
        <v>19</v>
      </c>
      <c r="I91" s="69">
        <f t="shared" ref="I91:I96" si="6">D91*E91*1</f>
        <v>100000</v>
      </c>
      <c r="J91" s="50"/>
    </row>
    <row r="92" spans="1:10" s="18" customFormat="1" ht="15.75" customHeight="1" x14ac:dyDescent="0.25">
      <c r="A92" s="187" t="s">
        <v>179</v>
      </c>
      <c r="B92" s="148" t="s">
        <v>35</v>
      </c>
      <c r="C92" s="149"/>
      <c r="D92" s="65">
        <v>5000</v>
      </c>
      <c r="E92" s="48">
        <v>100</v>
      </c>
      <c r="F92" s="48" t="s">
        <v>49</v>
      </c>
      <c r="G92" s="131"/>
      <c r="H92" s="67" t="s">
        <v>19</v>
      </c>
      <c r="I92" s="69">
        <f t="shared" si="6"/>
        <v>500000</v>
      </c>
      <c r="J92" s="148"/>
    </row>
    <row r="93" spans="1:10" s="31" customFormat="1" ht="15.75" customHeight="1" x14ac:dyDescent="0.25">
      <c r="A93" s="188" t="s">
        <v>180</v>
      </c>
      <c r="B93" s="89" t="s">
        <v>118</v>
      </c>
      <c r="C93" s="182"/>
      <c r="D93" s="65">
        <v>10000</v>
      </c>
      <c r="E93" s="72">
        <v>100</v>
      </c>
      <c r="F93" s="72" t="s">
        <v>61</v>
      </c>
      <c r="G93" s="131"/>
      <c r="H93" s="67" t="s">
        <v>19</v>
      </c>
      <c r="I93" s="69">
        <f t="shared" si="6"/>
        <v>1000000</v>
      </c>
      <c r="J93" s="89"/>
    </row>
    <row r="94" spans="1:10" s="18" customFormat="1" ht="15.75" customHeight="1" x14ac:dyDescent="0.25">
      <c r="A94" s="187" t="s">
        <v>181</v>
      </c>
      <c r="B94" s="151" t="s">
        <v>129</v>
      </c>
      <c r="C94" s="151"/>
      <c r="D94" s="90">
        <v>30000</v>
      </c>
      <c r="E94" s="48">
        <v>72</v>
      </c>
      <c r="F94" s="72" t="s">
        <v>29</v>
      </c>
      <c r="G94" s="131"/>
      <c r="H94" s="67" t="s">
        <v>19</v>
      </c>
      <c r="I94" s="69">
        <f t="shared" si="6"/>
        <v>2160000</v>
      </c>
      <c r="J94" s="152"/>
    </row>
    <row r="95" spans="1:10" ht="15.75" customHeight="1" x14ac:dyDescent="0.25">
      <c r="A95" s="187" t="s">
        <v>182</v>
      </c>
      <c r="B95" s="151" t="s">
        <v>135</v>
      </c>
      <c r="C95" s="151"/>
      <c r="D95" s="90">
        <v>100000</v>
      </c>
      <c r="E95" s="48">
        <v>5</v>
      </c>
      <c r="F95" s="72" t="s">
        <v>136</v>
      </c>
      <c r="G95" s="131"/>
      <c r="H95" s="67" t="s">
        <v>19</v>
      </c>
      <c r="I95" s="69">
        <f>D95*E95</f>
        <v>500000</v>
      </c>
      <c r="J95" s="152"/>
    </row>
    <row r="96" spans="1:10" ht="15.75" customHeight="1" x14ac:dyDescent="0.25">
      <c r="A96" s="187" t="s">
        <v>183</v>
      </c>
      <c r="B96" s="151" t="s">
        <v>138</v>
      </c>
      <c r="C96" s="151"/>
      <c r="D96" s="90">
        <v>150000</v>
      </c>
      <c r="E96" s="48">
        <v>2</v>
      </c>
      <c r="F96" s="72" t="s">
        <v>31</v>
      </c>
      <c r="G96" s="131"/>
      <c r="H96" s="67" t="s">
        <v>139</v>
      </c>
      <c r="I96" s="69">
        <f t="shared" si="6"/>
        <v>300000</v>
      </c>
      <c r="J96" s="152"/>
    </row>
    <row r="97" spans="1:10" ht="15.75" customHeight="1" x14ac:dyDescent="0.25">
      <c r="A97" s="187" t="s">
        <v>257</v>
      </c>
      <c r="B97" s="318" t="s">
        <v>261</v>
      </c>
      <c r="C97" s="151"/>
      <c r="D97" s="90"/>
      <c r="E97" s="1"/>
      <c r="F97" s="72"/>
      <c r="G97" s="131"/>
      <c r="H97" s="67"/>
      <c r="I97" s="69"/>
      <c r="J97" s="152"/>
    </row>
    <row r="98" spans="1:10" ht="15.75" customHeight="1" x14ac:dyDescent="0.25">
      <c r="A98" s="187" t="s">
        <v>258</v>
      </c>
      <c r="B98" s="151" t="s">
        <v>262</v>
      </c>
      <c r="C98" s="151"/>
      <c r="D98" s="90"/>
      <c r="E98" s="48">
        <f>12*30</f>
        <v>360</v>
      </c>
      <c r="F98" s="72" t="s">
        <v>264</v>
      </c>
      <c r="G98" s="131"/>
      <c r="H98" s="67"/>
      <c r="I98" s="69">
        <f>360*30000</f>
        <v>10800000</v>
      </c>
      <c r="J98" s="152"/>
    </row>
    <row r="99" spans="1:10" ht="15.75" customHeight="1" x14ac:dyDescent="0.25">
      <c r="A99" s="187" t="s">
        <v>259</v>
      </c>
      <c r="B99" s="151" t="s">
        <v>275</v>
      </c>
      <c r="C99" s="151"/>
      <c r="D99" s="90"/>
      <c r="E99" s="48">
        <f>2*28</f>
        <v>56</v>
      </c>
      <c r="F99" s="72" t="s">
        <v>265</v>
      </c>
      <c r="G99" s="131"/>
      <c r="H99" s="67"/>
      <c r="I99" s="69">
        <f>56*3000000</f>
        <v>168000000</v>
      </c>
      <c r="J99" s="152"/>
    </row>
    <row r="100" spans="1:10" ht="15.75" customHeight="1" x14ac:dyDescent="0.25">
      <c r="A100" s="187" t="s">
        <v>260</v>
      </c>
      <c r="B100" s="151" t="s">
        <v>263</v>
      </c>
      <c r="C100" s="151"/>
      <c r="D100" s="90"/>
      <c r="E100" s="48">
        <v>150</v>
      </c>
      <c r="F100" s="72">
        <v>1</v>
      </c>
      <c r="G100" s="131"/>
      <c r="H100" s="67"/>
      <c r="I100" s="69">
        <f>E100*20000</f>
        <v>3000000</v>
      </c>
      <c r="J100" s="152"/>
    </row>
    <row r="101" spans="1:10" s="10" customFormat="1" ht="15.75" customHeight="1" x14ac:dyDescent="0.25">
      <c r="A101" s="187" t="s">
        <v>184</v>
      </c>
      <c r="B101" s="52" t="s">
        <v>119</v>
      </c>
      <c r="C101" s="51"/>
      <c r="D101" s="137"/>
      <c r="E101" s="138"/>
      <c r="F101" s="138"/>
      <c r="G101" s="135"/>
      <c r="H101" s="181"/>
      <c r="I101" s="183">
        <f>SUM(I90:I100)</f>
        <v>186560000</v>
      </c>
      <c r="J101" s="140"/>
    </row>
    <row r="102" spans="1:10" ht="15.75" customHeight="1" x14ac:dyDescent="0.25">
      <c r="A102" s="240" t="s">
        <v>185</v>
      </c>
      <c r="B102" s="241" t="s">
        <v>120</v>
      </c>
      <c r="C102" s="241"/>
      <c r="D102" s="242"/>
      <c r="E102" s="243"/>
      <c r="F102" s="243"/>
      <c r="G102" s="244"/>
      <c r="H102" s="245"/>
      <c r="I102" s="329">
        <v>316195000</v>
      </c>
      <c r="J102" s="246"/>
    </row>
    <row r="103" spans="1:10" ht="15.75" customHeight="1" x14ac:dyDescent="0.25"/>
    <row r="104" spans="1:10" ht="15.75" customHeight="1" x14ac:dyDescent="0.25"/>
    <row r="105" spans="1:10" ht="15.75" customHeight="1" x14ac:dyDescent="0.25"/>
    <row r="106" spans="1:10" ht="15.75" customHeight="1" x14ac:dyDescent="0.25"/>
    <row r="107" spans="1:10" ht="15.75" customHeight="1" x14ac:dyDescent="0.25"/>
    <row r="108" spans="1:10" ht="15.75" customHeight="1" x14ac:dyDescent="0.25"/>
    <row r="109" spans="1:10" ht="15.75" customHeight="1" x14ac:dyDescent="0.25"/>
    <row r="110" spans="1:10" ht="15.75" customHeight="1" x14ac:dyDescent="0.25"/>
    <row r="111" spans="1:10" ht="15.75" customHeight="1" x14ac:dyDescent="0.25"/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</sheetData>
  <mergeCells count="7">
    <mergeCell ref="A2:A3"/>
    <mergeCell ref="I2:I3"/>
    <mergeCell ref="D2:D3"/>
    <mergeCell ref="E2:E3"/>
    <mergeCell ref="F2:F3"/>
    <mergeCell ref="G2:G3"/>
    <mergeCell ref="H2:H3"/>
  </mergeCells>
  <phoneticPr fontId="6" type="noConversion"/>
  <pageMargins left="0.7" right="0.7" top="0.75" bottom="0.75" header="0" footer="0"/>
  <pageSetup orientation="portrait" r:id="rId1"/>
  <ignoredErrors>
    <ignoredError sqref="I3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247-244D-40DC-B83C-6B3025F5AB6A}">
  <dimension ref="A2:A22"/>
  <sheetViews>
    <sheetView topLeftCell="A6" workbookViewId="0">
      <selection activeCell="D6" sqref="D6"/>
    </sheetView>
  </sheetViews>
  <sheetFormatPr defaultRowHeight="14.25" x14ac:dyDescent="0.2"/>
  <cols>
    <col min="1" max="1" width="40.625" customWidth="1"/>
    <col min="2" max="2" width="19.625" customWidth="1"/>
  </cols>
  <sheetData>
    <row r="2" spans="1:1" ht="15" thickBot="1" x14ac:dyDescent="0.25"/>
    <row r="3" spans="1:1" ht="15" thickTop="1" x14ac:dyDescent="0.2">
      <c r="A3" s="294" t="s">
        <v>187</v>
      </c>
    </row>
    <row r="4" spans="1:1" x14ac:dyDescent="0.2">
      <c r="A4" s="295" t="s">
        <v>188</v>
      </c>
    </row>
    <row r="5" spans="1:1" x14ac:dyDescent="0.2">
      <c r="A5" s="295" t="s">
        <v>203</v>
      </c>
    </row>
    <row r="6" spans="1:1" ht="28.5" x14ac:dyDescent="0.2">
      <c r="A6" s="296" t="s">
        <v>189</v>
      </c>
    </row>
    <row r="7" spans="1:1" ht="28.5" x14ac:dyDescent="0.2">
      <c r="A7" s="297" t="s">
        <v>190</v>
      </c>
    </row>
    <row r="8" spans="1:1" ht="28.5" x14ac:dyDescent="0.2">
      <c r="A8" s="297" t="s">
        <v>205</v>
      </c>
    </row>
    <row r="9" spans="1:1" ht="28.5" x14ac:dyDescent="0.2">
      <c r="A9" s="297" t="s">
        <v>191</v>
      </c>
    </row>
    <row r="10" spans="1:1" ht="28.5" x14ac:dyDescent="0.2">
      <c r="A10" s="297" t="s">
        <v>204</v>
      </c>
    </row>
    <row r="11" spans="1:1" x14ac:dyDescent="0.2">
      <c r="A11" s="298" t="s">
        <v>192</v>
      </c>
    </row>
    <row r="12" spans="1:1" x14ac:dyDescent="0.2">
      <c r="A12" s="299" t="s">
        <v>193</v>
      </c>
    </row>
    <row r="13" spans="1:1" ht="28.5" x14ac:dyDescent="0.2">
      <c r="A13" s="299" t="s">
        <v>194</v>
      </c>
    </row>
    <row r="14" spans="1:1" ht="28.5" x14ac:dyDescent="0.2">
      <c r="A14" s="299" t="s">
        <v>195</v>
      </c>
    </row>
    <row r="15" spans="1:1" ht="28.5" x14ac:dyDescent="0.2">
      <c r="A15" s="299" t="s">
        <v>196</v>
      </c>
    </row>
    <row r="16" spans="1:1" ht="57" x14ac:dyDescent="0.2">
      <c r="A16" s="299" t="s">
        <v>197</v>
      </c>
    </row>
    <row r="17" spans="1:1" ht="42.75" x14ac:dyDescent="0.2">
      <c r="A17" s="299" t="s">
        <v>198</v>
      </c>
    </row>
    <row r="18" spans="1:1" x14ac:dyDescent="0.2">
      <c r="A18" s="300" t="s">
        <v>199</v>
      </c>
    </row>
    <row r="19" spans="1:1" ht="42.75" x14ac:dyDescent="0.2">
      <c r="A19" s="299" t="s">
        <v>200</v>
      </c>
    </row>
    <row r="20" spans="1:1" ht="42.75" x14ac:dyDescent="0.2">
      <c r="A20" s="299" t="s">
        <v>201</v>
      </c>
    </row>
    <row r="21" spans="1:1" ht="57.75" thickBot="1" x14ac:dyDescent="0.25">
      <c r="A21" s="301" t="s">
        <v>202</v>
      </c>
    </row>
    <row r="22" spans="1:1" ht="15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tbk budget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</dc:creator>
  <cp:lastModifiedBy>Godfrey olebo</cp:lastModifiedBy>
  <dcterms:created xsi:type="dcterms:W3CDTF">2021-04-14T07:20:46Z</dcterms:created>
  <dcterms:modified xsi:type="dcterms:W3CDTF">2024-01-06T07:20:32Z</dcterms:modified>
</cp:coreProperties>
</file>