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ser\Google Drive\Berkeley\FEM\codes\Acustics\"/>
    </mc:Choice>
  </mc:AlternateContent>
  <bookViews>
    <workbookView xWindow="0" yWindow="0" windowWidth="13740" windowHeight="11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C11" i="1"/>
  <c r="AC6" i="1"/>
  <c r="AC5" i="1"/>
  <c r="AO5" i="1"/>
  <c r="AR7" i="1"/>
  <c r="AU7" i="1" s="1"/>
  <c r="AU9" i="1"/>
  <c r="AU6" i="1"/>
  <c r="AU8" i="1"/>
  <c r="AU10" i="1"/>
  <c r="AU11" i="1"/>
  <c r="AU12" i="1"/>
  <c r="AU13" i="1"/>
  <c r="AU14" i="1"/>
  <c r="AU15" i="1"/>
  <c r="AU16" i="1"/>
  <c r="AU5" i="1"/>
  <c r="AS6" i="1"/>
  <c r="AS5" i="1"/>
  <c r="AR6" i="1"/>
  <c r="AR5" i="1"/>
  <c r="AF6" i="1"/>
  <c r="AF7" i="1"/>
  <c r="AF8" i="1"/>
  <c r="AF11" i="1"/>
  <c r="AF12" i="1"/>
  <c r="AF13" i="1"/>
  <c r="AF14" i="1"/>
  <c r="AF5" i="1"/>
  <c r="AM11" i="1"/>
  <c r="AO11" i="1" s="1"/>
  <c r="AM12" i="1"/>
  <c r="AL12" i="1"/>
  <c r="AL11" i="1"/>
  <c r="AM6" i="1"/>
  <c r="AL6" i="1"/>
  <c r="AM5" i="1"/>
  <c r="AL5" i="1"/>
  <c r="J33" i="1"/>
  <c r="AI12" i="1"/>
  <c r="AI13" i="1"/>
  <c r="AI14" i="1"/>
  <c r="AI11" i="1"/>
  <c r="AI6" i="1"/>
  <c r="AI7" i="1"/>
  <c r="AI8" i="1"/>
  <c r="AI5" i="1"/>
  <c r="AH14" i="1"/>
  <c r="AH12" i="1"/>
  <c r="AH13" i="1"/>
  <c r="AH11" i="1"/>
  <c r="AH6" i="1"/>
  <c r="AH7" i="1"/>
  <c r="AH8" i="1"/>
  <c r="AH5" i="1"/>
  <c r="Q4" i="1"/>
  <c r="AD12" i="1"/>
  <c r="AD13" i="1"/>
  <c r="AD14" i="1"/>
  <c r="AD11" i="1"/>
  <c r="AC13" i="1"/>
  <c r="AC14" i="1"/>
  <c r="AD6" i="1"/>
  <c r="AD7" i="1"/>
  <c r="AD8" i="1"/>
  <c r="AD5" i="1"/>
  <c r="AC7" i="1"/>
  <c r="AC8" i="1"/>
  <c r="V23" i="1"/>
  <c r="V22" i="1"/>
  <c r="W20" i="1"/>
  <c r="W19" i="1"/>
  <c r="V17" i="1"/>
  <c r="V16" i="1"/>
  <c r="W14" i="1"/>
  <c r="W13" i="1"/>
  <c r="B13" i="1" l="1"/>
  <c r="F5" i="1" l="1"/>
  <c r="G5" i="1"/>
  <c r="F6" i="1"/>
  <c r="G6" i="1"/>
  <c r="F7" i="1"/>
  <c r="G7" i="1"/>
  <c r="G4" i="1"/>
  <c r="F4" i="1"/>
  <c r="L18" i="1" l="1"/>
  <c r="Q18" i="1" s="1"/>
  <c r="L20" i="1"/>
  <c r="Q20" i="1" s="1"/>
  <c r="L19" i="1"/>
  <c r="Q19" i="1" s="1"/>
  <c r="L17" i="1"/>
  <c r="Q17" i="1" s="1"/>
  <c r="K18" i="1"/>
  <c r="R18" i="1" s="1"/>
  <c r="K20" i="1"/>
  <c r="R20" i="1" s="1"/>
  <c r="K19" i="1"/>
  <c r="R19" i="1" s="1"/>
  <c r="K17" i="1"/>
  <c r="R17" i="1" s="1"/>
  <c r="L13" i="1"/>
  <c r="Q13" i="1" s="1"/>
  <c r="L14" i="1"/>
  <c r="Q14" i="1" s="1"/>
  <c r="L12" i="1"/>
  <c r="Q12" i="1" s="1"/>
  <c r="L11" i="1"/>
  <c r="Q11" i="1" s="1"/>
  <c r="L26" i="1"/>
  <c r="Q26" i="1" s="1"/>
  <c r="L24" i="1"/>
  <c r="Q24" i="1" s="1"/>
  <c r="L25" i="1"/>
  <c r="Q25" i="1" s="1"/>
  <c r="L27" i="1"/>
  <c r="Q27" i="1" s="1"/>
  <c r="K24" i="1"/>
  <c r="R24" i="1" s="1"/>
  <c r="K25" i="1"/>
  <c r="R25" i="1" s="1"/>
  <c r="K27" i="1"/>
  <c r="R27" i="1" s="1"/>
  <c r="K26" i="1"/>
  <c r="R26" i="1" s="1"/>
  <c r="K13" i="1"/>
  <c r="R13" i="1" s="1"/>
  <c r="K14" i="1"/>
  <c r="R14" i="1" s="1"/>
  <c r="K12" i="1"/>
  <c r="R12" i="1" s="1"/>
  <c r="K11" i="1"/>
  <c r="R11" i="1" s="1"/>
  <c r="K5" i="1"/>
  <c r="R5" i="1" s="1"/>
  <c r="K6" i="1"/>
  <c r="R6" i="1" s="1"/>
  <c r="K7" i="1"/>
  <c r="R7" i="1" s="1"/>
  <c r="K4" i="1"/>
  <c r="R4" i="1" s="1"/>
  <c r="L6" i="1"/>
  <c r="Q6" i="1" s="1"/>
  <c r="L5" i="1"/>
  <c r="Q5" i="1" s="1"/>
  <c r="L7" i="1"/>
  <c r="Q7" i="1" s="1"/>
  <c r="L4" i="1"/>
  <c r="J37" i="1" l="1"/>
  <c r="K38" i="1"/>
  <c r="K37" i="1"/>
  <c r="J38" i="1"/>
  <c r="K34" i="1"/>
  <c r="K33" i="1"/>
  <c r="J41" i="1"/>
  <c r="J42" i="1"/>
  <c r="J46" i="1"/>
  <c r="J45" i="1"/>
  <c r="J34" i="1"/>
  <c r="K41" i="1"/>
  <c r="K42" i="1"/>
  <c r="K46" i="1"/>
  <c r="K45" i="1"/>
  <c r="N19" i="1"/>
  <c r="N26" i="1"/>
  <c r="N20" i="1"/>
  <c r="R68" i="1" s="1"/>
  <c r="N17" i="1"/>
  <c r="N4" i="1"/>
  <c r="N6" i="1"/>
  <c r="N18" i="1"/>
  <c r="N5" i="1"/>
  <c r="N7" i="1"/>
  <c r="N14" i="1"/>
  <c r="R62" i="1" s="1"/>
  <c r="N27" i="1"/>
  <c r="R75" i="1" s="1"/>
  <c r="N11" i="1"/>
  <c r="O59" i="1" s="1"/>
  <c r="N13" i="1"/>
  <c r="N12" i="1"/>
  <c r="N25" i="1"/>
  <c r="N24" i="1"/>
  <c r="Q61" i="1" l="1"/>
  <c r="R61" i="1"/>
  <c r="P59" i="1"/>
  <c r="Q59" i="1"/>
  <c r="R59" i="1"/>
  <c r="O65" i="1"/>
  <c r="P65" i="1"/>
  <c r="Q65" i="1"/>
  <c r="R65" i="1"/>
  <c r="N33" i="1"/>
  <c r="P52" i="1" s="1"/>
  <c r="J79" i="1" s="1"/>
  <c r="P60" i="1"/>
  <c r="R60" i="1"/>
  <c r="Q60" i="1"/>
  <c r="N45" i="1"/>
  <c r="Q45" i="1" s="1"/>
  <c r="Q67" i="1"/>
  <c r="R67" i="1"/>
  <c r="P46" i="1"/>
  <c r="O72" i="1"/>
  <c r="Q72" i="1"/>
  <c r="P72" i="1"/>
  <c r="R72" i="1"/>
  <c r="R73" i="1"/>
  <c r="Q73" i="1"/>
  <c r="P73" i="1"/>
  <c r="R66" i="1"/>
  <c r="P66" i="1"/>
  <c r="Q66" i="1"/>
  <c r="N41" i="1"/>
  <c r="P41" i="1" s="1"/>
  <c r="Q37" i="1"/>
  <c r="N37" i="1"/>
  <c r="Q38" i="1" s="1"/>
  <c r="Q54" i="1"/>
  <c r="K81" i="1" s="1"/>
  <c r="Q74" i="1"/>
  <c r="R74" i="1"/>
  <c r="P37" i="1"/>
  <c r="Q41" i="1" l="1"/>
  <c r="P45" i="1"/>
  <c r="Q42" i="1"/>
  <c r="L64" i="1" s="1"/>
  <c r="Q46" i="1"/>
  <c r="L69" i="1" s="1"/>
  <c r="O52" i="1"/>
  <c r="I79" i="1" s="1"/>
  <c r="L67" i="1"/>
  <c r="K68" i="1"/>
  <c r="K69" i="1"/>
  <c r="K70" i="1"/>
  <c r="K67" i="1"/>
  <c r="L63" i="1"/>
  <c r="L62" i="1"/>
  <c r="L65" i="1"/>
  <c r="Q33" i="1"/>
  <c r="P38" i="1"/>
  <c r="K58" i="1" s="1"/>
  <c r="P53" i="1"/>
  <c r="J80" i="1" s="1"/>
  <c r="P42" i="1"/>
  <c r="K64" i="1" s="1"/>
  <c r="R53" i="1"/>
  <c r="L80" i="1" s="1"/>
  <c r="Q52" i="1"/>
  <c r="K79" i="1" s="1"/>
  <c r="K60" i="1"/>
  <c r="K57" i="1"/>
  <c r="K59" i="1"/>
  <c r="L60" i="1"/>
  <c r="L59" i="1"/>
  <c r="L58" i="1"/>
  <c r="L57" i="1"/>
  <c r="R52" i="1"/>
  <c r="L79" i="1" s="1"/>
  <c r="R54" i="1"/>
  <c r="L81" i="1" s="1"/>
  <c r="P33" i="1"/>
  <c r="P34" i="1"/>
  <c r="R55" i="1"/>
  <c r="L82" i="1" s="1"/>
  <c r="Q34" i="1"/>
  <c r="Q53" i="1"/>
  <c r="K80" i="1" s="1"/>
  <c r="L70" i="1" l="1"/>
  <c r="L68" i="1"/>
  <c r="K65" i="1"/>
  <c r="L53" i="1"/>
  <c r="L55" i="1"/>
  <c r="L52" i="1"/>
  <c r="L54" i="1"/>
  <c r="K63" i="1"/>
  <c r="K62" i="1"/>
  <c r="K55" i="1"/>
  <c r="K53" i="1"/>
  <c r="K52" i="1"/>
  <c r="K54" i="1"/>
</calcChain>
</file>

<file path=xl/sharedStrings.xml><?xml version="1.0" encoding="utf-8"?>
<sst xmlns="http://schemas.openxmlformats.org/spreadsheetml/2006/main" count="154" uniqueCount="57">
  <si>
    <t>Validation for one element 1x1</t>
  </si>
  <si>
    <t>e1_term</t>
  </si>
  <si>
    <t>e2_term</t>
  </si>
  <si>
    <t>chi^1</t>
  </si>
  <si>
    <t>chi^2</t>
  </si>
  <si>
    <t>chi^3</t>
  </si>
  <si>
    <t>chi1</t>
  </si>
  <si>
    <t>gp1</t>
  </si>
  <si>
    <t>gp2</t>
  </si>
  <si>
    <t>input:</t>
  </si>
  <si>
    <t>L=[1,1]</t>
  </si>
  <si>
    <t>gp3</t>
  </si>
  <si>
    <t>gp_1</t>
  </si>
  <si>
    <t>gp_2</t>
  </si>
  <si>
    <t>gp4</t>
  </si>
  <si>
    <t>chi^4</t>
  </si>
  <si>
    <t>chi2</t>
  </si>
  <si>
    <t>phi functions</t>
  </si>
  <si>
    <t xml:space="preserve">dphi_e1 </t>
  </si>
  <si>
    <t>dphi_e2</t>
  </si>
  <si>
    <t>phi1</t>
  </si>
  <si>
    <t>phi2</t>
  </si>
  <si>
    <t>phi3</t>
  </si>
  <si>
    <t>phi4</t>
  </si>
  <si>
    <t>dphi1</t>
  </si>
  <si>
    <t>dphi2</t>
  </si>
  <si>
    <t>dphi3</t>
  </si>
  <si>
    <t>dphi4</t>
  </si>
  <si>
    <t>X_1</t>
  </si>
  <si>
    <t>X_2</t>
  </si>
  <si>
    <t>ne_x</t>
  </si>
  <si>
    <t>ne_y</t>
  </si>
  <si>
    <t>JAC</t>
  </si>
  <si>
    <t>detJAC</t>
  </si>
  <si>
    <t>invJAC</t>
  </si>
  <si>
    <t>Dphi_xi</t>
  </si>
  <si>
    <t>dphi_x1</t>
  </si>
  <si>
    <t>dphi_x2</t>
  </si>
  <si>
    <t>M_ele</t>
  </si>
  <si>
    <t>K_ele</t>
  </si>
  <si>
    <t xml:space="preserve">gp1 </t>
  </si>
  <si>
    <t>traction</t>
  </si>
  <si>
    <t>Gp</t>
  </si>
  <si>
    <t>path1</t>
  </si>
  <si>
    <t>path2</t>
  </si>
  <si>
    <t>path3</t>
  </si>
  <si>
    <t>path4</t>
  </si>
  <si>
    <t>e1</t>
  </si>
  <si>
    <t>e2</t>
  </si>
  <si>
    <t>normal vector</t>
  </si>
  <si>
    <t>phi</t>
  </si>
  <si>
    <t>dphi</t>
  </si>
  <si>
    <t>dphi_e1</t>
  </si>
  <si>
    <t>Jac</t>
  </si>
  <si>
    <t>Tele</t>
  </si>
  <si>
    <t xml:space="preserve">Tele  </t>
  </si>
  <si>
    <t>detJ-arch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</si>
</sst>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Alignment="0">
      <alignment horizontal="center"/>
    </xf>
  </cellStyleXfs>
  <cellXfs count="6">
    <xf numFmtId="0" fontId="0" fillId="0" borderId="0" xfId="0"/>
    <xf numFmtId="0" fontId="1" fillId="2" borderId="0" xfId="1"/>
    <xf numFmtId="0" fontId="0" fillId="2" borderId="0" xfId="1" applyFont="1"/>
    <xf numFmtId="0" fontId="0" fillId="2" borderId="0" xfId="1" applyFont="1" applyAlignment="1"/>
    <xf numFmtId="0" fontId="1" fillId="2" borderId="0" xfId="1" applyAlignment="1">
      <alignment horizontal="center"/>
    </xf>
    <xf numFmtId="0" fontId="0" fillId="2" borderId="0" xfId="1" applyFont="1" applyAlignment="1">
      <alignment horizontal="center"/>
    </xf>
  </cellXfs>
  <cellStyles count="3">
    <cellStyle name="40% - Accent3" xfId="1" builtinId="39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AU107"/>
  <sheetViews>
    <sheetView showGridLines="0" tabSelected="1" zoomScale="60" zoomScaleNormal="60" zoomScaleSheetLayoutView="50" workbookViewId="0">
      <pane xSplit="3" ySplit="3" topLeftCell="X4" activePane="bottomRight" state="frozen"/>
      <selection pane="topRight" activeCell="D1" sqref="D1"/>
      <selection pane="bottomLeft" activeCell="A4" sqref="A4"/>
      <selection pane="bottomRight" activeCell="AO4" sqref="AO4"/>
    </sheetView>
  </sheetViews>
  <sheetFormatPr defaultRowHeight="15" x14ac:dyDescent="0.25"/>
  <cols>
    <col min="1" max="1" width="9.140625" style="1"/>
    <col min="2" max="2" width="10.5703125" style="1" customWidth="1"/>
    <col min="3" max="15" width="9.140625" style="1"/>
    <col min="16" max="16" width="11.28515625" style="1" bestFit="1" customWidth="1"/>
    <col min="17" max="16384" width="9.140625" style="1"/>
  </cols>
  <sheetData>
    <row r="1" spans="1:47" x14ac:dyDescent="0.25">
      <c r="A1" s="4" t="s">
        <v>0</v>
      </c>
      <c r="B1" s="4"/>
      <c r="C1" s="4"/>
      <c r="D1" s="4"/>
      <c r="F1" s="1" t="s">
        <v>9</v>
      </c>
      <c r="G1" s="2" t="s">
        <v>30</v>
      </c>
      <c r="H1" s="1">
        <v>1</v>
      </c>
      <c r="I1" s="2" t="s">
        <v>31</v>
      </c>
      <c r="J1" s="1">
        <v>1</v>
      </c>
      <c r="K1" s="1" t="s">
        <v>10</v>
      </c>
      <c r="L1" s="1">
        <v>1</v>
      </c>
      <c r="M1" s="1">
        <v>1</v>
      </c>
    </row>
    <row r="3" spans="1:47" x14ac:dyDescent="0.25">
      <c r="B3" s="1" t="s">
        <v>6</v>
      </c>
      <c r="C3" s="1" t="s">
        <v>16</v>
      </c>
      <c r="F3" s="1" t="s">
        <v>12</v>
      </c>
      <c r="G3" s="1" t="s">
        <v>13</v>
      </c>
      <c r="K3" s="1" t="s">
        <v>1</v>
      </c>
      <c r="L3" s="1" t="s">
        <v>2</v>
      </c>
      <c r="N3" s="2" t="s">
        <v>17</v>
      </c>
      <c r="Q3" s="2" t="s">
        <v>18</v>
      </c>
      <c r="R3" s="2" t="s">
        <v>19</v>
      </c>
      <c r="U3" s="5" t="s">
        <v>41</v>
      </c>
      <c r="V3" s="5"/>
      <c r="W3" s="5"/>
      <c r="X3" s="5"/>
      <c r="AE3" s="2"/>
      <c r="AH3" s="2" t="s">
        <v>51</v>
      </c>
      <c r="AL3" s="2" t="s">
        <v>53</v>
      </c>
      <c r="AO3" s="2" t="s">
        <v>56</v>
      </c>
      <c r="AP3" s="2"/>
      <c r="AR3" s="2" t="s">
        <v>55</v>
      </c>
      <c r="AU3" s="2" t="s">
        <v>54</v>
      </c>
    </row>
    <row r="4" spans="1:47" x14ac:dyDescent="0.25">
      <c r="A4" s="1" t="s">
        <v>3</v>
      </c>
      <c r="B4" s="1">
        <v>-1</v>
      </c>
      <c r="C4" s="1">
        <v>-1</v>
      </c>
      <c r="E4" s="1" t="s">
        <v>7</v>
      </c>
      <c r="F4" s="1">
        <f>B4/SQRT(3)</f>
        <v>-0.57735026918962584</v>
      </c>
      <c r="G4" s="1">
        <f>C4/SQRT(3)</f>
        <v>-0.57735026918962584</v>
      </c>
      <c r="J4" s="2" t="s">
        <v>20</v>
      </c>
      <c r="K4" s="1">
        <f>0.5*(1+B4*$F$4)</f>
        <v>0.78867513459481287</v>
      </c>
      <c r="L4" s="1">
        <f>0.5*(1+C4*$G$4)</f>
        <v>0.78867513459481287</v>
      </c>
      <c r="N4" s="1">
        <f>K4*L4</f>
        <v>0.62200846792814624</v>
      </c>
      <c r="P4" s="2" t="s">
        <v>24</v>
      </c>
      <c r="Q4" s="1">
        <f>0.5*B4*L4</f>
        <v>-0.39433756729740643</v>
      </c>
      <c r="R4" s="1">
        <f>0.5*K4*C4</f>
        <v>-0.39433756729740643</v>
      </c>
      <c r="U4" s="4">
        <v>1</v>
      </c>
      <c r="V4" s="4"/>
      <c r="W4" s="4">
        <v>2</v>
      </c>
      <c r="X4" s="4"/>
      <c r="AC4" s="2" t="s">
        <v>1</v>
      </c>
      <c r="AD4" s="2" t="s">
        <v>2</v>
      </c>
      <c r="AE4" s="2"/>
      <c r="AF4" s="2" t="s">
        <v>50</v>
      </c>
      <c r="AH4" s="2" t="s">
        <v>52</v>
      </c>
      <c r="AI4" s="2" t="s">
        <v>19</v>
      </c>
      <c r="AR4" s="2" t="s">
        <v>7</v>
      </c>
      <c r="AS4" s="2" t="s">
        <v>8</v>
      </c>
    </row>
    <row r="5" spans="1:47" x14ac:dyDescent="0.25">
      <c r="A5" s="1" t="s">
        <v>4</v>
      </c>
      <c r="B5" s="1">
        <v>1</v>
      </c>
      <c r="C5" s="1">
        <v>-1</v>
      </c>
      <c r="E5" s="1" t="s">
        <v>8</v>
      </c>
      <c r="F5" s="1">
        <f t="shared" ref="F5:F7" si="0">B5/SQRT(3)</f>
        <v>0.57735026918962584</v>
      </c>
      <c r="G5" s="1">
        <f t="shared" ref="G5:G7" si="1">C5/SQRT(3)</f>
        <v>-0.57735026918962584</v>
      </c>
      <c r="I5" s="2" t="s">
        <v>7</v>
      </c>
      <c r="J5" s="2" t="s">
        <v>21</v>
      </c>
      <c r="K5" s="1">
        <f>0.5*(1+B5*$F$4)</f>
        <v>0.21132486540518708</v>
      </c>
      <c r="L5" s="1">
        <f t="shared" ref="L5:L7" si="2">0.5*(1+C5*$G$4)</f>
        <v>0.78867513459481287</v>
      </c>
      <c r="N5" s="1">
        <f t="shared" ref="N5:N27" si="3">K5*L5</f>
        <v>0.16666666666666663</v>
      </c>
      <c r="P5" s="2" t="s">
        <v>25</v>
      </c>
      <c r="Q5" s="1">
        <f t="shared" ref="Q5:Q7" si="4">0.5*B5*L5</f>
        <v>0.39433756729740643</v>
      </c>
      <c r="R5" s="1">
        <f t="shared" ref="R5:R7" si="5">0.5*K5*C5</f>
        <v>-0.10566243270259354</v>
      </c>
      <c r="U5" s="2" t="s">
        <v>7</v>
      </c>
      <c r="V5" s="2" t="s">
        <v>8</v>
      </c>
      <c r="W5" s="2" t="s">
        <v>40</v>
      </c>
      <c r="X5" s="2" t="s">
        <v>8</v>
      </c>
      <c r="AB5" s="2" t="s">
        <v>20</v>
      </c>
      <c r="AC5" s="2">
        <f>0.5*(1+B4*$V$13)</f>
        <v>0</v>
      </c>
      <c r="AD5" s="2">
        <f>0.5*(1+C4*$W$13)</f>
        <v>0.78867513459481287</v>
      </c>
      <c r="AE5" s="2"/>
      <c r="AF5" s="2">
        <f>AC5*AD5</f>
        <v>0</v>
      </c>
      <c r="AH5" s="1">
        <f>0.5*B4*AD5</f>
        <v>-0.39433756729740643</v>
      </c>
      <c r="AI5" s="1">
        <f>0.5*C4*AC5</f>
        <v>0</v>
      </c>
      <c r="AK5" s="2" t="s">
        <v>7</v>
      </c>
      <c r="AL5" s="1">
        <f>SUMPRODUCT(AH5:AH8,B13:B16)</f>
        <v>0.28867513459481287</v>
      </c>
      <c r="AM5" s="1">
        <f>SUMPRODUCT(AI5:AI8,B13:B16)</f>
        <v>-0.5</v>
      </c>
      <c r="AO5" s="1">
        <f>SQRT(AM5^2+AM6^2)</f>
        <v>0.70710678118654757</v>
      </c>
      <c r="AQ5" s="2" t="s">
        <v>20</v>
      </c>
      <c r="AR5" s="1">
        <f>AF5*$U$6*$U$28*$AO$5</f>
        <v>0</v>
      </c>
      <c r="AS5" s="1">
        <f>AF5*$AO$5*$V$6*$U$28</f>
        <v>0</v>
      </c>
      <c r="AU5" s="1">
        <f>SUM(AR5:AS5)</f>
        <v>0</v>
      </c>
    </row>
    <row r="6" spans="1:47" x14ac:dyDescent="0.25">
      <c r="A6" s="1" t="s">
        <v>5</v>
      </c>
      <c r="B6" s="1">
        <v>1</v>
      </c>
      <c r="C6" s="1">
        <v>1</v>
      </c>
      <c r="E6" s="1" t="s">
        <v>11</v>
      </c>
      <c r="F6" s="1">
        <f t="shared" si="0"/>
        <v>0.57735026918962584</v>
      </c>
      <c r="G6" s="1">
        <f t="shared" si="1"/>
        <v>0.57735026918962584</v>
      </c>
      <c r="J6" s="2" t="s">
        <v>22</v>
      </c>
      <c r="K6" s="1">
        <f>0.5*(1+B6*$F$4)</f>
        <v>0.21132486540518708</v>
      </c>
      <c r="L6" s="1">
        <f t="shared" si="2"/>
        <v>0.21132486540518708</v>
      </c>
      <c r="N6" s="1">
        <f t="shared" si="3"/>
        <v>4.4658198738520435E-2</v>
      </c>
      <c r="P6" s="2" t="s">
        <v>26</v>
      </c>
      <c r="Q6" s="1">
        <f t="shared" si="4"/>
        <v>0.10566243270259354</v>
      </c>
      <c r="R6" s="1">
        <f t="shared" si="5"/>
        <v>0.10566243270259354</v>
      </c>
      <c r="T6" s="2" t="s">
        <v>43</v>
      </c>
      <c r="U6" s="1">
        <v>1</v>
      </c>
      <c r="V6" s="1">
        <v>2</v>
      </c>
      <c r="W6" s="1">
        <v>2</v>
      </c>
      <c r="X6" s="1">
        <v>1</v>
      </c>
      <c r="AB6" s="2" t="s">
        <v>21</v>
      </c>
      <c r="AC6" s="2">
        <f>0.5*(1+B5*$V$13)</f>
        <v>1</v>
      </c>
      <c r="AD6" s="2">
        <f t="shared" ref="AD6:AD8" si="6">0.5*(1+C5*$W$13)</f>
        <v>0.78867513459481287</v>
      </c>
      <c r="AE6" s="2"/>
      <c r="AF6" s="2">
        <f t="shared" ref="AF6:AF14" si="7">AC6*AD6</f>
        <v>0.78867513459481287</v>
      </c>
      <c r="AH6" s="1">
        <f t="shared" ref="AH6:AH8" si="8">0.5*B5*AD6</f>
        <v>0.39433756729740643</v>
      </c>
      <c r="AI6" s="1">
        <f t="shared" ref="AI6:AI8" si="9">0.5*C5*AC6</f>
        <v>-0.5</v>
      </c>
      <c r="AL6" s="1">
        <f>SUMPRODUCT(AH5:AH8,$C$13:$C$16)</f>
        <v>0</v>
      </c>
      <c r="AM6" s="1">
        <f>SUMPRODUCT(AI5:AI8,$C$13:$C$16)</f>
        <v>0.5</v>
      </c>
      <c r="AR6" s="1">
        <f>AF5*$W$6*$V$28*$AO$5</f>
        <v>0</v>
      </c>
      <c r="AS6" s="1">
        <f>AF5*$AO$5*$X$6*V28</f>
        <v>0</v>
      </c>
      <c r="AU6" s="1">
        <f t="shared" ref="AU6:AU16" si="10">SUM(AR6:AS6)</f>
        <v>0</v>
      </c>
    </row>
    <row r="7" spans="1:47" x14ac:dyDescent="0.25">
      <c r="A7" s="1" t="s">
        <v>15</v>
      </c>
      <c r="B7" s="1">
        <v>-1</v>
      </c>
      <c r="C7" s="1">
        <v>1</v>
      </c>
      <c r="E7" s="1" t="s">
        <v>14</v>
      </c>
      <c r="F7" s="1">
        <f t="shared" si="0"/>
        <v>-0.57735026918962584</v>
      </c>
      <c r="G7" s="1">
        <f t="shared" si="1"/>
        <v>0.57735026918962584</v>
      </c>
      <c r="J7" s="2" t="s">
        <v>23</v>
      </c>
      <c r="K7" s="1">
        <f>0.5*(1+B7*$F$4)</f>
        <v>0.78867513459481287</v>
      </c>
      <c r="L7" s="1">
        <f t="shared" si="2"/>
        <v>0.21132486540518708</v>
      </c>
      <c r="N7" s="1">
        <f t="shared" si="3"/>
        <v>0.16666666666666663</v>
      </c>
      <c r="P7" s="2" t="s">
        <v>27</v>
      </c>
      <c r="Q7" s="1">
        <f t="shared" si="4"/>
        <v>-0.10566243270259354</v>
      </c>
      <c r="R7" s="1">
        <f t="shared" si="5"/>
        <v>0.39433756729740643</v>
      </c>
      <c r="T7" s="2" t="s">
        <v>44</v>
      </c>
      <c r="U7" s="1">
        <v>2</v>
      </c>
      <c r="V7" s="1">
        <v>3</v>
      </c>
      <c r="W7" s="1">
        <v>3</v>
      </c>
      <c r="X7" s="1">
        <v>2</v>
      </c>
      <c r="AA7" s="2" t="s">
        <v>7</v>
      </c>
      <c r="AB7" s="2" t="s">
        <v>22</v>
      </c>
      <c r="AC7" s="2">
        <f t="shared" ref="AC6:AC8" si="11">0.5*(1+B6*$V$13)</f>
        <v>1</v>
      </c>
      <c r="AD7" s="2">
        <f t="shared" si="6"/>
        <v>0.21132486540518708</v>
      </c>
      <c r="AE7" s="2"/>
      <c r="AF7" s="2">
        <f t="shared" si="7"/>
        <v>0.21132486540518708</v>
      </c>
      <c r="AH7" s="1">
        <f t="shared" si="8"/>
        <v>0.10566243270259354</v>
      </c>
      <c r="AI7" s="1">
        <f t="shared" si="9"/>
        <v>0.5</v>
      </c>
      <c r="AQ7" s="2" t="s">
        <v>21</v>
      </c>
      <c r="AR7" s="1">
        <f>AF6*AO5*U6*U28</f>
        <v>0.55767753582520529</v>
      </c>
      <c r="AU7" s="1">
        <f t="shared" si="10"/>
        <v>0.55767753582520529</v>
      </c>
    </row>
    <row r="8" spans="1:47" x14ac:dyDescent="0.25">
      <c r="T8" s="2" t="s">
        <v>45</v>
      </c>
      <c r="U8" s="1">
        <v>3</v>
      </c>
      <c r="V8" s="1">
        <v>4</v>
      </c>
      <c r="W8" s="1">
        <v>4</v>
      </c>
      <c r="X8" s="1">
        <v>3</v>
      </c>
      <c r="AB8" s="2" t="s">
        <v>23</v>
      </c>
      <c r="AC8" s="2">
        <f t="shared" si="11"/>
        <v>0</v>
      </c>
      <c r="AD8" s="2">
        <f t="shared" si="6"/>
        <v>0.21132486540518708</v>
      </c>
      <c r="AE8" s="2"/>
      <c r="AF8" s="2">
        <f t="shared" si="7"/>
        <v>0</v>
      </c>
      <c r="AH8" s="1">
        <f t="shared" si="8"/>
        <v>-0.10566243270259354</v>
      </c>
      <c r="AI8" s="1">
        <f t="shared" si="9"/>
        <v>0</v>
      </c>
      <c r="AU8" s="1">
        <f t="shared" si="10"/>
        <v>0</v>
      </c>
    </row>
    <row r="9" spans="1:47" x14ac:dyDescent="0.25">
      <c r="T9" s="2" t="s">
        <v>46</v>
      </c>
      <c r="U9" s="1">
        <v>5</v>
      </c>
      <c r="V9" s="1">
        <v>6</v>
      </c>
      <c r="W9" s="1">
        <v>6</v>
      </c>
      <c r="X9" s="1">
        <v>5</v>
      </c>
      <c r="Z9" s="2" t="s">
        <v>43</v>
      </c>
      <c r="AF9" s="2"/>
      <c r="AU9" s="1">
        <f t="shared" si="10"/>
        <v>0</v>
      </c>
    </row>
    <row r="10" spans="1:47" x14ac:dyDescent="0.25">
      <c r="K10" s="1" t="s">
        <v>1</v>
      </c>
      <c r="L10" s="1" t="s">
        <v>2</v>
      </c>
      <c r="AF10" s="2"/>
      <c r="AU10" s="1">
        <f t="shared" si="10"/>
        <v>0</v>
      </c>
    </row>
    <row r="11" spans="1:47" x14ac:dyDescent="0.25">
      <c r="J11" s="2" t="s">
        <v>20</v>
      </c>
      <c r="K11" s="1">
        <f>0.5*(1+B4*$F$5)</f>
        <v>0.21132486540518708</v>
      </c>
      <c r="L11" s="1">
        <f>0.5*(1+C4*$G$5)</f>
        <v>0.78867513459481287</v>
      </c>
      <c r="N11" s="1">
        <f t="shared" si="3"/>
        <v>0.16666666666666663</v>
      </c>
      <c r="P11" s="2" t="s">
        <v>24</v>
      </c>
      <c r="Q11" s="1">
        <f>0.5*B4*L11</f>
        <v>-0.39433756729740643</v>
      </c>
      <c r="R11" s="1">
        <f>0.5*K11*C4</f>
        <v>-0.10566243270259354</v>
      </c>
      <c r="AB11" s="2" t="s">
        <v>20</v>
      </c>
      <c r="AC11" s="1">
        <f>0.5*(1+$V$14*B4)</f>
        <v>0</v>
      </c>
      <c r="AD11" s="1">
        <f>0.5*(1+$W$14*C4)</f>
        <v>0.21132486540518708</v>
      </c>
      <c r="AF11" s="2">
        <f t="shared" si="7"/>
        <v>0</v>
      </c>
      <c r="AH11" s="1">
        <f>0.5*B4*AD11</f>
        <v>-0.10566243270259354</v>
      </c>
      <c r="AI11" s="1">
        <f>0.5*C4*AC11</f>
        <v>0</v>
      </c>
      <c r="AK11" s="2" t="s">
        <v>8</v>
      </c>
      <c r="AL11" s="1">
        <f>SUMPRODUCT(AH11:AH14,$B$13:$B$16)</f>
        <v>-0.28867513459481287</v>
      </c>
      <c r="AM11" s="1">
        <f>SUMPRODUCT(AI11:AI14,$B$13:$B$16)</f>
        <v>-0.5</v>
      </c>
      <c r="AO11" s="1">
        <f>SQRT(AM11^2+AM12^2)</f>
        <v>0.70710678118654757</v>
      </c>
      <c r="AU11" s="1">
        <f t="shared" si="10"/>
        <v>0</v>
      </c>
    </row>
    <row r="12" spans="1:47" x14ac:dyDescent="0.25">
      <c r="B12" s="2" t="s">
        <v>28</v>
      </c>
      <c r="C12" s="2" t="s">
        <v>29</v>
      </c>
      <c r="I12" s="2" t="s">
        <v>8</v>
      </c>
      <c r="J12" s="2" t="s">
        <v>21</v>
      </c>
      <c r="K12" s="1">
        <f t="shared" ref="K12:K14" si="12">0.5*(1+B5*$F$5)</f>
        <v>0.78867513459481287</v>
      </c>
      <c r="L12" s="1">
        <f t="shared" ref="L12:L14" si="13">0.5*(1+C5*$G$5)</f>
        <v>0.78867513459481287</v>
      </c>
      <c r="N12" s="1">
        <f t="shared" si="3"/>
        <v>0.62200846792814624</v>
      </c>
      <c r="P12" s="2" t="s">
        <v>25</v>
      </c>
      <c r="Q12" s="1">
        <f t="shared" ref="Q12:Q14" si="14">0.5*B5*L12</f>
        <v>0.39433756729740643</v>
      </c>
      <c r="R12" s="1">
        <f t="shared" ref="R12:R14" si="15">0.5*K12*C5</f>
        <v>-0.39433756729740643</v>
      </c>
      <c r="T12" s="2" t="s">
        <v>42</v>
      </c>
      <c r="V12" s="2" t="s">
        <v>47</v>
      </c>
      <c r="W12" s="2" t="s">
        <v>48</v>
      </c>
      <c r="AA12" s="2" t="s">
        <v>8</v>
      </c>
      <c r="AB12" s="2" t="s">
        <v>21</v>
      </c>
      <c r="AC12" s="1">
        <f>0.5*(1+$V$14*B5)</f>
        <v>1</v>
      </c>
      <c r="AD12" s="1">
        <f t="shared" ref="AD12:AD14" si="16">0.5*(1+$W$14*C5)</f>
        <v>0.21132486540518708</v>
      </c>
      <c r="AF12" s="2">
        <f t="shared" si="7"/>
        <v>0.21132486540518708</v>
      </c>
      <c r="AH12" s="1">
        <f t="shared" ref="AH12:AH13" si="17">0.5*B5*AD12</f>
        <v>0.10566243270259354</v>
      </c>
      <c r="AI12" s="1">
        <f>0.5*C5*AC12</f>
        <v>-0.5</v>
      </c>
      <c r="AL12" s="1">
        <f>SUMPRODUCT(AH11:AH14,$C$13:$C$16)</f>
        <v>0</v>
      </c>
      <c r="AM12" s="1">
        <f>SUMPRODUCT(AI11:AI14,$C$13:$C$16)</f>
        <v>0.5</v>
      </c>
      <c r="AU12" s="1">
        <f t="shared" si="10"/>
        <v>0</v>
      </c>
    </row>
    <row r="13" spans="1:47" x14ac:dyDescent="0.25">
      <c r="B13" s="1">
        <f>0</f>
        <v>0</v>
      </c>
      <c r="C13" s="1">
        <v>0</v>
      </c>
      <c r="J13" s="2" t="s">
        <v>22</v>
      </c>
      <c r="K13" s="1">
        <f>0.5*(1+B6*$F$5)</f>
        <v>0.78867513459481287</v>
      </c>
      <c r="L13" s="1">
        <f t="shared" si="13"/>
        <v>0.21132486540518708</v>
      </c>
      <c r="N13" s="1">
        <f t="shared" si="3"/>
        <v>0.16666666666666663</v>
      </c>
      <c r="P13" s="2" t="s">
        <v>26</v>
      </c>
      <c r="Q13" s="1">
        <f t="shared" si="14"/>
        <v>0.10566243270259354</v>
      </c>
      <c r="R13" s="1">
        <f t="shared" si="15"/>
        <v>0.39433756729740643</v>
      </c>
      <c r="T13" s="2" t="s">
        <v>43</v>
      </c>
      <c r="U13" s="2" t="s">
        <v>7</v>
      </c>
      <c r="V13" s="1">
        <v>1</v>
      </c>
      <c r="W13" s="1">
        <f>-1/SQRT(3)</f>
        <v>-0.57735026918962584</v>
      </c>
      <c r="AB13" s="2" t="s">
        <v>22</v>
      </c>
      <c r="AC13" s="1">
        <f t="shared" ref="AC12:AC14" si="18">0.5*(1+$V$14*B6)</f>
        <v>1</v>
      </c>
      <c r="AD13" s="1">
        <f t="shared" si="16"/>
        <v>0.78867513459481287</v>
      </c>
      <c r="AF13" s="2">
        <f t="shared" si="7"/>
        <v>0.78867513459481287</v>
      </c>
      <c r="AH13" s="1">
        <f t="shared" si="17"/>
        <v>0.39433756729740643</v>
      </c>
      <c r="AI13" s="1">
        <f>0.5*C6*AC13</f>
        <v>0.5</v>
      </c>
      <c r="AU13" s="1">
        <f t="shared" si="10"/>
        <v>0</v>
      </c>
    </row>
    <row r="14" spans="1:47" x14ac:dyDescent="0.25">
      <c r="B14" s="1">
        <v>1</v>
      </c>
      <c r="C14" s="1">
        <v>0</v>
      </c>
      <c r="J14" s="2" t="s">
        <v>23</v>
      </c>
      <c r="K14" s="1">
        <f t="shared" si="12"/>
        <v>0.21132486540518708</v>
      </c>
      <c r="L14" s="1">
        <f t="shared" si="13"/>
        <v>0.21132486540518708</v>
      </c>
      <c r="N14" s="1">
        <f t="shared" si="3"/>
        <v>4.4658198738520435E-2</v>
      </c>
      <c r="P14" s="2" t="s">
        <v>27</v>
      </c>
      <c r="Q14" s="1">
        <f t="shared" si="14"/>
        <v>-0.10566243270259354</v>
      </c>
      <c r="R14" s="1">
        <f t="shared" si="15"/>
        <v>0.10566243270259354</v>
      </c>
      <c r="U14" s="2" t="s">
        <v>8</v>
      </c>
      <c r="V14" s="1">
        <v>1</v>
      </c>
      <c r="W14" s="1">
        <f>1/SQRT(3)</f>
        <v>0.57735026918962584</v>
      </c>
      <c r="AB14" s="2" t="s">
        <v>23</v>
      </c>
      <c r="AC14" s="1">
        <f t="shared" si="18"/>
        <v>0</v>
      </c>
      <c r="AD14" s="1">
        <f t="shared" si="16"/>
        <v>0.78867513459481287</v>
      </c>
      <c r="AF14" s="2">
        <f t="shared" si="7"/>
        <v>0</v>
      </c>
      <c r="AH14" s="1">
        <f>0.5*B7*AD14</f>
        <v>-0.39433756729740643</v>
      </c>
      <c r="AI14" s="1">
        <f>0.5*C7*AC14</f>
        <v>0</v>
      </c>
      <c r="AU14" s="1">
        <f t="shared" si="10"/>
        <v>0</v>
      </c>
    </row>
    <row r="15" spans="1:47" x14ac:dyDescent="0.25">
      <c r="B15" s="1">
        <v>0</v>
      </c>
      <c r="C15" s="1">
        <v>1</v>
      </c>
      <c r="AU15" s="1">
        <f t="shared" si="10"/>
        <v>0</v>
      </c>
    </row>
    <row r="16" spans="1:47" x14ac:dyDescent="0.25">
      <c r="B16" s="1">
        <v>1</v>
      </c>
      <c r="C16" s="1">
        <v>1</v>
      </c>
      <c r="K16" s="1" t="s">
        <v>1</v>
      </c>
      <c r="L16" s="1" t="s">
        <v>2</v>
      </c>
      <c r="T16" s="2" t="s">
        <v>44</v>
      </c>
      <c r="U16" s="2" t="s">
        <v>7</v>
      </c>
      <c r="V16" s="1">
        <f>-1/SQRT(3)</f>
        <v>-0.57735026918962584</v>
      </c>
      <c r="W16" s="1">
        <v>1</v>
      </c>
      <c r="AU16" s="1">
        <f t="shared" si="10"/>
        <v>0</v>
      </c>
    </row>
    <row r="17" spans="9:23" x14ac:dyDescent="0.25">
      <c r="J17" s="2" t="s">
        <v>20</v>
      </c>
      <c r="K17" s="1">
        <f>0.5*(1+B4*$F$6)</f>
        <v>0.21132486540518708</v>
      </c>
      <c r="L17" s="1">
        <f>0.5*(1+C4*$G$6)</f>
        <v>0.21132486540518708</v>
      </c>
      <c r="N17" s="1">
        <f t="shared" si="3"/>
        <v>4.4658198738520435E-2</v>
      </c>
      <c r="P17" s="2" t="s">
        <v>24</v>
      </c>
      <c r="Q17" s="1">
        <f>0.5*B4*L17</f>
        <v>-0.10566243270259354</v>
      </c>
      <c r="R17" s="1">
        <f>0.5*K17*C4</f>
        <v>-0.10566243270259354</v>
      </c>
      <c r="U17" s="2" t="s">
        <v>8</v>
      </c>
      <c r="V17" s="1">
        <f>1/SQRT(3)</f>
        <v>0.57735026918962584</v>
      </c>
      <c r="W17" s="1">
        <v>1</v>
      </c>
    </row>
    <row r="18" spans="9:23" x14ac:dyDescent="0.25">
      <c r="I18" s="2" t="s">
        <v>11</v>
      </c>
      <c r="J18" s="2" t="s">
        <v>21</v>
      </c>
      <c r="K18" s="1">
        <f t="shared" ref="K18:K20" si="19">0.5*(1+B5*$F$6)</f>
        <v>0.78867513459481287</v>
      </c>
      <c r="L18" s="1">
        <f t="shared" ref="L18:L20" si="20">0.5*(1+C5*$G$6)</f>
        <v>0.21132486540518708</v>
      </c>
      <c r="N18" s="1">
        <f t="shared" si="3"/>
        <v>0.16666666666666663</v>
      </c>
      <c r="P18" s="2" t="s">
        <v>25</v>
      </c>
      <c r="Q18" s="1">
        <f t="shared" ref="Q18:Q20" si="21">0.5*B5*L18</f>
        <v>0.10566243270259354</v>
      </c>
      <c r="R18" s="1">
        <f t="shared" ref="R18:R20" si="22">0.5*K18*C5</f>
        <v>-0.39433756729740643</v>
      </c>
    </row>
    <row r="19" spans="9:23" x14ac:dyDescent="0.25">
      <c r="J19" s="2" t="s">
        <v>22</v>
      </c>
      <c r="K19" s="1">
        <f t="shared" si="19"/>
        <v>0.78867513459481287</v>
      </c>
      <c r="L19" s="1">
        <f t="shared" si="20"/>
        <v>0.78867513459481287</v>
      </c>
      <c r="N19" s="1">
        <f t="shared" si="3"/>
        <v>0.62200846792814624</v>
      </c>
      <c r="P19" s="2" t="s">
        <v>26</v>
      </c>
      <c r="Q19" s="1">
        <f t="shared" si="21"/>
        <v>0.39433756729740643</v>
      </c>
      <c r="R19" s="1">
        <f t="shared" si="22"/>
        <v>0.39433756729740643</v>
      </c>
      <c r="T19" s="2" t="s">
        <v>45</v>
      </c>
      <c r="U19" s="2" t="s">
        <v>7</v>
      </c>
      <c r="V19" s="1">
        <v>-1</v>
      </c>
      <c r="W19" s="1">
        <f>-1/SQRT(3)</f>
        <v>-0.57735026918962584</v>
      </c>
    </row>
    <row r="20" spans="9:23" x14ac:dyDescent="0.25">
      <c r="J20" s="2" t="s">
        <v>23</v>
      </c>
      <c r="K20" s="1">
        <f t="shared" si="19"/>
        <v>0.21132486540518708</v>
      </c>
      <c r="L20" s="1">
        <f t="shared" si="20"/>
        <v>0.78867513459481287</v>
      </c>
      <c r="N20" s="1">
        <f t="shared" si="3"/>
        <v>0.16666666666666663</v>
      </c>
      <c r="P20" s="2" t="s">
        <v>27</v>
      </c>
      <c r="Q20" s="1">
        <f t="shared" si="21"/>
        <v>-0.39433756729740643</v>
      </c>
      <c r="R20" s="1">
        <f t="shared" si="22"/>
        <v>0.10566243270259354</v>
      </c>
      <c r="U20" s="2" t="s">
        <v>8</v>
      </c>
      <c r="V20" s="1">
        <v>-1</v>
      </c>
      <c r="W20" s="1">
        <f>1/SQRT(3)</f>
        <v>0.57735026918962584</v>
      </c>
    </row>
    <row r="22" spans="9:23" x14ac:dyDescent="0.25">
      <c r="T22" s="2" t="s">
        <v>46</v>
      </c>
      <c r="U22" s="2" t="s">
        <v>7</v>
      </c>
      <c r="V22" s="1">
        <f>-1/SQRT(3)</f>
        <v>-0.57735026918962584</v>
      </c>
      <c r="W22" s="1">
        <v>-1</v>
      </c>
    </row>
    <row r="23" spans="9:23" x14ac:dyDescent="0.25">
      <c r="K23" s="1" t="s">
        <v>1</v>
      </c>
      <c r="L23" s="1" t="s">
        <v>2</v>
      </c>
      <c r="U23" s="2" t="s">
        <v>8</v>
      </c>
      <c r="V23" s="1">
        <f>1/SQRT(3)</f>
        <v>0.57735026918962584</v>
      </c>
      <c r="W23" s="1">
        <v>-1</v>
      </c>
    </row>
    <row r="24" spans="9:23" x14ac:dyDescent="0.25">
      <c r="J24" s="2" t="s">
        <v>20</v>
      </c>
      <c r="K24" s="1">
        <f>0.5*(1+B4*$F$7)</f>
        <v>0.78867513459481287</v>
      </c>
      <c r="L24" s="1">
        <f>0.5*(1+C4*$G$7)</f>
        <v>0.21132486540518708</v>
      </c>
      <c r="N24" s="1">
        <f t="shared" si="3"/>
        <v>0.16666666666666663</v>
      </c>
      <c r="P24" s="2" t="s">
        <v>24</v>
      </c>
      <c r="Q24" s="1">
        <f>0.5*B4*L24</f>
        <v>-0.10566243270259354</v>
      </c>
      <c r="R24" s="1">
        <f>0.5*K24*C4</f>
        <v>-0.39433756729740643</v>
      </c>
    </row>
    <row r="25" spans="9:23" x14ac:dyDescent="0.25">
      <c r="I25" s="2" t="s">
        <v>14</v>
      </c>
      <c r="J25" s="2" t="s">
        <v>21</v>
      </c>
      <c r="K25" s="1">
        <f t="shared" ref="K25:K27" si="23">0.5*(1+B5*$F$7)</f>
        <v>0.21132486540518708</v>
      </c>
      <c r="L25" s="1">
        <f t="shared" ref="L25:L27" si="24">0.5*(1+C5*$G$7)</f>
        <v>0.21132486540518708</v>
      </c>
      <c r="N25" s="1">
        <f t="shared" si="3"/>
        <v>4.4658198738520435E-2</v>
      </c>
      <c r="P25" s="2" t="s">
        <v>25</v>
      </c>
      <c r="Q25" s="1">
        <f t="shared" ref="Q25:Q26" si="25">0.5*B5*L25</f>
        <v>0.10566243270259354</v>
      </c>
      <c r="R25" s="1">
        <f t="shared" ref="R25:R26" si="26">0.5*K25*C5</f>
        <v>-0.10566243270259354</v>
      </c>
    </row>
    <row r="26" spans="9:23" x14ac:dyDescent="0.25">
      <c r="J26" s="2" t="s">
        <v>22</v>
      </c>
      <c r="K26" s="1">
        <f t="shared" si="23"/>
        <v>0.21132486540518708</v>
      </c>
      <c r="L26" s="1">
        <f t="shared" si="24"/>
        <v>0.78867513459481287</v>
      </c>
      <c r="N26" s="1">
        <f t="shared" si="3"/>
        <v>0.16666666666666663</v>
      </c>
      <c r="P26" s="2" t="s">
        <v>26</v>
      </c>
      <c r="Q26" s="1">
        <f t="shared" si="25"/>
        <v>0.39433756729740643</v>
      </c>
      <c r="R26" s="1">
        <f t="shared" si="26"/>
        <v>0.10566243270259354</v>
      </c>
      <c r="T26" s="2" t="s">
        <v>49</v>
      </c>
    </row>
    <row r="27" spans="9:23" x14ac:dyDescent="0.25">
      <c r="J27" s="2" t="s">
        <v>23</v>
      </c>
      <c r="K27" s="1">
        <f t="shared" si="23"/>
        <v>0.78867513459481287</v>
      </c>
      <c r="L27" s="1">
        <f t="shared" si="24"/>
        <v>0.78867513459481287</v>
      </c>
      <c r="N27" s="1">
        <f t="shared" si="3"/>
        <v>0.62200846792814624</v>
      </c>
      <c r="P27" s="2" t="s">
        <v>27</v>
      </c>
      <c r="Q27" s="1">
        <f>0.5*B7*L27</f>
        <v>-0.39433756729740643</v>
      </c>
      <c r="R27" s="1">
        <f>0.5*K27*C7</f>
        <v>0.39433756729740643</v>
      </c>
    </row>
    <row r="28" spans="9:23" x14ac:dyDescent="0.25">
      <c r="T28" s="2" t="s">
        <v>43</v>
      </c>
      <c r="U28" s="1">
        <v>1</v>
      </c>
      <c r="V28" s="1">
        <v>0</v>
      </c>
    </row>
    <row r="29" spans="9:23" x14ac:dyDescent="0.25">
      <c r="T29" s="2" t="s">
        <v>44</v>
      </c>
      <c r="U29" s="1">
        <v>0</v>
      </c>
      <c r="V29" s="1">
        <v>1</v>
      </c>
    </row>
    <row r="30" spans="9:23" x14ac:dyDescent="0.25">
      <c r="T30" s="2" t="s">
        <v>45</v>
      </c>
      <c r="U30" s="1">
        <v>-1</v>
      </c>
      <c r="V30" s="1">
        <v>0</v>
      </c>
    </row>
    <row r="31" spans="9:23" x14ac:dyDescent="0.25">
      <c r="I31" s="5" t="s">
        <v>32</v>
      </c>
      <c r="J31" s="5"/>
      <c r="K31" s="5"/>
      <c r="L31" s="3"/>
      <c r="N31" s="2" t="s">
        <v>33</v>
      </c>
      <c r="P31" s="2" t="s">
        <v>34</v>
      </c>
      <c r="T31" s="2" t="s">
        <v>46</v>
      </c>
      <c r="U31" s="1">
        <v>0</v>
      </c>
      <c r="V31" s="1">
        <v>-1</v>
      </c>
    </row>
    <row r="33" spans="9:21" x14ac:dyDescent="0.25">
      <c r="I33" s="2" t="s">
        <v>7</v>
      </c>
      <c r="J33" s="1">
        <f>SUMPRODUCT(Q4:Q7,$B$13:$B$16)</f>
        <v>0.28867513459481287</v>
      </c>
      <c r="K33" s="1">
        <f>SUMPRODUCT(R4:R7,$B$13:$B$16)</f>
        <v>0.28867513459481287</v>
      </c>
      <c r="N33" s="1">
        <f>J33*K34-K33*J34</f>
        <v>0.14433756729740643</v>
      </c>
      <c r="P33" s="1">
        <f>K34/N33</f>
        <v>3.4641016151377548</v>
      </c>
      <c r="Q33" s="1">
        <f>-K33/N33</f>
        <v>-2</v>
      </c>
    </row>
    <row r="34" spans="9:21" x14ac:dyDescent="0.25">
      <c r="I34" s="2"/>
      <c r="J34" s="1">
        <f>SUMPRODUCT($C$13:$C$16,Q4:Q7)</f>
        <v>0</v>
      </c>
      <c r="K34" s="1">
        <f>SUMPRODUCT($C$13:$C$16,R4:R7)</f>
        <v>0.5</v>
      </c>
      <c r="P34" s="1">
        <f>-J34/N33</f>
        <v>0</v>
      </c>
      <c r="Q34" s="1">
        <f>J33/N33</f>
        <v>2</v>
      </c>
      <c r="T34" s="2"/>
    </row>
    <row r="35" spans="9:21" x14ac:dyDescent="0.25">
      <c r="I35" s="2"/>
    </row>
    <row r="36" spans="9:21" x14ac:dyDescent="0.25">
      <c r="T36" s="2"/>
      <c r="U36" s="2"/>
    </row>
    <row r="37" spans="9:21" x14ac:dyDescent="0.25">
      <c r="I37" s="2" t="s">
        <v>8</v>
      </c>
      <c r="J37" s="1">
        <f>SUMPRODUCT(Q11:Q14,$B$13:$B$16)</f>
        <v>0.28867513459481287</v>
      </c>
      <c r="K37" s="1">
        <f>SUMPRODUCT(R11:R14,$B$13:$B$16)</f>
        <v>-0.28867513459481287</v>
      </c>
      <c r="N37" s="1">
        <f>J37*K38-K37*J38</f>
        <v>0.14433756729740643</v>
      </c>
      <c r="P37" s="1">
        <f>K38/N37</f>
        <v>3.4641016151377548</v>
      </c>
      <c r="Q37" s="1">
        <f>-K37/N37</f>
        <v>2</v>
      </c>
      <c r="T37" s="2"/>
      <c r="U37" s="2"/>
    </row>
    <row r="38" spans="9:21" x14ac:dyDescent="0.25">
      <c r="J38" s="1">
        <f>SUMPRODUCT($C$13:$C$16,Q11:Q14)</f>
        <v>0</v>
      </c>
      <c r="K38" s="1">
        <f>SUMPRODUCT($C$13:$C$16,R11:R14)</f>
        <v>0.5</v>
      </c>
      <c r="P38" s="1">
        <f>-J38/N37</f>
        <v>0</v>
      </c>
      <c r="Q38" s="1">
        <f>J37/N37</f>
        <v>2</v>
      </c>
      <c r="U38" s="2"/>
    </row>
    <row r="39" spans="9:21" x14ac:dyDescent="0.25">
      <c r="U39" s="2"/>
    </row>
    <row r="40" spans="9:21" x14ac:dyDescent="0.25">
      <c r="N40" s="1">
        <v>0.14433756729740643</v>
      </c>
      <c r="U40" s="2"/>
    </row>
    <row r="41" spans="9:21" x14ac:dyDescent="0.25">
      <c r="I41" s="2" t="s">
        <v>11</v>
      </c>
      <c r="J41" s="1">
        <f>SUMPRODUCT(Q17:Q20,$B$13:$B$16)</f>
        <v>-0.28867513459481287</v>
      </c>
      <c r="K41" s="1">
        <f>SUMPRODUCT(R17:R20,$B$13:$B$16)</f>
        <v>-0.28867513459481287</v>
      </c>
      <c r="N41" s="1">
        <f>J41*K42-K41*J42</f>
        <v>-0.14433756729740643</v>
      </c>
      <c r="P41" s="1">
        <f>K42/N41</f>
        <v>-3.4641016151377548</v>
      </c>
      <c r="Q41" s="1">
        <f>-K41/N41</f>
        <v>-2</v>
      </c>
      <c r="T41" s="2"/>
      <c r="U41" s="2"/>
    </row>
    <row r="42" spans="9:21" x14ac:dyDescent="0.25">
      <c r="J42" s="1">
        <f>SUMPRODUCT($C$13:$C$16,Q17:Q20)</f>
        <v>0</v>
      </c>
      <c r="K42" s="1">
        <f>SUMPRODUCT($C$13:$C$16,R17:R20)</f>
        <v>0.5</v>
      </c>
      <c r="P42" s="1">
        <f>-J42/N41</f>
        <v>0</v>
      </c>
      <c r="Q42" s="1">
        <f>J41/N41</f>
        <v>2</v>
      </c>
      <c r="U42" s="2"/>
    </row>
    <row r="43" spans="9:21" x14ac:dyDescent="0.25">
      <c r="U43" s="2"/>
    </row>
    <row r="44" spans="9:21" x14ac:dyDescent="0.25">
      <c r="U44" s="2"/>
    </row>
    <row r="45" spans="9:21" x14ac:dyDescent="0.25">
      <c r="I45" s="2" t="s">
        <v>14</v>
      </c>
      <c r="J45" s="1">
        <f>SUMPRODUCT(Q24:Q27,$B$13:$B$16)</f>
        <v>-0.28867513459481287</v>
      </c>
      <c r="K45" s="1">
        <f>SUMPRODUCT(R24:R27,$B$13:$B$16)</f>
        <v>0.28867513459481287</v>
      </c>
      <c r="N45" s="1">
        <f>J45*K46-K45*J46</f>
        <v>-0.14433756729740643</v>
      </c>
      <c r="P45" s="1">
        <f>K46/N45</f>
        <v>-3.4641016151377548</v>
      </c>
      <c r="Q45" s="1">
        <f>-K45/N45</f>
        <v>2</v>
      </c>
      <c r="T45" s="2"/>
      <c r="U45" s="2"/>
    </row>
    <row r="46" spans="9:21" x14ac:dyDescent="0.25">
      <c r="J46" s="1">
        <f>SUMPRODUCT($C$13:$C$16,Q24:Q27)</f>
        <v>0</v>
      </c>
      <c r="K46" s="1">
        <f>SUMPRODUCT($C$13:$C$16,R24:R27)</f>
        <v>0.5</v>
      </c>
      <c r="N46" s="1">
        <v>-0.14433756729740643</v>
      </c>
      <c r="P46" s="1">
        <f>-J46/N45</f>
        <v>0</v>
      </c>
      <c r="Q46" s="1">
        <f>J45/N45</f>
        <v>2</v>
      </c>
      <c r="U46" s="2"/>
    </row>
    <row r="47" spans="9:21" x14ac:dyDescent="0.25">
      <c r="U47" s="2"/>
    </row>
    <row r="48" spans="9:21" x14ac:dyDescent="0.25">
      <c r="U48" s="2"/>
    </row>
    <row r="49" spans="9:21" x14ac:dyDescent="0.25">
      <c r="I49" s="5" t="s">
        <v>35</v>
      </c>
      <c r="J49" s="5"/>
      <c r="K49" s="5"/>
      <c r="T49" s="2"/>
      <c r="U49" s="2"/>
    </row>
    <row r="50" spans="9:21" x14ac:dyDescent="0.25">
      <c r="U50" s="2"/>
    </row>
    <row r="51" spans="9:21" x14ac:dyDescent="0.25">
      <c r="K51" s="2" t="s">
        <v>36</v>
      </c>
      <c r="L51" s="2" t="s">
        <v>37</v>
      </c>
      <c r="U51" s="2"/>
    </row>
    <row r="52" spans="9:21" x14ac:dyDescent="0.25">
      <c r="J52" s="2" t="s">
        <v>24</v>
      </c>
      <c r="K52" s="1">
        <f>MMULT(Q4:R4,$P$33:$P$34)</f>
        <v>-1.3660254037844388</v>
      </c>
      <c r="L52" s="1">
        <f>MMULT(Q4:R4,$Q$33:$Q$34)</f>
        <v>0</v>
      </c>
      <c r="O52" s="1">
        <f>N4*N4*N33</f>
        <v>5.5843415863384586E-2</v>
      </c>
      <c r="P52" s="1">
        <f>N4*N5*N33</f>
        <v>1.4963198183189244E-2</v>
      </c>
      <c r="Q52" s="1">
        <f>N4*N6*N33</f>
        <v>4.0093768693723999E-3</v>
      </c>
      <c r="R52" s="1">
        <f>N4*N7*N33</f>
        <v>1.4963198183189244E-2</v>
      </c>
    </row>
    <row r="53" spans="9:21" x14ac:dyDescent="0.25">
      <c r="J53" s="2" t="s">
        <v>25</v>
      </c>
      <c r="K53" s="1">
        <f>MMULT(Q5:R5,$P$33:$P$34)</f>
        <v>1.3660254037844388</v>
      </c>
      <c r="L53" s="1">
        <f t="shared" ref="L53:L55" si="27">MMULT(Q5:R5,$Q$33:$Q$34)</f>
        <v>-1</v>
      </c>
      <c r="N53" s="1">
        <v>-0.14433756729740643</v>
      </c>
      <c r="P53" s="1">
        <f>N5*N5*N33</f>
        <v>4.009376869372399E-3</v>
      </c>
      <c r="Q53" s="1">
        <f>N5*N6*N33</f>
        <v>1.0743092943003572E-3</v>
      </c>
      <c r="R53" s="1">
        <f>N5*N7*N33</f>
        <v>4.009376869372399E-3</v>
      </c>
    </row>
    <row r="54" spans="9:21" x14ac:dyDescent="0.25">
      <c r="I54" s="2" t="s">
        <v>7</v>
      </c>
      <c r="J54" s="2" t="s">
        <v>26</v>
      </c>
      <c r="K54" s="1">
        <f t="shared" ref="K54:K55" si="28">MMULT(Q6:R6,$P$33:$P$34)</f>
        <v>0.3660254037844386</v>
      </c>
      <c r="L54" s="1">
        <f t="shared" si="27"/>
        <v>0</v>
      </c>
      <c r="Q54" s="1">
        <f>N6*N6*N33</f>
        <v>2.8786030782903003E-4</v>
      </c>
      <c r="R54" s="1">
        <f>N6*N7*N33</f>
        <v>1.0743092943003572E-3</v>
      </c>
    </row>
    <row r="55" spans="9:21" x14ac:dyDescent="0.25">
      <c r="J55" s="2" t="s">
        <v>27</v>
      </c>
      <c r="K55" s="1">
        <f t="shared" si="28"/>
        <v>-0.3660254037844386</v>
      </c>
      <c r="L55" s="1">
        <f t="shared" si="27"/>
        <v>1</v>
      </c>
      <c r="R55" s="1">
        <f>N7*N7*N33</f>
        <v>4.009376869372399E-3</v>
      </c>
    </row>
    <row r="57" spans="9:21" x14ac:dyDescent="0.25">
      <c r="J57" s="2" t="s">
        <v>24</v>
      </c>
      <c r="K57" s="1">
        <f>MMULT(Q11:R11,$P$37:$P$38)</f>
        <v>-1.3660254037844388</v>
      </c>
      <c r="L57" s="1">
        <f>MMULT(Q11:R11,$Q$37:$Q$38)</f>
        <v>-1</v>
      </c>
    </row>
    <row r="58" spans="9:21" x14ac:dyDescent="0.25">
      <c r="J58" s="2" t="s">
        <v>25</v>
      </c>
      <c r="K58" s="1">
        <f t="shared" ref="K58:K60" si="29">MMULT(Q12:R12,$P$37:$P$38)</f>
        <v>1.3660254037844388</v>
      </c>
      <c r="L58" s="1">
        <f t="shared" ref="L58:L60" si="30">MMULT(Q12:R12,$Q$37:$Q$38)</f>
        <v>0</v>
      </c>
    </row>
    <row r="59" spans="9:21" x14ac:dyDescent="0.25">
      <c r="I59" s="2" t="s">
        <v>8</v>
      </c>
      <c r="J59" s="2" t="s">
        <v>26</v>
      </c>
      <c r="K59" s="1">
        <f t="shared" si="29"/>
        <v>0.3660254037844386</v>
      </c>
      <c r="L59" s="1">
        <f t="shared" si="30"/>
        <v>1</v>
      </c>
      <c r="O59" s="1">
        <f>N11*N11*N40</f>
        <v>4.009376869372399E-3</v>
      </c>
      <c r="P59" s="1">
        <f>N11*N12*N40</f>
        <v>1.4963198183189244E-2</v>
      </c>
      <c r="Q59" s="1">
        <f>N11*N13*N40</f>
        <v>4.009376869372399E-3</v>
      </c>
      <c r="R59" s="1">
        <f>N11*N14*N40</f>
        <v>1.0743092943003572E-3</v>
      </c>
    </row>
    <row r="60" spans="9:21" x14ac:dyDescent="0.25">
      <c r="J60" s="2" t="s">
        <v>27</v>
      </c>
      <c r="K60" s="1">
        <f t="shared" si="29"/>
        <v>-0.3660254037844386</v>
      </c>
      <c r="L60" s="1">
        <f t="shared" si="30"/>
        <v>0</v>
      </c>
      <c r="P60" s="1">
        <f>N12*N12*N40</f>
        <v>5.5843415863384586E-2</v>
      </c>
      <c r="Q60" s="1">
        <f>N12*N13*N40</f>
        <v>1.4963198183189244E-2</v>
      </c>
      <c r="R60" s="1">
        <f>N12*N14*N40</f>
        <v>4.0093768693723999E-3</v>
      </c>
    </row>
    <row r="61" spans="9:21" x14ac:dyDescent="0.25">
      <c r="Q61" s="1">
        <f>N13*N13*N40</f>
        <v>4.009376869372399E-3</v>
      </c>
      <c r="R61" s="1">
        <f>N13*N14*N40</f>
        <v>1.0743092943003572E-3</v>
      </c>
    </row>
    <row r="62" spans="9:21" x14ac:dyDescent="0.25">
      <c r="J62" s="2" t="s">
        <v>24</v>
      </c>
      <c r="K62" s="1">
        <f>MMULT(Q17:R17,$P$41:$P$42)</f>
        <v>0.3660254037844386</v>
      </c>
      <c r="L62" s="1">
        <f>MMULT(Q17:R17,$Q$41:$Q$42)</f>
        <v>0</v>
      </c>
      <c r="R62" s="1">
        <f>N14*N14*N40</f>
        <v>2.8786030782903003E-4</v>
      </c>
    </row>
    <row r="63" spans="9:21" x14ac:dyDescent="0.25">
      <c r="J63" s="2" t="s">
        <v>25</v>
      </c>
      <c r="K63" s="1">
        <f t="shared" ref="K63:K65" si="31">MMULT(Q18:R18,$P$41:$P$42)</f>
        <v>-0.3660254037844386</v>
      </c>
      <c r="L63" s="1">
        <f t="shared" ref="L63:L65" si="32">MMULT(Q18:R18,$Q$41:$Q$42)</f>
        <v>-1</v>
      </c>
    </row>
    <row r="64" spans="9:21" x14ac:dyDescent="0.25">
      <c r="I64" s="2" t="s">
        <v>11</v>
      </c>
      <c r="J64" s="2" t="s">
        <v>26</v>
      </c>
      <c r="K64" s="1">
        <f t="shared" si="31"/>
        <v>-1.3660254037844388</v>
      </c>
      <c r="L64" s="1">
        <f t="shared" si="32"/>
        <v>0</v>
      </c>
    </row>
    <row r="65" spans="2:18" x14ac:dyDescent="0.25">
      <c r="J65" s="2" t="s">
        <v>27</v>
      </c>
      <c r="K65" s="1">
        <f t="shared" si="31"/>
        <v>1.3660254037844388</v>
      </c>
      <c r="L65" s="1">
        <f t="shared" si="32"/>
        <v>1</v>
      </c>
      <c r="O65" s="1">
        <f>N17*N17*N46</f>
        <v>-2.8786030782903003E-4</v>
      </c>
      <c r="P65" s="1">
        <f>N17*N18*N46</f>
        <v>-1.0743092943003572E-3</v>
      </c>
      <c r="Q65" s="1">
        <f>N17*N19*N46</f>
        <v>-4.0093768693723999E-3</v>
      </c>
      <c r="R65" s="1">
        <f>N17*N20*N46</f>
        <v>-1.0743092943003572E-3</v>
      </c>
    </row>
    <row r="66" spans="2:18" x14ac:dyDescent="0.25">
      <c r="P66" s="1">
        <f>N18*N18*N46</f>
        <v>-4.009376869372399E-3</v>
      </c>
      <c r="Q66" s="1">
        <f>N18*N19*N46</f>
        <v>-1.4963198183189244E-2</v>
      </c>
      <c r="R66" s="1">
        <f>N18*N20*N46</f>
        <v>-4.009376869372399E-3</v>
      </c>
    </row>
    <row r="67" spans="2:18" x14ac:dyDescent="0.25">
      <c r="J67" s="2" t="s">
        <v>24</v>
      </c>
      <c r="K67" s="1">
        <f>MMULT(Q24:R24,$P$45:$P$46)</f>
        <v>0.3660254037844386</v>
      </c>
      <c r="L67" s="1">
        <f>MMULT(Q24:R24,$Q$45:$Q$46)</f>
        <v>-1</v>
      </c>
      <c r="Q67" s="1">
        <f>N19*N19*N46</f>
        <v>-5.5843415863384586E-2</v>
      </c>
      <c r="R67" s="1">
        <f>N19*N20*N46</f>
        <v>-1.4963198183189244E-2</v>
      </c>
    </row>
    <row r="68" spans="2:18" x14ac:dyDescent="0.25">
      <c r="J68" s="2" t="s">
        <v>25</v>
      </c>
      <c r="K68" s="1">
        <f t="shared" ref="K68:K70" si="33">MMULT(Q25:R25,$P$45:$P$46)</f>
        <v>-0.3660254037844386</v>
      </c>
      <c r="L68" s="1">
        <f t="shared" ref="L68:L70" si="34">MMULT(Q25:R25,$Q$45:$Q$46)</f>
        <v>0</v>
      </c>
      <c r="R68" s="1">
        <f>N20*N20*N46</f>
        <v>-4.009376869372399E-3</v>
      </c>
    </row>
    <row r="69" spans="2:18" x14ac:dyDescent="0.25">
      <c r="I69" s="2" t="s">
        <v>14</v>
      </c>
      <c r="J69" s="2" t="s">
        <v>26</v>
      </c>
      <c r="K69" s="1">
        <f t="shared" si="33"/>
        <v>-1.3660254037844388</v>
      </c>
      <c r="L69" s="1">
        <f t="shared" si="34"/>
        <v>1</v>
      </c>
    </row>
    <row r="70" spans="2:18" x14ac:dyDescent="0.25">
      <c r="J70" s="2" t="s">
        <v>27</v>
      </c>
      <c r="K70" s="1">
        <f t="shared" si="33"/>
        <v>1.3660254037844388</v>
      </c>
      <c r="L70" s="1">
        <f t="shared" si="34"/>
        <v>0</v>
      </c>
    </row>
    <row r="72" spans="2:18" x14ac:dyDescent="0.25">
      <c r="O72" s="1">
        <f>N24*N24*N53</f>
        <v>-4.009376869372399E-3</v>
      </c>
      <c r="P72" s="1">
        <f>N24*N25*N53</f>
        <v>-1.0743092943003572E-3</v>
      </c>
      <c r="Q72" s="1">
        <f>N24*N26*N53</f>
        <v>-4.009376869372399E-3</v>
      </c>
      <c r="R72" s="1">
        <f>N24*N27*N53</f>
        <v>-1.4963198183189244E-2</v>
      </c>
    </row>
    <row r="73" spans="2:18" x14ac:dyDescent="0.25">
      <c r="P73" s="1">
        <f>N25*N25*N53</f>
        <v>-2.8786030782903003E-4</v>
      </c>
      <c r="Q73" s="1">
        <f>N25*N26*N53</f>
        <v>-1.0743092943003572E-3</v>
      </c>
      <c r="R73" s="1">
        <f>N25*N27*N53</f>
        <v>-4.0093768693723999E-3</v>
      </c>
    </row>
    <row r="74" spans="2:18" x14ac:dyDescent="0.25">
      <c r="Q74" s="1">
        <f>N26*N26*N53</f>
        <v>-4.009376869372399E-3</v>
      </c>
      <c r="R74" s="1">
        <f>N26*N27*N53</f>
        <v>-1.4963198183189244E-2</v>
      </c>
    </row>
    <row r="75" spans="2:18" x14ac:dyDescent="0.25">
      <c r="R75" s="1">
        <f>N27*N27*N53</f>
        <v>-5.5843415863384586E-2</v>
      </c>
    </row>
    <row r="78" spans="2:18" x14ac:dyDescent="0.25">
      <c r="I78" s="2" t="s">
        <v>38</v>
      </c>
      <c r="N78" s="2" t="s">
        <v>39</v>
      </c>
    </row>
    <row r="79" spans="2:18" x14ac:dyDescent="0.25">
      <c r="B79" s="5"/>
      <c r="C79" s="5"/>
      <c r="D79" s="5"/>
      <c r="E79" s="5"/>
      <c r="I79" s="1">
        <f>O52+O59+O65+O72</f>
        <v>5.5555555555555552E-2</v>
      </c>
      <c r="J79" s="1">
        <f t="shared" ref="J79:K81" si="35">P52+P59+P65+P72</f>
        <v>2.7777777777777773E-2</v>
      </c>
      <c r="K79" s="1">
        <f t="shared" si="35"/>
        <v>0</v>
      </c>
      <c r="L79" s="1">
        <f>R52+R59+R65+R72</f>
        <v>0</v>
      </c>
    </row>
    <row r="80" spans="2:18" x14ac:dyDescent="0.25">
      <c r="B80" s="4"/>
      <c r="C80" s="4"/>
      <c r="D80" s="4"/>
      <c r="E80" s="4"/>
      <c r="J80" s="1">
        <f>P53+P60+P66+P73</f>
        <v>5.5555555555555552E-2</v>
      </c>
      <c r="K80" s="1">
        <f t="shared" si="35"/>
        <v>0</v>
      </c>
      <c r="L80" s="1">
        <f t="shared" ref="L80:L81" si="36">R53+R60+R66+R73</f>
        <v>0</v>
      </c>
    </row>
    <row r="81" spans="1:12" x14ac:dyDescent="0.25">
      <c r="B81" s="2"/>
      <c r="C81" s="2"/>
      <c r="D81" s="2"/>
      <c r="E81" s="2"/>
      <c r="K81" s="1">
        <f t="shared" si="35"/>
        <v>-5.5555555555555552E-2</v>
      </c>
      <c r="L81" s="1">
        <f t="shared" si="36"/>
        <v>-2.7777777777777773E-2</v>
      </c>
    </row>
    <row r="82" spans="1:12" x14ac:dyDescent="0.25">
      <c r="A82" s="2"/>
      <c r="L82" s="1">
        <f>R55+R62+R68+R75</f>
        <v>-5.5555555555555559E-2</v>
      </c>
    </row>
    <row r="83" spans="1:12" x14ac:dyDescent="0.25">
      <c r="A83" s="2"/>
    </row>
    <row r="84" spans="1:12" x14ac:dyDescent="0.25">
      <c r="A84" s="2"/>
    </row>
    <row r="85" spans="1:12" x14ac:dyDescent="0.25">
      <c r="A85" s="2"/>
    </row>
    <row r="88" spans="1:12" x14ac:dyDescent="0.25">
      <c r="A88" s="2"/>
      <c r="B88" s="2"/>
      <c r="C88" s="2"/>
    </row>
    <row r="90" spans="1:12" x14ac:dyDescent="0.25">
      <c r="A90" s="2"/>
    </row>
    <row r="92" spans="1:12" x14ac:dyDescent="0.25">
      <c r="A92" s="2"/>
    </row>
    <row r="95" spans="1:12" x14ac:dyDescent="0.25">
      <c r="A95" s="2"/>
    </row>
    <row r="98" spans="1:1" x14ac:dyDescent="0.25">
      <c r="A98" s="2"/>
    </row>
    <row r="102" spans="1:1" x14ac:dyDescent="0.25">
      <c r="A102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</sheetData>
  <mergeCells count="9">
    <mergeCell ref="U3:X3"/>
    <mergeCell ref="U4:V4"/>
    <mergeCell ref="W4:X4"/>
    <mergeCell ref="A1:D1"/>
    <mergeCell ref="I31:K31"/>
    <mergeCell ref="I49:K49"/>
    <mergeCell ref="B79:E79"/>
    <mergeCell ref="B80:C80"/>
    <mergeCell ref="D80:E8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Alkmim</dc:creator>
  <cp:lastModifiedBy>Nasser Alkmim</cp:lastModifiedBy>
  <dcterms:created xsi:type="dcterms:W3CDTF">2014-07-15T17:48:22Z</dcterms:created>
  <dcterms:modified xsi:type="dcterms:W3CDTF">2014-07-23T06:57:33Z</dcterms:modified>
</cp:coreProperties>
</file>