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a9\Downloads\"/>
    </mc:Choice>
  </mc:AlternateContent>
  <xr:revisionPtr revIDLastSave="0" documentId="13_ncr:1_{F819D23C-DED7-4DE2-B1A8-8C3BD03E2EFD}" xr6:coauthVersionLast="47" xr6:coauthVersionMax="47" xr10:uidLastSave="{00000000-0000-0000-0000-000000000000}"/>
  <bookViews>
    <workbookView xWindow="-98" yWindow="-98" windowWidth="21795" windowHeight="12975" xr2:uid="{B787D557-42E9-2644-983B-4191A80CCB97}"/>
  </bookViews>
  <sheets>
    <sheet name="Company Statements" sheetId="1" r:id="rId1"/>
    <sheet name="Balance Sheet Example" sheetId="2" r:id="rId2"/>
    <sheet name="Forcasted Net Inco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G17" i="1"/>
  <c r="B4" i="2"/>
  <c r="B2" i="1"/>
  <c r="I18" i="3"/>
  <c r="G10" i="1" l="1"/>
  <c r="G13" i="1" s="1"/>
  <c r="G15" i="1" s="1"/>
  <c r="H37" i="2"/>
  <c r="H36" i="2"/>
  <c r="F17" i="2"/>
  <c r="F18" i="2" s="1"/>
  <c r="F9" i="2"/>
  <c r="C18" i="2"/>
  <c r="C9" i="2"/>
  <c r="C13" i="2" s="1"/>
  <c r="C11" i="2"/>
  <c r="C10" i="2"/>
  <c r="F4" i="1"/>
  <c r="B4" i="1"/>
  <c r="D14" i="1"/>
  <c r="D23" i="1"/>
  <c r="D19" i="1"/>
  <c r="F13" i="2"/>
  <c r="G38" i="2"/>
  <c r="B18" i="2"/>
  <c r="F10" i="2"/>
  <c r="H39" i="2"/>
  <c r="I10" i="2" s="1"/>
  <c r="I12" i="2" s="1"/>
  <c r="C19" i="2"/>
  <c r="B16" i="2"/>
  <c r="B5" i="2"/>
  <c r="I15" i="3"/>
  <c r="J31" i="3"/>
  <c r="I31" i="3"/>
  <c r="H31" i="3"/>
  <c r="G31" i="3"/>
  <c r="F31" i="3"/>
  <c r="E31" i="3"/>
  <c r="F15" i="3"/>
  <c r="B19" i="2"/>
  <c r="F10" i="1"/>
  <c r="B23" i="1"/>
  <c r="B19" i="1"/>
  <c r="G35" i="2"/>
  <c r="B11" i="2"/>
  <c r="B22" i="2"/>
  <c r="B17" i="2"/>
  <c r="B35" i="2"/>
  <c r="G39" i="2"/>
  <c r="G36" i="2"/>
  <c r="H12" i="2"/>
  <c r="H10" i="2"/>
  <c r="H9" i="2"/>
  <c r="H8" i="2"/>
  <c r="E20" i="2"/>
  <c r="E18" i="2"/>
  <c r="E16" i="2"/>
  <c r="E13" i="2"/>
  <c r="G24" i="2"/>
  <c r="E17" i="2"/>
  <c r="E12" i="2"/>
  <c r="E11" i="2"/>
  <c r="E10" i="2"/>
  <c r="E9" i="2"/>
  <c r="E8" i="2"/>
  <c r="B13" i="2"/>
  <c r="B12" i="2"/>
  <c r="B8" i="2"/>
  <c r="B10" i="2"/>
  <c r="B9" i="2"/>
  <c r="F13" i="1"/>
  <c r="F17" i="1"/>
  <c r="F16" i="1"/>
  <c r="F15" i="1"/>
  <c r="F12" i="1"/>
  <c r="F11" i="1"/>
  <c r="F9" i="1"/>
  <c r="F8" i="1"/>
  <c r="B25" i="1"/>
  <c r="B22" i="1"/>
  <c r="B21" i="1"/>
  <c r="B18" i="1"/>
  <c r="B17" i="1"/>
  <c r="B16" i="1"/>
  <c r="B14" i="1"/>
  <c r="B13" i="1"/>
  <c r="B12" i="1"/>
  <c r="B11" i="1"/>
  <c r="B10" i="1"/>
  <c r="B9" i="1"/>
  <c r="B8" i="1"/>
  <c r="G16" i="1" l="1"/>
  <c r="D25" i="1"/>
  <c r="C22" i="2"/>
  <c r="F20" i="2"/>
  <c r="H24" i="2" s="1"/>
  <c r="K33" i="3"/>
  <c r="M33" i="3" s="1"/>
  <c r="C35" i="2" l="1"/>
</calcChain>
</file>

<file path=xl/sharedStrings.xml><?xml version="1.0" encoding="utf-8"?>
<sst xmlns="http://schemas.openxmlformats.org/spreadsheetml/2006/main" count="32" uniqueCount="27">
  <si>
    <t xml:space="preserve">Note: units in Thounsands </t>
  </si>
  <si>
    <t xml:space="preserve"> </t>
  </si>
  <si>
    <t>bonds 100,000</t>
  </si>
  <si>
    <t xml:space="preserve">check </t>
  </si>
  <si>
    <t>forcasted growth 10%</t>
  </si>
  <si>
    <t>P(1+ r *t)</t>
  </si>
  <si>
    <t>1- How much I need for the business</t>
  </si>
  <si>
    <t xml:space="preserve">2- How much in the interest </t>
  </si>
  <si>
    <t>3- When do you plan to pay back the bond</t>
  </si>
  <si>
    <t xml:space="preserve">Annual Net Income </t>
  </si>
  <si>
    <t xml:space="preserve">Assuming Constant Annual Net Income </t>
  </si>
  <si>
    <t xml:space="preserve">Assuming Varaible Annual Net Income </t>
  </si>
  <si>
    <t xml:space="preserve">Note: units in Dollar  </t>
  </si>
  <si>
    <t>Uses half of its cleaning supplies.</t>
  </si>
  <si>
    <t>Cost of Sales</t>
  </si>
  <si>
    <t>Owner makes capital contributions of $2 million.</t>
  </si>
  <si>
    <t xml:space="preserve">Takes out a further $1 million loan to fund its activities </t>
  </si>
  <si>
    <t>Spend $80 exhibition organization equipment</t>
  </si>
  <si>
    <t>Spend $ 120 supplies paid later.</t>
  </si>
  <si>
    <t>Makes $ 600 from exhibition organization.</t>
  </si>
  <si>
    <t>Exhibition rent costs of $80 paid in cash</t>
  </si>
  <si>
    <t>Advertising and marketing cost $ 100.</t>
  </si>
  <si>
    <t>Insurance cost $ 40.</t>
  </si>
  <si>
    <t>Public relations cost $ 60.</t>
  </si>
  <si>
    <t>1000000+200000</t>
  </si>
  <si>
    <t xml:space="preserve">5  years </t>
  </si>
  <si>
    <t xml:space="preserve">5 years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</si>
</sst>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4" x14ac:knownFonts="1"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1" applyFont="1"/>
    <xf numFmtId="0" fontId="0" fillId="2" borderId="0" xfId="0" applyFill="1"/>
    <xf numFmtId="165" fontId="0" fillId="2" borderId="0" xfId="0" applyNumberFormat="1" applyFill="1"/>
    <xf numFmtId="0" fontId="2" fillId="0" borderId="0" xfId="0" applyFont="1"/>
    <xf numFmtId="165" fontId="0" fillId="0" borderId="0" xfId="0" applyNumberFormat="1"/>
    <xf numFmtId="164" fontId="0" fillId="0" borderId="0" xfId="0" applyNumberFormat="1"/>
    <xf numFmtId="3" fontId="0" fillId="0" borderId="0" xfId="0" applyNumberFormat="1"/>
    <xf numFmtId="9" fontId="0" fillId="0" borderId="0" xfId="0" applyNumberFormat="1"/>
    <xf numFmtId="9" fontId="0" fillId="0" borderId="0" xfId="1" applyNumberFormat="1" applyFont="1"/>
    <xf numFmtId="165" fontId="0" fillId="2" borderId="0" xfId="1" applyFont="1" applyFill="1"/>
    <xf numFmtId="166" fontId="0" fillId="0" borderId="0" xfId="1" applyNumberFormat="1" applyFont="1"/>
    <xf numFmtId="164" fontId="0" fillId="0" borderId="0" xfId="1" applyNumberFormat="1" applyFont="1"/>
    <xf numFmtId="0" fontId="0" fillId="0" borderId="0" xfId="0" applyFill="1"/>
    <xf numFmtId="3" fontId="0" fillId="0" borderId="0" xfId="0" applyNumberFormat="1" applyFill="1"/>
  </cellXfs>
  <cellStyles count="2">
    <cellStyle name="Currency" xfId="1" builtinId="4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34AF-67C0-2B4C-8E69-36B3E29A8EA3}">
  <dimension ref="B2:L34"/>
  <sheetViews>
    <sheetView tabSelected="1" zoomScale="71" zoomScaleNormal="100" workbookViewId="0">
      <selection activeCell="B32" sqref="B32"/>
    </sheetView>
  </sheetViews>
  <sheetFormatPr defaultColWidth="11.21875" defaultRowHeight="15" x14ac:dyDescent="0.4"/>
  <cols>
    <col min="2" max="2" width="37.21875" bestFit="1" customWidth="1"/>
    <col min="3" max="3" width="12.71875" style="1" bestFit="1" customWidth="1"/>
    <col min="4" max="4" width="13.71875" style="1" bestFit="1" customWidth="1"/>
    <col min="6" max="6" width="38" bestFit="1" customWidth="1"/>
    <col min="7" max="7" width="12.5" style="1" bestFit="1" customWidth="1"/>
    <col min="8" max="9" width="12.5" bestFit="1" customWidth="1"/>
    <col min="10" max="10" width="14" bestFit="1" customWidth="1"/>
    <col min="11" max="11" width="12.5" bestFit="1" customWidth="1"/>
    <col min="12" max="12" width="14" bestFit="1" customWidth="1"/>
  </cols>
  <sheetData>
    <row r="2" spans="2:9" x14ac:dyDescent="0.4">
      <c r="B2" t="str">
        <f>UPPER("Tech disign ")</f>
        <v xml:space="preserve">TECH DISIGN </v>
      </c>
    </row>
    <row r="4" spans="2:9" x14ac:dyDescent="0.4">
      <c r="B4" s="2" t="str">
        <f>UPPER("Cash Flow Statement for year 2022")</f>
        <v>CASH FLOW STATEMENT FOR YEAR 2022</v>
      </c>
      <c r="F4" s="2" t="str">
        <f>UPPER("Income Statement for year 2022")</f>
        <v>INCOME STATEMENT FOR YEAR 2022</v>
      </c>
    </row>
    <row r="5" spans="2:9" x14ac:dyDescent="0.4">
      <c r="B5" t="s">
        <v>0</v>
      </c>
      <c r="F5" t="s">
        <v>0</v>
      </c>
    </row>
    <row r="6" spans="2:9" x14ac:dyDescent="0.4">
      <c r="B6" t="s">
        <v>1</v>
      </c>
    </row>
    <row r="8" spans="2:9" x14ac:dyDescent="0.4">
      <c r="B8" s="2" t="str">
        <f>UPPER("Cash Flow From Operating Activities")</f>
        <v>CASH FLOW FROM OPERATING ACTIVITIES</v>
      </c>
      <c r="F8" t="str">
        <f>PROPER("Sales")</f>
        <v>Sales</v>
      </c>
      <c r="G8" s="1">
        <v>2500</v>
      </c>
      <c r="I8" s="6"/>
    </row>
    <row r="9" spans="2:9" x14ac:dyDescent="0.4">
      <c r="B9" t="str">
        <f>PROPER("Cash reciepts from customers")</f>
        <v>Cash Reciepts From Customers</v>
      </c>
      <c r="C9" s="1">
        <v>912</v>
      </c>
      <c r="F9" t="str">
        <f>PROPER("Cost of sales")</f>
        <v>Cost Of Sales</v>
      </c>
      <c r="G9" s="1">
        <v>-600</v>
      </c>
      <c r="I9" s="6"/>
    </row>
    <row r="10" spans="2:9" x14ac:dyDescent="0.4">
      <c r="B10" t="str">
        <f>PROPER("Cash paid to suppliers")</f>
        <v>Cash Paid To Suppliers</v>
      </c>
      <c r="C10" s="1">
        <v>-182</v>
      </c>
      <c r="F10" s="2" t="str">
        <f>UPPER("Gross Profit")</f>
        <v>GROSS PROFIT</v>
      </c>
      <c r="G10" s="1">
        <f>SUM(G8:G9)</f>
        <v>1900</v>
      </c>
    </row>
    <row r="11" spans="2:9" x14ac:dyDescent="0.4">
      <c r="B11" t="str">
        <f>PROPER("Cash paid to employees")</f>
        <v>Cash Paid To Employees</v>
      </c>
      <c r="C11" s="1">
        <v>-163</v>
      </c>
      <c r="F11" t="str">
        <f>PROPER("Salaries")</f>
        <v>Salaries</v>
      </c>
      <c r="G11" s="1">
        <v>-800</v>
      </c>
    </row>
    <row r="12" spans="2:9" x14ac:dyDescent="0.4">
      <c r="B12" t="str">
        <f>PROPER("Interest paid")</f>
        <v>Interest Paid</v>
      </c>
      <c r="C12" s="1">
        <v>-35</v>
      </c>
      <c r="F12" t="str">
        <f>PROPER("Depreciation")</f>
        <v>Depreciation</v>
      </c>
      <c r="G12" s="1">
        <v>-230</v>
      </c>
    </row>
    <row r="13" spans="2:9" x14ac:dyDescent="0.4">
      <c r="B13" t="str">
        <f>PROPER("Income taxes paid")</f>
        <v>Income Taxes Paid</v>
      </c>
      <c r="C13" s="1">
        <v>-35</v>
      </c>
      <c r="F13" s="2" t="str">
        <f>UPPER("Operating Profit")</f>
        <v>OPERATING PROFIT</v>
      </c>
      <c r="G13" s="1">
        <f>SUM(G10:G12)</f>
        <v>870</v>
      </c>
    </row>
    <row r="14" spans="2:9" x14ac:dyDescent="0.4">
      <c r="B14" t="str">
        <f>PROPER("net cash flow from operating expenses")</f>
        <v>Net Cash Flow From Operating Expenses</v>
      </c>
      <c r="D14" s="1">
        <f>SUM(C9:C13)</f>
        <v>497</v>
      </c>
      <c r="F14" t="str">
        <f>PROPER("Interest Expense")</f>
        <v>Interest Expense</v>
      </c>
      <c r="G14" s="1">
        <v>-8</v>
      </c>
    </row>
    <row r="15" spans="2:9" x14ac:dyDescent="0.4">
      <c r="F15" s="2" t="str">
        <f>PROPER("Income before tax")</f>
        <v>Income Before Tax</v>
      </c>
      <c r="G15" s="1">
        <f>SUM(G13:G14)</f>
        <v>862</v>
      </c>
    </row>
    <row r="16" spans="2:9" x14ac:dyDescent="0.4">
      <c r="B16" s="2" t="str">
        <f>UPPER("Cash Flow From Investing Activities")</f>
        <v>CASH FLOW FROM INVESTING ACTIVITIES</v>
      </c>
      <c r="F16" t="str">
        <f>PROPER("Income tax expense")</f>
        <v>Income Tax Expense</v>
      </c>
      <c r="G16" s="1">
        <f>G15*0.15</f>
        <v>129.29999999999998</v>
      </c>
      <c r="I16" s="5"/>
    </row>
    <row r="17" spans="2:12" x14ac:dyDescent="0.4">
      <c r="B17" t="str">
        <f>PROPER("Purchase of PPE")</f>
        <v>Purchase Of Ppe</v>
      </c>
      <c r="C17" s="1">
        <v>-186</v>
      </c>
      <c r="F17" s="2" t="str">
        <f>UPPER("net income")</f>
        <v>NET INCOME</v>
      </c>
      <c r="G17" s="1">
        <f>SUM(G15:G16)</f>
        <v>991.3</v>
      </c>
      <c r="I17" s="5"/>
    </row>
    <row r="18" spans="2:12" x14ac:dyDescent="0.4">
      <c r="B18" t="str">
        <f>PROPER("Cash reciepts from sales of ppe")</f>
        <v>Cash Reciepts From Sales Of Ppe</v>
      </c>
      <c r="C18" s="1">
        <v>40</v>
      </c>
    </row>
    <row r="19" spans="2:12" x14ac:dyDescent="0.4">
      <c r="B19" t="str">
        <f>PROPER("net cash flow from investing activities")</f>
        <v>Net Cash Flow From Investing Activities</v>
      </c>
      <c r="D19" s="1">
        <f>SUM(C17:C18)</f>
        <v>-146</v>
      </c>
      <c r="I19" s="8"/>
    </row>
    <row r="20" spans="2:12" x14ac:dyDescent="0.4">
      <c r="I20" s="8"/>
    </row>
    <row r="21" spans="2:12" x14ac:dyDescent="0.4">
      <c r="B21" s="2" t="str">
        <f>UPPER("Cash Flow From Financing Activities")</f>
        <v>CASH FLOW FROM FINANCING ACTIVITIES</v>
      </c>
      <c r="H21" s="5"/>
    </row>
    <row r="22" spans="2:12" x14ac:dyDescent="0.4">
      <c r="B22" t="str">
        <f>PROPER("Proceeds from long term borrowings")</f>
        <v>Proceeds From Long Term Borrowings</v>
      </c>
      <c r="C22" s="1">
        <v>100</v>
      </c>
    </row>
    <row r="23" spans="2:12" x14ac:dyDescent="0.4">
      <c r="B23" t="str">
        <f>PROPER("net cash flow from financing activities")</f>
        <v>Net Cash Flow From Financing Activities</v>
      </c>
      <c r="D23" s="1">
        <f>SUM(C22)</f>
        <v>100</v>
      </c>
      <c r="H23" s="5"/>
    </row>
    <row r="24" spans="2:12" x14ac:dyDescent="0.4">
      <c r="I24" s="8"/>
    </row>
    <row r="25" spans="2:12" x14ac:dyDescent="0.4">
      <c r="B25" t="str">
        <f>UPPER("net increase in cash")</f>
        <v>NET INCREASE IN CASH</v>
      </c>
      <c r="D25" s="1">
        <f>SUM(D14,D19,D23)</f>
        <v>451</v>
      </c>
      <c r="L25" s="7"/>
    </row>
    <row r="27" spans="2:12" x14ac:dyDescent="0.4">
      <c r="K27" s="7"/>
    </row>
    <row r="34" spans="2:3" x14ac:dyDescent="0.4">
      <c r="B34" t="s">
        <v>1</v>
      </c>
      <c r="C34" t="s">
        <v>1</v>
      </c>
    </row>
  </sheetData>
  <phoneticPr fontId="3" type="noConversion"/>
  <conditionalFormatting sqref="C1:D33 G14:G29 G1:G12 G57:G1048576 D34 C35:D1048576">
    <cfRule type="cellIs" dxfId="25" priority="9" operator="lessThan">
      <formula>0</formula>
    </cfRule>
    <cfRule type="cellIs" dxfId="24" priority="10" operator="greaterThan">
      <formula>0</formula>
    </cfRule>
  </conditionalFormatting>
  <conditionalFormatting sqref="G13">
    <cfRule type="cellIs" dxfId="23" priority="1" operator="lessThan">
      <formula>0</formula>
    </cfRule>
    <cfRule type="cellIs" dxfId="22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6BB5-AAEF-FE41-A076-1554B86D9DC2}">
  <dimension ref="A4:I39"/>
  <sheetViews>
    <sheetView topLeftCell="A6" zoomScale="78" zoomScaleNormal="85" workbookViewId="0">
      <selection activeCell="D24" sqref="D24"/>
    </sheetView>
  </sheetViews>
  <sheetFormatPr defaultColWidth="11.21875" defaultRowHeight="15" x14ac:dyDescent="0.4"/>
  <cols>
    <col min="2" max="2" width="47.71875" bestFit="1" customWidth="1"/>
    <col min="3" max="3" width="14.27734375" bestFit="1" customWidth="1"/>
    <col min="5" max="5" width="28" bestFit="1" customWidth="1"/>
    <col min="6" max="6" width="14.27734375" bestFit="1" customWidth="1"/>
    <col min="7" max="7" width="25.71875" bestFit="1" customWidth="1"/>
    <col min="8" max="8" width="15.27734375" bestFit="1" customWidth="1"/>
    <col min="9" max="9" width="14.27734375" bestFit="1" customWidth="1"/>
  </cols>
  <sheetData>
    <row r="4" spans="2:9" x14ac:dyDescent="0.4">
      <c r="B4" t="str">
        <f>UPPER("tech disign ")</f>
        <v xml:space="preserve">TECH DISIGN </v>
      </c>
    </row>
    <row r="5" spans="2:9" x14ac:dyDescent="0.4">
      <c r="B5" t="str">
        <f>UPPER("Balance sheet as of January 1, 2022")</f>
        <v>BALANCE SHEET AS OF JANUARY 1, 2022</v>
      </c>
    </row>
    <row r="6" spans="2:9" x14ac:dyDescent="0.4">
      <c r="B6" t="s">
        <v>12</v>
      </c>
      <c r="C6">
        <v>2022</v>
      </c>
    </row>
    <row r="8" spans="2:9" x14ac:dyDescent="0.4">
      <c r="B8" s="2" t="str">
        <f>UPPER("Current Assets ")</f>
        <v xml:space="preserve">CURRENT ASSETS </v>
      </c>
      <c r="C8" s="1"/>
      <c r="D8" s="1"/>
      <c r="E8" s="2" t="str">
        <f>UPPER("Current Liabilities ")</f>
        <v xml:space="preserve">CURRENT LIABILITIES </v>
      </c>
      <c r="H8" s="2" t="str">
        <f>UPPER("Equity ")</f>
        <v xml:space="preserve">EQUITY </v>
      </c>
    </row>
    <row r="9" spans="2:9" x14ac:dyDescent="0.4">
      <c r="B9" t="str">
        <f>PROPER("Cash")</f>
        <v>Cash</v>
      </c>
      <c r="C9" s="11">
        <f>2000+1000-80-80</f>
        <v>2840</v>
      </c>
      <c r="D9" s="1"/>
      <c r="E9" t="str">
        <f>PROPER("Accounts Payable")</f>
        <v>Accounts Payable</v>
      </c>
      <c r="F9" s="1">
        <f>120+100+40+60</f>
        <v>320</v>
      </c>
      <c r="H9" t="str">
        <f>PROPER("Owners Equity")</f>
        <v>Owners Equity</v>
      </c>
      <c r="I9" s="12">
        <v>2000</v>
      </c>
    </row>
    <row r="10" spans="2:9" x14ac:dyDescent="0.4">
      <c r="B10" t="str">
        <f>PROPER("Accounts Recievable")</f>
        <v>Accounts Recievable</v>
      </c>
      <c r="C10" s="1">
        <f>600</f>
        <v>600</v>
      </c>
      <c r="D10" s="1"/>
      <c r="E10" t="str">
        <f>PROPER("Salaries Payable")</f>
        <v>Salaries Payable</v>
      </c>
      <c r="F10" s="1">
        <f>0</f>
        <v>0</v>
      </c>
      <c r="H10" t="str">
        <f>PROPER("Retained Earnings")</f>
        <v>Retained Earnings</v>
      </c>
      <c r="I10" s="1">
        <f>H39</f>
        <v>260</v>
      </c>
    </row>
    <row r="11" spans="2:9" x14ac:dyDescent="0.4">
      <c r="B11" t="str">
        <f>PROPER("Supplies")</f>
        <v>Supplies</v>
      </c>
      <c r="C11" s="1">
        <f>120-60</f>
        <v>60</v>
      </c>
      <c r="D11" s="1"/>
      <c r="E11" t="str">
        <f>PROPER("Interests Payable")</f>
        <v>Interests Payable</v>
      </c>
      <c r="F11" s="1">
        <v>0</v>
      </c>
    </row>
    <row r="12" spans="2:9" x14ac:dyDescent="0.4">
      <c r="B12" t="str">
        <f>PROPER("Prepaid Expenses")</f>
        <v>Prepaid Expenses</v>
      </c>
      <c r="C12" s="1">
        <v>0</v>
      </c>
      <c r="D12" s="1"/>
      <c r="E12" t="str">
        <f>PROPER("Income Tax Payable")</f>
        <v>Income Tax Payable</v>
      </c>
      <c r="F12" s="1">
        <v>0</v>
      </c>
      <c r="H12" t="str">
        <f>UPPER("Total Equity ")</f>
        <v xml:space="preserve">TOTAL EQUITY </v>
      </c>
      <c r="I12" s="12">
        <f>SUM(I9:I10)</f>
        <v>2260</v>
      </c>
    </row>
    <row r="13" spans="2:9" x14ac:dyDescent="0.4">
      <c r="B13" t="str">
        <f>UPPER("Total Current Assets")</f>
        <v>TOTAL CURRENT ASSETS</v>
      </c>
      <c r="C13" s="1">
        <f>SUM(C9:C12)</f>
        <v>3500</v>
      </c>
      <c r="D13" s="1"/>
      <c r="E13" t="str">
        <f>UPPER("Total current Liability")</f>
        <v>TOTAL CURRENT LIABILITY</v>
      </c>
      <c r="F13" s="1">
        <f>SUM(F9:F12)</f>
        <v>320</v>
      </c>
    </row>
    <row r="14" spans="2:9" x14ac:dyDescent="0.4">
      <c r="C14" s="1"/>
      <c r="D14" s="1"/>
      <c r="F14" s="1"/>
    </row>
    <row r="15" spans="2:9" x14ac:dyDescent="0.4">
      <c r="C15" s="1"/>
      <c r="D15" s="1"/>
      <c r="F15" s="1"/>
    </row>
    <row r="16" spans="2:9" x14ac:dyDescent="0.4">
      <c r="B16" s="2" t="str">
        <f>UPPER("Non Current Assets ")</f>
        <v xml:space="preserve">NON CURRENT ASSETS </v>
      </c>
      <c r="C16" s="1"/>
      <c r="D16" s="1"/>
      <c r="E16" s="2" t="str">
        <f>UPPER("Non Current Liabilities ")</f>
        <v xml:space="preserve">NON CURRENT LIABILITIES </v>
      </c>
    </row>
    <row r="17" spans="1:8" x14ac:dyDescent="0.4">
      <c r="B17" t="str">
        <f>PROPER("Long term investments")</f>
        <v>Long Term Investments</v>
      </c>
      <c r="C17" s="1">
        <v>0</v>
      </c>
      <c r="D17" s="1"/>
      <c r="E17" t="str">
        <f>PROPER("long term Borrowings")</f>
        <v>Long Term Borrowings</v>
      </c>
      <c r="F17" s="1">
        <f>1000</f>
        <v>1000</v>
      </c>
    </row>
    <row r="18" spans="1:8" x14ac:dyDescent="0.4">
      <c r="B18" t="str">
        <f>PROPER("property, plant, and equipment")</f>
        <v>Property, Plant, And Equipment</v>
      </c>
      <c r="C18" s="1">
        <f>80</f>
        <v>80</v>
      </c>
      <c r="D18" s="1"/>
      <c r="E18" t="str">
        <f>UPPER("Total non current Liability")</f>
        <v>TOTAL NON CURRENT LIABILITY</v>
      </c>
      <c r="F18" s="1">
        <f>SUM(F17)</f>
        <v>1000</v>
      </c>
    </row>
    <row r="19" spans="1:8" x14ac:dyDescent="0.4">
      <c r="B19" t="str">
        <f>UPPER("Total Non Current Assets")</f>
        <v>TOTAL NON CURRENT ASSETS</v>
      </c>
      <c r="C19" s="1">
        <f>SUM(C17:C18)</f>
        <v>80</v>
      </c>
      <c r="D19" s="1"/>
      <c r="E19" s="1"/>
    </row>
    <row r="20" spans="1:8" x14ac:dyDescent="0.4">
      <c r="B20" t="s">
        <v>1</v>
      </c>
      <c r="C20" s="1"/>
      <c r="D20" s="1"/>
      <c r="E20" s="13" t="str">
        <f>UPPER("Total Liability ")</f>
        <v xml:space="preserve">TOTAL LIABILITY </v>
      </c>
      <c r="F20" s="1">
        <f>SUM(F13,F18)</f>
        <v>1320</v>
      </c>
    </row>
    <row r="21" spans="1:8" x14ac:dyDescent="0.4">
      <c r="D21" s="1"/>
      <c r="E21" s="1"/>
    </row>
    <row r="22" spans="1:8" x14ac:dyDescent="0.4">
      <c r="B22" s="2" t="str">
        <f>UPPER("Total Current Assets")</f>
        <v>TOTAL CURRENT ASSETS</v>
      </c>
      <c r="C22" s="1">
        <f>SUM(C13,C19)</f>
        <v>3580</v>
      </c>
      <c r="D22" s="1"/>
      <c r="E22" s="1"/>
    </row>
    <row r="23" spans="1:8" x14ac:dyDescent="0.4">
      <c r="C23" s="1"/>
      <c r="D23" s="1"/>
      <c r="E23" s="1"/>
    </row>
    <row r="24" spans="1:8" x14ac:dyDescent="0.4">
      <c r="A24" s="4">
        <v>1</v>
      </c>
      <c r="B24" s="4" t="s">
        <v>15</v>
      </c>
      <c r="C24" s="1"/>
      <c r="D24" s="1"/>
      <c r="E24" s="1"/>
      <c r="G24" s="2" t="str">
        <f>UPPER("Total Liability and equity")</f>
        <v>TOTAL LIABILITY AND EQUITY</v>
      </c>
      <c r="H24" s="1">
        <f>SUM(F20,I12)</f>
        <v>3580</v>
      </c>
    </row>
    <row r="25" spans="1:8" x14ac:dyDescent="0.4">
      <c r="A25" s="4">
        <v>2</v>
      </c>
      <c r="B25" s="4" t="s">
        <v>16</v>
      </c>
      <c r="C25" s="1"/>
    </row>
    <row r="26" spans="1:8" x14ac:dyDescent="0.4">
      <c r="A26" s="4">
        <v>3</v>
      </c>
      <c r="B26" s="4" t="s">
        <v>17</v>
      </c>
      <c r="C26" s="1"/>
      <c r="F26" s="1"/>
    </row>
    <row r="27" spans="1:8" x14ac:dyDescent="0.4">
      <c r="A27" s="4">
        <v>4</v>
      </c>
      <c r="B27" s="4" t="s">
        <v>18</v>
      </c>
      <c r="C27" s="1"/>
      <c r="E27" s="8"/>
      <c r="F27" s="1"/>
    </row>
    <row r="28" spans="1:8" x14ac:dyDescent="0.4">
      <c r="A28" s="4">
        <v>5</v>
      </c>
      <c r="B28" s="4" t="s">
        <v>19</v>
      </c>
      <c r="C28" s="1"/>
    </row>
    <row r="29" spans="1:8" x14ac:dyDescent="0.4">
      <c r="A29" s="4">
        <v>6</v>
      </c>
      <c r="B29" s="4" t="s">
        <v>13</v>
      </c>
    </row>
    <row r="30" spans="1:8" x14ac:dyDescent="0.4">
      <c r="A30" s="4">
        <v>7</v>
      </c>
      <c r="B30" s="4" t="s">
        <v>20</v>
      </c>
    </row>
    <row r="31" spans="1:8" x14ac:dyDescent="0.4">
      <c r="A31" s="4">
        <v>8</v>
      </c>
      <c r="B31" s="4" t="s">
        <v>21</v>
      </c>
    </row>
    <row r="32" spans="1:8" x14ac:dyDescent="0.4">
      <c r="A32" s="4">
        <v>9</v>
      </c>
      <c r="B32" s="4" t="s">
        <v>22</v>
      </c>
    </row>
    <row r="33" spans="1:8" x14ac:dyDescent="0.4">
      <c r="A33" s="4">
        <v>10</v>
      </c>
      <c r="B33" s="4" t="s">
        <v>23</v>
      </c>
    </row>
    <row r="34" spans="1:8" x14ac:dyDescent="0.4">
      <c r="A34" s="4"/>
      <c r="B34" s="4"/>
    </row>
    <row r="35" spans="1:8" x14ac:dyDescent="0.4">
      <c r="B35" s="2" t="str">
        <f>UPPER("balance check ")</f>
        <v xml:space="preserve">BALANCE CHECK </v>
      </c>
      <c r="C35" s="3">
        <f>C22-H24</f>
        <v>0</v>
      </c>
      <c r="G35" t="str">
        <f>UPPER("Income Statement ")</f>
        <v xml:space="preserve">INCOME STATEMENT </v>
      </c>
    </row>
    <row r="36" spans="1:8" x14ac:dyDescent="0.4">
      <c r="G36" t="str">
        <f>PROPER("Revenues")</f>
        <v>Revenues</v>
      </c>
      <c r="H36" s="1">
        <f>400</f>
        <v>400</v>
      </c>
    </row>
    <row r="37" spans="1:8" x14ac:dyDescent="0.4">
      <c r="G37" t="s">
        <v>14</v>
      </c>
      <c r="H37" s="1">
        <f>-60</f>
        <v>-60</v>
      </c>
    </row>
    <row r="38" spans="1:8" x14ac:dyDescent="0.4">
      <c r="G38" t="str">
        <f>PROPER("Exhibition rent Costs")</f>
        <v>Exhibition Rent Costs</v>
      </c>
      <c r="H38" s="1">
        <v>-80</v>
      </c>
    </row>
    <row r="39" spans="1:8" x14ac:dyDescent="0.4">
      <c r="G39" t="str">
        <f>UPPER("Profit")</f>
        <v>PROFIT</v>
      </c>
      <c r="H39" s="1">
        <f>SUM(H36:H38)</f>
        <v>260</v>
      </c>
    </row>
  </sheetData>
  <conditionalFormatting sqref="C7:E7 D19:E19 C9:D15 F9:F12 F17 D21:E24 D20 H24 D16:D18 C17:C20 F26:F27 C23:C28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F13:F15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F18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F20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I9:I10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I12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H36:H37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H39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C22">
    <cfRule type="cellIs" dxfId="5" priority="3" operator="lessThan">
      <formula>0</formula>
    </cfRule>
    <cfRule type="cellIs" dxfId="4" priority="4" operator="greaterThan">
      <formula>0</formula>
    </cfRule>
  </conditionalFormatting>
  <conditionalFormatting sqref="H38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7CC2-0562-2248-A686-B023DEAED6DB}">
  <dimension ref="A10:M36"/>
  <sheetViews>
    <sheetView zoomScale="74" zoomScaleNormal="100" workbookViewId="0">
      <selection activeCell="D32" sqref="D32"/>
    </sheetView>
  </sheetViews>
  <sheetFormatPr defaultColWidth="11.21875" defaultRowHeight="15" x14ac:dyDescent="0.4"/>
  <cols>
    <col min="1" max="1" width="13" bestFit="1" customWidth="1"/>
    <col min="2" max="2" width="13.609375" bestFit="1" customWidth="1"/>
    <col min="4" max="4" width="37.38671875" bestFit="1" customWidth="1"/>
    <col min="5" max="7" width="13.609375" bestFit="1" customWidth="1"/>
    <col min="8" max="8" width="20.109375" bestFit="1" customWidth="1"/>
    <col min="9" max="9" width="14.0546875" bestFit="1" customWidth="1"/>
    <col min="10" max="10" width="13.609375" bestFit="1" customWidth="1"/>
    <col min="11" max="11" width="9.609375" bestFit="1" customWidth="1"/>
    <col min="12" max="12" width="9.21875" bestFit="1" customWidth="1"/>
    <col min="13" max="13" width="13.609375" bestFit="1" customWidth="1"/>
    <col min="14" max="14" width="11.21875" customWidth="1"/>
  </cols>
  <sheetData>
    <row r="10" spans="1:9" x14ac:dyDescent="0.4">
      <c r="B10" s="1"/>
      <c r="C10" s="1"/>
      <c r="D10" s="7"/>
      <c r="E10" s="1"/>
    </row>
    <row r="11" spans="1:9" x14ac:dyDescent="0.4">
      <c r="B11" s="1"/>
      <c r="C11" s="1"/>
      <c r="E11" s="1"/>
      <c r="H11" t="s">
        <v>9</v>
      </c>
      <c r="I11" s="7">
        <v>991300</v>
      </c>
    </row>
    <row r="12" spans="1:9" x14ac:dyDescent="0.4">
      <c r="A12" t="s">
        <v>2</v>
      </c>
      <c r="B12" s="1">
        <v>20000</v>
      </c>
      <c r="C12" s="1"/>
      <c r="E12" s="1"/>
    </row>
    <row r="13" spans="1:9" x14ac:dyDescent="0.4">
      <c r="A13" s="7" t="s">
        <v>26</v>
      </c>
      <c r="B13" s="9">
        <v>0.2</v>
      </c>
      <c r="C13" s="1"/>
      <c r="D13" t="s">
        <v>6</v>
      </c>
      <c r="E13" s="1">
        <v>1000000</v>
      </c>
    </row>
    <row r="14" spans="1:9" x14ac:dyDescent="0.4">
      <c r="A14" s="7"/>
      <c r="B14" s="1"/>
      <c r="C14" s="1"/>
      <c r="E14" s="1"/>
    </row>
    <row r="15" spans="1:9" x14ac:dyDescent="0.4">
      <c r="A15">
        <v>1</v>
      </c>
      <c r="B15" s="1">
        <v>200000</v>
      </c>
      <c r="C15" s="1"/>
      <c r="D15" t="s">
        <v>7</v>
      </c>
      <c r="E15" s="9">
        <v>0.2</v>
      </c>
      <c r="F15" s="5">
        <f>E13*E15</f>
        <v>200000</v>
      </c>
      <c r="H15" s="2" t="s">
        <v>3</v>
      </c>
      <c r="I15" s="3">
        <f>0.45*I11</f>
        <v>446085</v>
      </c>
    </row>
    <row r="16" spans="1:9" x14ac:dyDescent="0.4">
      <c r="A16">
        <v>2</v>
      </c>
      <c r="B16" s="1">
        <v>200000</v>
      </c>
      <c r="C16" s="1"/>
      <c r="E16" s="1"/>
    </row>
    <row r="17" spans="1:12" x14ac:dyDescent="0.4">
      <c r="A17">
        <v>3</v>
      </c>
      <c r="B17" s="1">
        <v>200000</v>
      </c>
      <c r="C17" s="1"/>
      <c r="E17" s="1"/>
    </row>
    <row r="18" spans="1:12" x14ac:dyDescent="0.4">
      <c r="A18">
        <v>4</v>
      </c>
      <c r="B18" s="1">
        <v>200000</v>
      </c>
      <c r="C18" s="1"/>
      <c r="D18" t="s">
        <v>8</v>
      </c>
      <c r="E18" s="1" t="s">
        <v>25</v>
      </c>
      <c r="H18" s="2" t="s">
        <v>3</v>
      </c>
      <c r="I18" s="10">
        <f>0.55*I11*5</f>
        <v>2726075</v>
      </c>
    </row>
    <row r="19" spans="1:12" x14ac:dyDescent="0.4">
      <c r="A19">
        <v>5</v>
      </c>
      <c r="B19" s="1">
        <v>1200000</v>
      </c>
      <c r="C19" s="1"/>
      <c r="E19" s="1"/>
    </row>
    <row r="20" spans="1:12" x14ac:dyDescent="0.4">
      <c r="B20" s="1"/>
      <c r="C20" s="1"/>
      <c r="E20" s="1"/>
    </row>
    <row r="21" spans="1:12" x14ac:dyDescent="0.4">
      <c r="B21" s="1"/>
      <c r="C21" s="1"/>
      <c r="E21" s="1"/>
      <c r="I21" s="7"/>
    </row>
    <row r="22" spans="1:12" x14ac:dyDescent="0.4">
      <c r="C22" s="1"/>
      <c r="D22" t="s">
        <v>24</v>
      </c>
      <c r="E22" s="1">
        <v>1200000</v>
      </c>
    </row>
    <row r="23" spans="1:12" x14ac:dyDescent="0.4">
      <c r="B23" s="1"/>
      <c r="C23" s="1"/>
      <c r="E23" s="1"/>
      <c r="I23" s="7"/>
    </row>
    <row r="24" spans="1:12" x14ac:dyDescent="0.4">
      <c r="B24" s="1"/>
      <c r="C24" s="1"/>
      <c r="E24" s="1"/>
    </row>
    <row r="25" spans="1:12" x14ac:dyDescent="0.4">
      <c r="B25" s="1"/>
      <c r="C25" s="1"/>
      <c r="D25" t="s">
        <v>10</v>
      </c>
      <c r="E25" s="1"/>
    </row>
    <row r="26" spans="1:12" x14ac:dyDescent="0.4">
      <c r="B26" s="1"/>
      <c r="C26" s="1"/>
      <c r="D26" s="14">
        <v>853000</v>
      </c>
      <c r="E26" s="14">
        <v>853000</v>
      </c>
      <c r="F26" s="14">
        <v>853000</v>
      </c>
      <c r="G26" s="14">
        <v>853000</v>
      </c>
      <c r="H26" s="14">
        <v>853000</v>
      </c>
      <c r="I26" s="14">
        <v>853000</v>
      </c>
      <c r="J26" s="14">
        <v>853000</v>
      </c>
      <c r="L26" s="7"/>
    </row>
    <row r="27" spans="1:12" x14ac:dyDescent="0.4">
      <c r="B27" s="1"/>
      <c r="C27" s="1"/>
      <c r="D27" s="7"/>
      <c r="E27" s="7"/>
      <c r="F27" s="7"/>
      <c r="G27" s="7"/>
      <c r="H27" s="7"/>
      <c r="I27" s="7"/>
      <c r="J27" s="7"/>
      <c r="L27" s="7"/>
    </row>
    <row r="28" spans="1:12" x14ac:dyDescent="0.4">
      <c r="B28" s="1"/>
      <c r="C28" s="1"/>
      <c r="D28" t="s">
        <v>11</v>
      </c>
      <c r="E28" s="1"/>
    </row>
    <row r="29" spans="1:12" x14ac:dyDescent="0.4">
      <c r="B29" s="1"/>
      <c r="C29" s="1"/>
      <c r="D29" t="s">
        <v>4</v>
      </c>
      <c r="E29" s="1"/>
    </row>
    <row r="30" spans="1:12" x14ac:dyDescent="0.4">
      <c r="B30" s="1"/>
      <c r="C30" s="1"/>
      <c r="D30" s="2">
        <v>0</v>
      </c>
      <c r="E30" s="2">
        <v>1</v>
      </c>
      <c r="F30" s="2">
        <v>2</v>
      </c>
      <c r="G30" s="2">
        <v>3</v>
      </c>
      <c r="H30" s="2">
        <v>4</v>
      </c>
      <c r="I30" s="2">
        <v>5</v>
      </c>
      <c r="J30" s="2">
        <v>6</v>
      </c>
    </row>
    <row r="31" spans="1:12" x14ac:dyDescent="0.4">
      <c r="B31" s="1"/>
      <c r="C31" s="1"/>
      <c r="D31" s="7">
        <v>991300</v>
      </c>
      <c r="E31" s="1">
        <f t="shared" ref="E31:J31" si="0">$D$31*(1+(0.1*E30))</f>
        <v>1090430</v>
      </c>
      <c r="F31" s="1">
        <f t="shared" si="0"/>
        <v>1189560</v>
      </c>
      <c r="G31" s="1">
        <f t="shared" si="0"/>
        <v>1288690</v>
      </c>
      <c r="H31" s="1">
        <f t="shared" si="0"/>
        <v>1387820</v>
      </c>
      <c r="I31" s="1">
        <f t="shared" si="0"/>
        <v>1486950</v>
      </c>
      <c r="J31" s="1">
        <f t="shared" si="0"/>
        <v>1586080</v>
      </c>
    </row>
    <row r="32" spans="1:12" x14ac:dyDescent="0.4">
      <c r="B32" s="1"/>
      <c r="C32" s="1"/>
      <c r="E32" s="1"/>
    </row>
    <row r="33" spans="2:13" x14ac:dyDescent="0.4">
      <c r="B33" s="1"/>
      <c r="C33" s="1"/>
      <c r="E33" s="1"/>
      <c r="K33" s="7">
        <f>SUM(D31:J31)</f>
        <v>9020830</v>
      </c>
      <c r="M33" s="1">
        <f>0.55*K33</f>
        <v>4961456.5</v>
      </c>
    </row>
    <row r="34" spans="2:13" x14ac:dyDescent="0.4">
      <c r="B34" s="1"/>
      <c r="C34" s="1"/>
      <c r="E34" s="1"/>
    </row>
    <row r="35" spans="2:13" x14ac:dyDescent="0.4">
      <c r="B35" s="1"/>
      <c r="C35" s="1"/>
      <c r="E35" s="1"/>
    </row>
    <row r="36" spans="2:13" x14ac:dyDescent="0.4">
      <c r="B36" s="1"/>
      <c r="C36" s="1"/>
      <c r="E36" s="1" t="s">
        <v>5</v>
      </c>
    </row>
  </sheetData>
  <conditionalFormatting sqref="E28:E29 E31:E36 F31:J31 C22 B10:C21 E10:E25 B23:C3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Company Statements</vt:lpstr>
      <vt:lpstr>Balance Sheet Example</vt:lpstr>
      <vt:lpstr>Forcasted Net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ندى الغامدي</cp:lastModifiedBy>
  <dcterms:created xsi:type="dcterms:W3CDTF">2021-04-01T01:43:58Z</dcterms:created>
  <dcterms:modified xsi:type="dcterms:W3CDTF">2022-05-29T18:53:13Z</dcterms:modified>
</cp:coreProperties>
</file>