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12" i="1" l="1"/>
  <c r="D1" i="1"/>
  <c r="J18" i="1" l="1"/>
  <c r="J19" i="1"/>
  <c r="H19" i="1"/>
  <c r="J13" i="1"/>
  <c r="J12" i="1"/>
  <c r="J17" i="1" l="1"/>
  <c r="J16" i="1"/>
  <c r="C9" i="1"/>
  <c r="C3" i="1" l="1"/>
  <c r="C4" i="1"/>
  <c r="C5" i="1"/>
  <c r="C6" i="1"/>
  <c r="C7" i="1"/>
  <c r="D7" i="1" s="1"/>
  <c r="C8" i="1"/>
  <c r="C10" i="1"/>
  <c r="C11" i="1"/>
  <c r="D11" i="1" s="1"/>
  <c r="C2" i="1"/>
  <c r="H11" i="1"/>
  <c r="D9" i="1"/>
  <c r="J3" i="1" s="1"/>
  <c r="H4" i="1"/>
  <c r="H2" i="1"/>
  <c r="F7" i="1" l="1"/>
  <c r="F17" i="1" s="1"/>
  <c r="J2" i="1"/>
  <c r="F8" i="1"/>
  <c r="F18" i="1" s="1"/>
  <c r="D3" i="1"/>
  <c r="F9" i="1"/>
  <c r="H12" i="1" s="1"/>
  <c r="D2" i="1"/>
  <c r="F2" i="1" s="1"/>
  <c r="F6" i="1"/>
  <c r="F16" i="1" s="1"/>
  <c r="F5" i="1"/>
  <c r="F15" i="1" s="1"/>
  <c r="J11" i="1"/>
  <c r="D4" i="1"/>
  <c r="H7" i="1" s="1"/>
  <c r="H13" i="1" s="1"/>
  <c r="D6" i="1"/>
  <c r="H3" i="1"/>
  <c r="D10" i="1"/>
  <c r="H5" i="1" s="1"/>
  <c r="H8" i="1"/>
  <c r="J8" i="1"/>
  <c r="D8" i="1"/>
  <c r="J4" i="1" s="1"/>
  <c r="J10" i="1"/>
  <c r="J9" i="1"/>
  <c r="H15" i="1"/>
  <c r="D5" i="1"/>
  <c r="J7" i="1"/>
  <c r="F4" i="1"/>
  <c r="H9" i="1"/>
  <c r="F3" i="1" l="1"/>
  <c r="F10" i="1"/>
  <c r="J15" i="1"/>
  <c r="F14" i="1"/>
  <c r="H18" i="1" s="1"/>
  <c r="H6" i="1"/>
  <c r="H14" i="1" s="1"/>
  <c r="F12" i="1"/>
  <c r="J14" i="1"/>
  <c r="H10" i="1"/>
  <c r="F19" i="1"/>
  <c r="F13" i="1"/>
  <c r="F11" i="1"/>
  <c r="H17" i="1"/>
  <c r="J5" i="1"/>
  <c r="J6" i="1"/>
  <c r="H16" i="1"/>
  <c r="D18" i="1" l="1"/>
  <c r="C18" i="1"/>
  <c r="D17" i="1"/>
  <c r="C17" i="1" s="1"/>
</calcChain>
</file>

<file path=xl/sharedStrings.xml><?xml version="1.0" encoding="utf-8"?>
<sst xmlns="http://schemas.openxmlformats.org/spreadsheetml/2006/main" count="749" uniqueCount="143">
  <si>
    <t>Force</t>
  </si>
  <si>
    <t>Vitalité</t>
  </si>
  <si>
    <t>Endurence</t>
  </si>
  <si>
    <t>Vigueur</t>
  </si>
  <si>
    <t>Dexérité</t>
  </si>
  <si>
    <t>Inteligence</t>
  </si>
  <si>
    <t>Sagesse</t>
  </si>
  <si>
    <t>Mémoire</t>
  </si>
  <si>
    <t>Chance</t>
  </si>
  <si>
    <t>Charisme</t>
  </si>
  <si>
    <t>Points de vie</t>
  </si>
  <si>
    <t>Points de vigueur</t>
  </si>
  <si>
    <t>Points de mana</t>
  </si>
  <si>
    <t>Resistance physique</t>
  </si>
  <si>
    <t>Resistance elementaire</t>
  </si>
  <si>
    <t>Resistance malédictions</t>
  </si>
  <si>
    <t>Resistance poison</t>
  </si>
  <si>
    <t>Resistance saignements</t>
  </si>
  <si>
    <t>Resistance CC</t>
  </si>
  <si>
    <t>Chance de saignement</t>
  </si>
  <si>
    <t>Chance de loot</t>
  </si>
  <si>
    <t>Chance de manipulation</t>
  </si>
  <si>
    <t>Chance d'intimidation</t>
  </si>
  <si>
    <t>Chance d'evennement aléatoire</t>
  </si>
  <si>
    <t>Equilibre</t>
  </si>
  <si>
    <t>Capacité de port</t>
  </si>
  <si>
    <t>Furtivité</t>
  </si>
  <si>
    <t>Nombre de sorts</t>
  </si>
  <si>
    <t>Reduction des délais d'incantation</t>
  </si>
  <si>
    <t>Regeneration de points de vie</t>
  </si>
  <si>
    <t>Regeneration de points de Vigueur</t>
  </si>
  <si>
    <t>Regeneration de mana</t>
  </si>
  <si>
    <t>Augmentation des effets</t>
  </si>
  <si>
    <t>Augmentation de la durée des effets</t>
  </si>
  <si>
    <t>Augmentation de portée des sorts</t>
  </si>
  <si>
    <t>Chance d'établir une attaque corps a corps simple</t>
  </si>
  <si>
    <t>Chance d'établir une esquive simple</t>
  </si>
  <si>
    <t>Chance d'établir une parade simple</t>
  </si>
  <si>
    <t>Chance d'établir un sort simple</t>
  </si>
  <si>
    <t>Arme droite</t>
  </si>
  <si>
    <t>Nom de l'arme</t>
  </si>
  <si>
    <t>Description</t>
  </si>
  <si>
    <t>Type</t>
  </si>
  <si>
    <t>Poids</t>
  </si>
  <si>
    <t>Dégâts de base</t>
  </si>
  <si>
    <t>Ratio coup critique</t>
  </si>
  <si>
    <t>Seuil coup critique</t>
  </si>
  <si>
    <t>Scaling force</t>
  </si>
  <si>
    <t>Scaling dextérité</t>
  </si>
  <si>
    <t>Effet</t>
  </si>
  <si>
    <t>Scalaire effet</t>
  </si>
  <si>
    <t>Temps effet</t>
  </si>
  <si>
    <t>Scaling effet</t>
  </si>
  <si>
    <t>Propriété passive</t>
  </si>
  <si>
    <t xml:space="preserve">Scalaire </t>
  </si>
  <si>
    <t>Cout en vigueur</t>
  </si>
  <si>
    <t>Ratio secondes/coup</t>
  </si>
  <si>
    <t>Seuil 2</t>
  </si>
  <si>
    <t>Seuil 1</t>
  </si>
  <si>
    <t>Déséquilibre</t>
  </si>
  <si>
    <t>Pourcentage déséquilibre</t>
  </si>
  <si>
    <t>Valeur de parade</t>
  </si>
  <si>
    <t>Necessité force</t>
  </si>
  <si>
    <t>Necessité intelligence</t>
  </si>
  <si>
    <t>Necessité Dextérité</t>
  </si>
  <si>
    <t>Arme Gauche</t>
  </si>
  <si>
    <t>Vitesse d'attaque</t>
  </si>
  <si>
    <t>Resistance physique totale</t>
  </si>
  <si>
    <t>Resistance elementaire totale</t>
  </si>
  <si>
    <t>Resistance malédictions totale</t>
  </si>
  <si>
    <t>Resistance poison totale</t>
  </si>
  <si>
    <t>Resistance saignement totale</t>
  </si>
  <si>
    <t>Seuil de poids</t>
  </si>
  <si>
    <t>Equlibre total</t>
  </si>
  <si>
    <t>Déséquilibre total</t>
  </si>
  <si>
    <t>Dégâts avec sort principal</t>
  </si>
  <si>
    <t>Valeur du soin principal</t>
  </si>
  <si>
    <t>Nombre d'actions par tour</t>
  </si>
  <si>
    <t>Temps d'incontation du soin principal</t>
  </si>
  <si>
    <t>Temps d'incontation du sort  de dégâts principal</t>
  </si>
  <si>
    <t>Dégâts totaux de l'effet actif</t>
  </si>
  <si>
    <t>Valeur du sort a effet</t>
  </si>
  <si>
    <t xml:space="preserve">Durée de l'effet </t>
  </si>
  <si>
    <t>Portée</t>
  </si>
  <si>
    <t>Actif</t>
  </si>
  <si>
    <t>Scalaire actif</t>
  </si>
  <si>
    <t>Temps Actif</t>
  </si>
  <si>
    <t>Scaling actif</t>
  </si>
  <si>
    <t>portée actif</t>
  </si>
  <si>
    <t>Portée du sort équipé</t>
  </si>
  <si>
    <t>Actif 2</t>
  </si>
  <si>
    <t>Scalaire actif 2</t>
  </si>
  <si>
    <t>Temps Actif 2</t>
  </si>
  <si>
    <t>Scaling actif 2</t>
  </si>
  <si>
    <t>portée actif 2</t>
  </si>
  <si>
    <t>Plastron</t>
  </si>
  <si>
    <t>Nom</t>
  </si>
  <si>
    <t>Resistance malédiction</t>
  </si>
  <si>
    <t>Resistance saignement</t>
  </si>
  <si>
    <t>Passif</t>
  </si>
  <si>
    <t>Scalaire</t>
  </si>
  <si>
    <t>jambière</t>
  </si>
  <si>
    <t>Heaume</t>
  </si>
  <si>
    <t>Gantelets</t>
  </si>
  <si>
    <t>Bottes</t>
  </si>
  <si>
    <t>Passif 2</t>
  </si>
  <si>
    <t>Scalaire2</t>
  </si>
  <si>
    <t>Colier</t>
  </si>
  <si>
    <t>Braclet</t>
  </si>
  <si>
    <t>Anneau 3</t>
  </si>
  <si>
    <t>Anneau 2</t>
  </si>
  <si>
    <t>Anneau 1</t>
  </si>
  <si>
    <t>Bouclier</t>
  </si>
  <si>
    <t>Valeur de parade elementaire</t>
  </si>
  <si>
    <t>Baton</t>
  </si>
  <si>
    <t>Distance</t>
  </si>
  <si>
    <t>Sort</t>
  </si>
  <si>
    <t>Temps</t>
  </si>
  <si>
    <t>Cout mana</t>
  </si>
  <si>
    <t>Temps incontation</t>
  </si>
  <si>
    <t>Delai de récupération</t>
  </si>
  <si>
    <t>Scaling intelligence</t>
  </si>
  <si>
    <t>Scaling sagesse</t>
  </si>
  <si>
    <t>Necessité sagesse</t>
  </si>
  <si>
    <t>Main droite</t>
  </si>
  <si>
    <t>Main gauche</t>
  </si>
  <si>
    <t>Augmentation effet du poison</t>
  </si>
  <si>
    <t>Arme secondaire</t>
  </si>
  <si>
    <t>Sort de dégâts</t>
  </si>
  <si>
    <t>Sort de soin</t>
  </si>
  <si>
    <t>Sort d'effet</t>
  </si>
  <si>
    <t>Dégâts main droite</t>
  </si>
  <si>
    <t>Dégâts main gauche</t>
  </si>
  <si>
    <t>Dégâts avec arme secondaire</t>
  </si>
  <si>
    <t>Temps d'icantation du sort a effet</t>
  </si>
  <si>
    <t>type de scaling de l'effet</t>
  </si>
  <si>
    <t>Dégâts de chute a 5m</t>
  </si>
  <si>
    <t>Niveau:</t>
  </si>
  <si>
    <t>Cout en mana actif 1</t>
  </si>
  <si>
    <t>Cout en mana actif 2</t>
  </si>
  <si>
    <t>Arc Ourague</t>
  </si>
  <si>
    <t>Un arc de taille moyenne puissant et rapide</t>
  </si>
  <si>
    <t xml:space="preserve">Saignement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</si>
</sst>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\ _€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1" xfId="0" applyBorder="1"/>
    <xf numFmtId="0" fontId="4" fillId="8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11" xfId="0" applyBorder="1"/>
    <xf numFmtId="0" fontId="4" fillId="8" borderId="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4" fontId="1" fillId="8" borderId="13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164" fontId="1" fillId="8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65" fontId="1" fillId="9" borderId="22" xfId="0" applyNumberFormat="1" applyFont="1" applyFill="1" applyBorder="1" applyAlignment="1">
      <alignment horizontal="center" vertical="center"/>
    </xf>
    <xf numFmtId="166" fontId="4" fillId="10" borderId="6" xfId="0" applyNumberFormat="1" applyFont="1" applyFill="1" applyBorder="1" applyAlignment="1">
      <alignment horizontal="center" vertical="center" wrapText="1"/>
    </xf>
    <xf numFmtId="166" fontId="4" fillId="10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2" fontId="4" fillId="10" borderId="6" xfId="0" applyNumberFormat="1" applyFont="1" applyFill="1" applyBorder="1" applyAlignment="1">
      <alignment horizontal="center" vertical="center" wrapText="1"/>
    </xf>
    <xf numFmtId="0" fontId="8" fillId="13" borderId="2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69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C4" sqref="C4"/>
    </sheetView>
  </sheetViews>
  <sheetFormatPr baseColWidth="10" defaultColWidth="9.140625" defaultRowHeight="30" customHeight="1" x14ac:dyDescent="0.25"/>
  <cols>
    <col min="1" max="1" width="33" customWidth="1"/>
    <col min="2" max="4" width="15.42578125" customWidth="1"/>
    <col min="5" max="5" width="25.140625" customWidth="1"/>
    <col min="6" max="6" width="15.42578125" customWidth="1"/>
    <col min="7" max="7" width="26.28515625" customWidth="1"/>
    <col min="8" max="8" width="15.42578125" customWidth="1"/>
    <col min="9" max="9" width="29.5703125" customWidth="1"/>
    <col min="10" max="10" width="15.42578125" customWidth="1"/>
    <col min="12" max="12" width="22.5703125" customWidth="1"/>
    <col min="13" max="13" width="18.5703125" customWidth="1"/>
    <col min="14" max="14" width="7.7109375" customWidth="1"/>
    <col min="15" max="15" width="23.28515625" customWidth="1"/>
    <col min="16" max="16" width="19.85546875" customWidth="1"/>
    <col min="18" max="18" width="23.85546875" customWidth="1"/>
    <col min="19" max="19" width="17.7109375" customWidth="1"/>
    <col min="21" max="21" width="23.85546875" customWidth="1"/>
    <col min="22" max="22" width="19.5703125" customWidth="1"/>
    <col min="24" max="24" width="20.5703125" customWidth="1"/>
    <col min="25" max="25" width="18.85546875" customWidth="1"/>
    <col min="27" max="28" width="17.28515625" customWidth="1"/>
    <col min="30" max="31" width="17.28515625" customWidth="1"/>
    <col min="33" max="34" width="17.28515625" customWidth="1"/>
    <col min="36" max="37" width="17.28515625" customWidth="1"/>
    <col min="39" max="40" width="18.42578125" customWidth="1"/>
  </cols>
  <sheetData>
    <row r="1" spans="1:40" ht="30" customHeight="1" thickBot="1" x14ac:dyDescent="0.3">
      <c r="A1" s="1" t="s">
        <v>96</v>
      </c>
      <c r="B1" s="15" t="s">
        <v>137</v>
      </c>
      <c r="C1" s="58">
        <v>645</v>
      </c>
      <c r="D1" s="59">
        <f>IF(B2&lt;41,B2,IF(B2&lt;46,B2*2-40,B2*4-130))+IF(B3&lt;41,B3,IF(B3&lt;51,B3*2-40,B3*4-140))+IF(B4&lt;41,B4,IF(B4&lt;46,B4*2-40,B4*4-130))+IF(B5&lt;41,B5,IF(B5&lt;46,B5*2-40,B5*4-130))+IF(B6&lt;41,B6,IF(B6&lt;56,B6*2-40,B6*4-150))+IF(B7&lt;41,B7,IF(B7&lt;46,B7*2-40,B7*4-130))+IF(B8&lt;41,B8,IF(B8&lt;46,B8*2-40,B8*4-130))+IF(B9&lt;41,B9,IF(B9&lt;46,B9*2-40,B9*4-130))+IF(B10&lt;41,B10,IF(B10&lt;56,B10*2-40,B10*4-150))+IF(B11&lt;41,B11,IF(B11&lt;46,B11*2-40,B11*4-130))+C13</f>
        <v>745</v>
      </c>
    </row>
    <row r="2" spans="1:40" ht="30" customHeight="1" thickBot="1" x14ac:dyDescent="0.3">
      <c r="A2" s="9" t="s">
        <v>1</v>
      </c>
      <c r="B2" s="42">
        <v>45</v>
      </c>
      <c r="C2" s="28">
        <f>B2</f>
        <v>45</v>
      </c>
      <c r="D2" s="52">
        <f>IF(C2&lt;41,C2,IF(C2&lt;46,C2*2-40,C2*4-130))</f>
        <v>50</v>
      </c>
      <c r="E2" s="17" t="s">
        <v>10</v>
      </c>
      <c r="F2" s="30">
        <f>50+20*D2</f>
        <v>1050</v>
      </c>
      <c r="G2" s="18" t="s">
        <v>21</v>
      </c>
      <c r="H2" s="40">
        <f>IF(B11=50,0.3,0)</f>
        <v>0.3</v>
      </c>
      <c r="I2" s="19" t="s">
        <v>30</v>
      </c>
      <c r="J2" s="40">
        <f>C4/5/100</f>
        <v>0.1</v>
      </c>
      <c r="L2" s="5" t="s">
        <v>39</v>
      </c>
      <c r="M2" s="35">
        <v>1</v>
      </c>
      <c r="O2" s="5" t="s">
        <v>65</v>
      </c>
      <c r="P2" s="35">
        <v>1</v>
      </c>
      <c r="R2" s="5" t="s">
        <v>115</v>
      </c>
      <c r="S2" s="35">
        <v>2</v>
      </c>
      <c r="U2" s="5" t="s">
        <v>114</v>
      </c>
      <c r="V2" s="35">
        <v>3</v>
      </c>
      <c r="X2" s="5" t="s">
        <v>95</v>
      </c>
      <c r="Y2" s="35">
        <v>1</v>
      </c>
      <c r="AA2" s="5" t="s">
        <v>101</v>
      </c>
      <c r="AB2" s="35">
        <v>1</v>
      </c>
      <c r="AD2" s="5" t="s">
        <v>102</v>
      </c>
      <c r="AE2" s="35">
        <v>1</v>
      </c>
      <c r="AG2" s="5" t="s">
        <v>103</v>
      </c>
      <c r="AH2" s="35">
        <v>1</v>
      </c>
      <c r="AJ2" s="5" t="s">
        <v>104</v>
      </c>
      <c r="AK2" s="35">
        <v>1</v>
      </c>
      <c r="AM2" s="5" t="s">
        <v>112</v>
      </c>
      <c r="AN2" s="35">
        <v>4</v>
      </c>
    </row>
    <row r="3" spans="1:40" ht="30" customHeight="1" thickBot="1" x14ac:dyDescent="0.3">
      <c r="A3" s="10" t="s">
        <v>2</v>
      </c>
      <c r="B3" s="42">
        <v>60</v>
      </c>
      <c r="C3" s="28">
        <f t="shared" ref="C3:C11" si="0">B3</f>
        <v>60</v>
      </c>
      <c r="D3" s="52">
        <f t="shared" ref="D3:D11" si="1">IF(C3&lt;41,C3,IF(C3&lt;46,C3*2-40,C3*4-130))</f>
        <v>110</v>
      </c>
      <c r="E3" s="20" t="s">
        <v>11</v>
      </c>
      <c r="F3" s="31">
        <f>20+10*D3</f>
        <v>1120</v>
      </c>
      <c r="G3" s="3" t="s">
        <v>22</v>
      </c>
      <c r="H3" s="38">
        <f>IF(B11&gt;39,C11/100,0)</f>
        <v>0.5</v>
      </c>
      <c r="I3" s="4" t="s">
        <v>31</v>
      </c>
      <c r="J3" s="31">
        <f>0.1*D9+((2*B7)/100)*(0.1*D9)</f>
        <v>4.8</v>
      </c>
      <c r="L3" s="6" t="s">
        <v>40</v>
      </c>
      <c r="M3" s="36"/>
      <c r="O3" s="6" t="s">
        <v>40</v>
      </c>
      <c r="P3" s="56"/>
      <c r="R3" s="6" t="s">
        <v>40</v>
      </c>
      <c r="S3" s="36" t="s">
        <v>140</v>
      </c>
      <c r="U3" s="6" t="s">
        <v>40</v>
      </c>
      <c r="V3" s="36"/>
      <c r="X3" s="6" t="s">
        <v>96</v>
      </c>
      <c r="Y3" s="36"/>
      <c r="AA3" s="6" t="s">
        <v>96</v>
      </c>
      <c r="AB3" s="36"/>
      <c r="AD3" s="6" t="s">
        <v>96</v>
      </c>
      <c r="AE3" s="36"/>
      <c r="AG3" s="6" t="s">
        <v>96</v>
      </c>
      <c r="AH3" s="36"/>
      <c r="AJ3" s="6" t="s">
        <v>96</v>
      </c>
      <c r="AK3" s="36"/>
      <c r="AM3" s="6" t="s">
        <v>40</v>
      </c>
      <c r="AN3" s="36"/>
    </row>
    <row r="4" spans="1:40" ht="30" customHeight="1" thickBot="1" x14ac:dyDescent="0.3">
      <c r="A4" s="10" t="s">
        <v>3</v>
      </c>
      <c r="B4" s="42">
        <v>50</v>
      </c>
      <c r="C4" s="28">
        <f t="shared" si="0"/>
        <v>50</v>
      </c>
      <c r="D4" s="52">
        <f t="shared" si="1"/>
        <v>70</v>
      </c>
      <c r="E4" s="20" t="s">
        <v>12</v>
      </c>
      <c r="F4" s="31">
        <f>10*D9</f>
        <v>300</v>
      </c>
      <c r="G4" s="4" t="s">
        <v>23</v>
      </c>
      <c r="H4" s="38">
        <f>IF(B10=50,0.3,0)</f>
        <v>0</v>
      </c>
      <c r="I4" s="4" t="s">
        <v>32</v>
      </c>
      <c r="J4" s="38">
        <f>2*D8/100</f>
        <v>0.6</v>
      </c>
      <c r="L4" s="6" t="s">
        <v>41</v>
      </c>
      <c r="M4" s="60"/>
      <c r="O4" s="6" t="s">
        <v>41</v>
      </c>
      <c r="P4" s="56"/>
      <c r="R4" s="6" t="s">
        <v>41</v>
      </c>
      <c r="S4" s="36" t="s">
        <v>141</v>
      </c>
      <c r="U4" s="6" t="s">
        <v>41</v>
      </c>
      <c r="V4" s="36"/>
      <c r="X4" s="6" t="s">
        <v>41</v>
      </c>
      <c r="Y4" s="36"/>
      <c r="AA4" s="6" t="s">
        <v>41</v>
      </c>
      <c r="AB4" s="36"/>
      <c r="AD4" s="6" t="s">
        <v>41</v>
      </c>
      <c r="AE4" s="36"/>
      <c r="AG4" s="6" t="s">
        <v>41</v>
      </c>
      <c r="AH4" s="36"/>
      <c r="AJ4" s="6" t="s">
        <v>41</v>
      </c>
      <c r="AK4" s="36"/>
      <c r="AM4" s="6" t="s">
        <v>41</v>
      </c>
      <c r="AN4" s="36"/>
    </row>
    <row r="5" spans="1:40" ht="30" customHeight="1" thickBot="1" x14ac:dyDescent="0.3">
      <c r="A5" s="10" t="s">
        <v>0</v>
      </c>
      <c r="B5" s="42">
        <v>50</v>
      </c>
      <c r="C5" s="28">
        <f t="shared" si="0"/>
        <v>50</v>
      </c>
      <c r="D5" s="52">
        <f t="shared" si="1"/>
        <v>70</v>
      </c>
      <c r="E5" s="20" t="s">
        <v>13</v>
      </c>
      <c r="F5" s="38">
        <f>0.9*(0.3*C2+0.3*C3+0.3*C4)/100</f>
        <v>0.41850000000000004</v>
      </c>
      <c r="G5" s="21" t="s">
        <v>126</v>
      </c>
      <c r="H5" s="38">
        <f>(D10*2)/100</f>
        <v>3</v>
      </c>
      <c r="I5" s="4" t="s">
        <v>33</v>
      </c>
      <c r="J5" s="38">
        <f>D8/100</f>
        <v>0.3</v>
      </c>
      <c r="L5" s="6" t="s">
        <v>42</v>
      </c>
      <c r="M5" s="36"/>
      <c r="O5" s="6" t="s">
        <v>42</v>
      </c>
      <c r="P5" s="56"/>
      <c r="R5" s="6" t="s">
        <v>42</v>
      </c>
      <c r="S5" s="36" t="s">
        <v>115</v>
      </c>
      <c r="U5" s="6" t="s">
        <v>42</v>
      </c>
      <c r="V5" s="36"/>
      <c r="X5" s="6" t="s">
        <v>42</v>
      </c>
      <c r="Y5" s="36"/>
      <c r="AA5" s="6" t="s">
        <v>42</v>
      </c>
      <c r="AB5" s="36"/>
      <c r="AD5" s="6" t="s">
        <v>42</v>
      </c>
      <c r="AE5" s="36"/>
      <c r="AG5" s="6" t="s">
        <v>42</v>
      </c>
      <c r="AH5" s="36"/>
      <c r="AJ5" s="6" t="s">
        <v>42</v>
      </c>
      <c r="AK5" s="36"/>
      <c r="AM5" s="6" t="s">
        <v>43</v>
      </c>
      <c r="AN5" s="36"/>
    </row>
    <row r="6" spans="1:40" ht="30" customHeight="1" thickBot="1" x14ac:dyDescent="0.3">
      <c r="A6" s="10" t="s">
        <v>4</v>
      </c>
      <c r="B6" s="42">
        <v>75</v>
      </c>
      <c r="C6" s="28">
        <f t="shared" si="0"/>
        <v>75</v>
      </c>
      <c r="D6" s="52">
        <f t="shared" si="1"/>
        <v>170</v>
      </c>
      <c r="E6" s="20" t="s">
        <v>14</v>
      </c>
      <c r="F6" s="38">
        <f>0.9*(0.3*C2+0.3*C10+0.2*C7)/100</f>
        <v>0.36450000000000005</v>
      </c>
      <c r="G6" s="3" t="s">
        <v>24</v>
      </c>
      <c r="H6" s="31">
        <f>IF((35-(ABS(B2-B3))-ABS(B3-B4)-ABS(B4-B5))&gt;0,(D2+D3+D4+D5)/6+35-(ABS(B2-B3))-ABS(B3-B4)-ABS(B4-B5),(D2+D3+D4+D5)/6)</f>
        <v>60</v>
      </c>
      <c r="I6" s="4" t="s">
        <v>34</v>
      </c>
      <c r="J6" s="38">
        <f>1.2*D8/100</f>
        <v>0.36</v>
      </c>
      <c r="L6" s="6" t="s">
        <v>43</v>
      </c>
      <c r="M6" s="36"/>
      <c r="O6" s="6" t="s">
        <v>43</v>
      </c>
      <c r="P6" s="56"/>
      <c r="R6" s="6" t="s">
        <v>43</v>
      </c>
      <c r="S6" s="36">
        <v>7</v>
      </c>
      <c r="U6" s="6" t="s">
        <v>43</v>
      </c>
      <c r="V6" s="36"/>
      <c r="X6" s="6" t="s">
        <v>43</v>
      </c>
      <c r="Y6" s="36"/>
      <c r="AA6" s="6" t="s">
        <v>43</v>
      </c>
      <c r="AB6" s="36"/>
      <c r="AD6" s="6" t="s">
        <v>43</v>
      </c>
      <c r="AE6" s="36"/>
      <c r="AG6" s="6" t="s">
        <v>43</v>
      </c>
      <c r="AH6" s="36"/>
      <c r="AJ6" s="6" t="s">
        <v>43</v>
      </c>
      <c r="AK6" s="36"/>
      <c r="AM6" s="6" t="s">
        <v>44</v>
      </c>
      <c r="AN6" s="36"/>
    </row>
    <row r="7" spans="1:40" ht="30" customHeight="1" thickBot="1" x14ac:dyDescent="0.3">
      <c r="A7" s="10" t="s">
        <v>5</v>
      </c>
      <c r="B7" s="42">
        <v>30</v>
      </c>
      <c r="C7" s="28">
        <f t="shared" si="0"/>
        <v>30</v>
      </c>
      <c r="D7" s="52">
        <f t="shared" si="1"/>
        <v>30</v>
      </c>
      <c r="E7" s="20" t="s">
        <v>15</v>
      </c>
      <c r="F7" s="38">
        <f>0.9*(0.6*C8+0.3*C10)/100</f>
        <v>0.35100000000000003</v>
      </c>
      <c r="G7" s="4" t="s">
        <v>25</v>
      </c>
      <c r="H7" s="31">
        <f>IF(C4&lt;11,30+D4,20+2*D4)</f>
        <v>160</v>
      </c>
      <c r="I7" s="4" t="s">
        <v>35</v>
      </c>
      <c r="J7" s="38">
        <f>(C10*2+C5*2+C6*4+180)/6/100</f>
        <v>1.2</v>
      </c>
      <c r="L7" s="6" t="s">
        <v>44</v>
      </c>
      <c r="M7" s="36"/>
      <c r="O7" s="6" t="s">
        <v>44</v>
      </c>
      <c r="P7" s="56"/>
      <c r="R7" s="6" t="s">
        <v>44</v>
      </c>
      <c r="S7" s="36">
        <v>120</v>
      </c>
      <c r="U7" s="6" t="s">
        <v>44</v>
      </c>
      <c r="V7" s="36"/>
      <c r="X7" s="6" t="s">
        <v>13</v>
      </c>
      <c r="Y7" s="36"/>
      <c r="AA7" s="6" t="s">
        <v>13</v>
      </c>
      <c r="AB7" s="36"/>
      <c r="AD7" s="6" t="s">
        <v>13</v>
      </c>
      <c r="AE7" s="36"/>
      <c r="AG7" s="6" t="s">
        <v>13</v>
      </c>
      <c r="AH7" s="36"/>
      <c r="AJ7" s="6" t="s">
        <v>13</v>
      </c>
      <c r="AK7" s="36"/>
      <c r="AM7" s="6" t="s">
        <v>47</v>
      </c>
      <c r="AN7" s="36"/>
    </row>
    <row r="8" spans="1:40" ht="30" customHeight="1" thickBot="1" x14ac:dyDescent="0.3">
      <c r="A8" s="10" t="s">
        <v>6</v>
      </c>
      <c r="B8" s="42">
        <v>30</v>
      </c>
      <c r="C8" s="28">
        <f t="shared" si="0"/>
        <v>30</v>
      </c>
      <c r="D8" s="52">
        <f t="shared" si="1"/>
        <v>30</v>
      </c>
      <c r="E8" s="20" t="s">
        <v>16</v>
      </c>
      <c r="F8" s="38">
        <f>0.9*(0.6*C4+0.3*C10)/100</f>
        <v>0.45899999999999996</v>
      </c>
      <c r="G8" s="3" t="s">
        <v>26</v>
      </c>
      <c r="H8" s="38">
        <f>(C10*2+C6*2*3+90*2)/6/100</f>
        <v>1.2833333333333334</v>
      </c>
      <c r="I8" s="4" t="s">
        <v>36</v>
      </c>
      <c r="J8" s="38">
        <f>(C10*2+C6*4+C4*2+180)/6/100</f>
        <v>1.2</v>
      </c>
      <c r="L8" s="6" t="s">
        <v>45</v>
      </c>
      <c r="M8" s="36"/>
      <c r="O8" s="6" t="s">
        <v>45</v>
      </c>
      <c r="P8" s="56"/>
      <c r="R8" s="6" t="s">
        <v>45</v>
      </c>
      <c r="S8" s="36">
        <v>3</v>
      </c>
      <c r="U8" s="6" t="s">
        <v>45</v>
      </c>
      <c r="V8" s="36"/>
      <c r="X8" s="6" t="s">
        <v>14</v>
      </c>
      <c r="Y8" s="36"/>
      <c r="AA8" s="6" t="s">
        <v>14</v>
      </c>
      <c r="AB8" s="36"/>
      <c r="AD8" s="6" t="s">
        <v>14</v>
      </c>
      <c r="AE8" s="36"/>
      <c r="AG8" s="6" t="s">
        <v>14</v>
      </c>
      <c r="AH8" s="36"/>
      <c r="AJ8" s="6" t="s">
        <v>14</v>
      </c>
      <c r="AK8" s="36"/>
      <c r="AM8" s="6" t="s">
        <v>53</v>
      </c>
      <c r="AN8" s="36"/>
    </row>
    <row r="9" spans="1:40" ht="30" customHeight="1" thickBot="1" x14ac:dyDescent="0.3">
      <c r="A9" s="10" t="s">
        <v>7</v>
      </c>
      <c r="B9" s="42">
        <v>30</v>
      </c>
      <c r="C9" s="28">
        <f>B9</f>
        <v>30</v>
      </c>
      <c r="D9" s="52">
        <f t="shared" si="1"/>
        <v>30</v>
      </c>
      <c r="E9" s="20" t="s">
        <v>17</v>
      </c>
      <c r="F9" s="38">
        <f>0.9*(0.6*C3+0.3*C10)/100</f>
        <v>0.51300000000000001</v>
      </c>
      <c r="G9" s="3" t="s">
        <v>27</v>
      </c>
      <c r="H9" s="31">
        <f>TRUNC(D9/2.5)</f>
        <v>12</v>
      </c>
      <c r="I9" s="4" t="s">
        <v>37</v>
      </c>
      <c r="J9" s="38">
        <f>(C10*2+C6*2+C5*4+180)/600</f>
        <v>1.1166666666666667</v>
      </c>
      <c r="L9" s="6" t="s">
        <v>46</v>
      </c>
      <c r="M9" s="36"/>
      <c r="O9" s="6" t="s">
        <v>46</v>
      </c>
      <c r="P9" s="56"/>
      <c r="R9" s="6" t="s">
        <v>46</v>
      </c>
      <c r="S9" s="36">
        <v>20</v>
      </c>
      <c r="U9" s="6" t="s">
        <v>46</v>
      </c>
      <c r="V9" s="36"/>
      <c r="X9" s="6" t="s">
        <v>97</v>
      </c>
      <c r="Y9" s="36"/>
      <c r="AA9" s="6" t="s">
        <v>97</v>
      </c>
      <c r="AB9" s="36"/>
      <c r="AD9" s="6" t="s">
        <v>97</v>
      </c>
      <c r="AE9" s="36"/>
      <c r="AG9" s="6" t="s">
        <v>97</v>
      </c>
      <c r="AH9" s="36"/>
      <c r="AJ9" s="6" t="s">
        <v>97</v>
      </c>
      <c r="AK9" s="36"/>
      <c r="AM9" s="6" t="s">
        <v>54</v>
      </c>
      <c r="AN9" s="36"/>
    </row>
    <row r="10" spans="1:40" ht="30" customHeight="1" thickBot="1" x14ac:dyDescent="0.3">
      <c r="A10" s="10" t="s">
        <v>8</v>
      </c>
      <c r="B10" s="42">
        <v>70</v>
      </c>
      <c r="C10" s="28">
        <f t="shared" si="0"/>
        <v>70</v>
      </c>
      <c r="D10" s="52">
        <f t="shared" si="1"/>
        <v>150</v>
      </c>
      <c r="E10" s="20" t="s">
        <v>18</v>
      </c>
      <c r="F10" s="38">
        <f>0.8*(D3+D4)/2/100</f>
        <v>0.72</v>
      </c>
      <c r="G10" s="4" t="s">
        <v>28</v>
      </c>
      <c r="H10" s="38">
        <f>D6/100</f>
        <v>1.7</v>
      </c>
      <c r="I10" s="4" t="s">
        <v>38</v>
      </c>
      <c r="J10" s="38">
        <f>(C10-2+C8*4+C7*2+180)/600</f>
        <v>0.71333333333333337</v>
      </c>
      <c r="L10" s="6" t="s">
        <v>47</v>
      </c>
      <c r="M10" s="36"/>
      <c r="O10" s="6" t="s">
        <v>47</v>
      </c>
      <c r="P10" s="56"/>
      <c r="R10" s="6" t="s">
        <v>47</v>
      </c>
      <c r="S10" s="36">
        <v>1</v>
      </c>
      <c r="U10" s="6" t="s">
        <v>47</v>
      </c>
      <c r="V10" s="36"/>
      <c r="X10" s="6" t="s">
        <v>16</v>
      </c>
      <c r="Y10" s="36"/>
      <c r="AA10" s="6" t="s">
        <v>16</v>
      </c>
      <c r="AB10" s="36"/>
      <c r="AD10" s="6" t="s">
        <v>16</v>
      </c>
      <c r="AE10" s="36"/>
      <c r="AG10" s="6" t="s">
        <v>16</v>
      </c>
      <c r="AH10" s="36"/>
      <c r="AJ10" s="6" t="s">
        <v>16</v>
      </c>
      <c r="AK10" s="36"/>
      <c r="AM10" s="6" t="s">
        <v>55</v>
      </c>
      <c r="AN10" s="36"/>
    </row>
    <row r="11" spans="1:40" ht="30" customHeight="1" thickBot="1" x14ac:dyDescent="0.3">
      <c r="A11" s="11" t="s">
        <v>9</v>
      </c>
      <c r="B11" s="42">
        <v>50</v>
      </c>
      <c r="C11" s="28">
        <f t="shared" si="0"/>
        <v>50</v>
      </c>
      <c r="D11" s="52">
        <f t="shared" si="1"/>
        <v>70</v>
      </c>
      <c r="E11" s="22" t="s">
        <v>19</v>
      </c>
      <c r="F11" s="39">
        <f>(D10*1.3)/100</f>
        <v>1.95</v>
      </c>
      <c r="G11" s="8" t="s">
        <v>29</v>
      </c>
      <c r="H11" s="39">
        <f>IF(B2=50,0.01,0)</f>
        <v>0</v>
      </c>
      <c r="I11" s="8" t="s">
        <v>20</v>
      </c>
      <c r="J11" s="39">
        <f>IF(C10*2-10&lt;10,0,(C10*2-10)/100)</f>
        <v>1.3</v>
      </c>
      <c r="L11" s="6" t="s">
        <v>48</v>
      </c>
      <c r="M11" s="36"/>
      <c r="O11" s="6" t="s">
        <v>48</v>
      </c>
      <c r="P11" s="56"/>
      <c r="R11" s="6" t="s">
        <v>48</v>
      </c>
      <c r="S11" s="36">
        <v>1</v>
      </c>
      <c r="U11" s="6" t="s">
        <v>48</v>
      </c>
      <c r="V11" s="36"/>
      <c r="X11" s="6" t="s">
        <v>98</v>
      </c>
      <c r="Y11" s="36"/>
      <c r="AA11" s="6" t="s">
        <v>98</v>
      </c>
      <c r="AB11" s="36"/>
      <c r="AD11" s="6" t="s">
        <v>98</v>
      </c>
      <c r="AE11" s="36"/>
      <c r="AG11" s="6" t="s">
        <v>98</v>
      </c>
      <c r="AH11" s="36"/>
      <c r="AJ11" s="6" t="s">
        <v>98</v>
      </c>
      <c r="AK11" s="36"/>
      <c r="AM11" s="6" t="s">
        <v>56</v>
      </c>
      <c r="AN11" s="36"/>
    </row>
    <row r="12" spans="1:40" ht="30" customHeight="1" x14ac:dyDescent="0.25">
      <c r="A12" s="2"/>
      <c r="B12" s="62">
        <f>IF(AND(B2&lt;46,B3&lt;61,B4&lt;51,B5&lt;51,B6&lt;76,B7&lt;31,B8&lt;31,B9&lt;31,B10&lt;71,B11&lt;51),1,0)</f>
        <v>1</v>
      </c>
      <c r="C12" s="2"/>
      <c r="D12" s="16"/>
      <c r="E12" s="50" t="s">
        <v>131</v>
      </c>
      <c r="F12" s="32">
        <f>IF(B13=0,D5/3,IF(B13=1,((M7+M10*D5+M11*D6)*(1+2*D6/100)),IF(B13=2,((S7+S10*D5+S11*D6)*(1+2*D6/100)),IF(B13=3,V13+V15*D7,IF(B13=4,((AN6+AN7*D5)*(1+2*D6/100)),IF(B13=0,0,IF(B13=5,F27+F33*D7+F34*D8,IF(B13=6,H27+H33*D7+H34*D8,IF(B13=7,J27+J33*D7+J34*D8,IF(B13=8,F42+F48*D7+F49*D8,IF(B13=9,H42+H48*D7+H49*D8,IF(B13=10,J42+J48*D7+J49*D8,IF(B13=11,F57+F63*D7+F64*D8,IF(B13=12,H57+H63*D7+H64*D8,IF(B13=13,J57+J63*D7+J64*D8,IF(B13=14,F72+F78*D7+F79*D8,IF(B13=15,H72+H78*D7+H79*D8,IF(B13=16,J72+J78*D7+J79*D8,IF(B13=17,F87+F93*D7+F94*D8,IF(B13=18,H87+H93*D7+H94*D8,IF(B13=19,J87+J93*D7+J94*D8,IF(B13=20,F102+F108*D7+F109*D8,IF(B13=21,H102+H108*D7+H109*D8,IF(B13=22,J102+J108*D7+J109*D8,IF(B13=23,F117+F123*D7+F124*D8,IF(B13=24,H117+H123*D7+H124*D8,IF(B13=25,J117+J123*D7+J124*D8,IF(B13=26,F132+F138*D7+F139*D8,IF(B13=27,H132+H138*D7+H139*D8,IF(B13=28,J132+J138*D7+J139*D8,IF(B13=29,F146+F152*D7+F153*D8,IF(B13=30,H146+H152*D7+H153*D8,IF(B13=31,J146+J152*D7+J153*D8,0)))))))))))))))))))))))))))))))))</f>
        <v>1584.0000000000002</v>
      </c>
      <c r="G12" s="12" t="s">
        <v>71</v>
      </c>
      <c r="H12" s="45">
        <f>F9+Y11+AB11+AE11+AH11+AK11</f>
        <v>0.51300000000000001</v>
      </c>
      <c r="I12" s="46" t="s">
        <v>79</v>
      </c>
      <c r="J12" s="32">
        <f>IF(B16=0,0,IF(B16=5,F31*H10,IF(B16=6,H31*H10,IF(B16=7,J31*H10,IF(B16=8,F46*H10,IF(B16=9,H46*H10,IF(B16=10,J46*H10,IF(B16=11,F61*H10,IF(B16=12,H61*H10,IF(B16=13,J61*H10,IF(B16=14,F76*H10,IF(B16=15,H76*H10,IF(B16=16,J76*H10,IF(B16=17,F91*H10,IF(B16=18,H91*H10,IF(B16=19,J91*H10,IF(B16=20,F106*H10,IF(B16=21,H106*H10,IF(B16=22,J106*H10,IF(B16=23,F121*H10,IF(B16=24,H121*H10,IF(B16=25,J121*H10,IF(B16=26,F136*H10,IF(B16=27,H136*H10,IF(B16=28,J136*H10,IF(B16=29,F151*H10,IF(B16=30,H151*H10,IF(B16=31,J151*H10,0))))))))))))))))))))))))))))</f>
        <v>0</v>
      </c>
      <c r="L12" s="6" t="s">
        <v>49</v>
      </c>
      <c r="M12" s="36"/>
      <c r="O12" s="6" t="s">
        <v>49</v>
      </c>
      <c r="P12" s="56"/>
      <c r="R12" s="6" t="s">
        <v>49</v>
      </c>
      <c r="S12" s="36" t="s">
        <v>142</v>
      </c>
      <c r="U12" s="6" t="s">
        <v>84</v>
      </c>
      <c r="V12" s="36"/>
      <c r="X12" s="6" t="s">
        <v>24</v>
      </c>
      <c r="Y12" s="36"/>
      <c r="AA12" s="6" t="s">
        <v>24</v>
      </c>
      <c r="AB12" s="36"/>
      <c r="AD12" s="6" t="s">
        <v>24</v>
      </c>
      <c r="AE12" s="36"/>
      <c r="AG12" s="6" t="s">
        <v>24</v>
      </c>
      <c r="AH12" s="36"/>
      <c r="AJ12" s="6" t="s">
        <v>24</v>
      </c>
      <c r="AK12" s="36"/>
      <c r="AM12" s="6" t="s">
        <v>59</v>
      </c>
      <c r="AN12" s="36"/>
    </row>
    <row r="13" spans="1:40" ht="30" customHeight="1" x14ac:dyDescent="0.25">
      <c r="A13" s="26" t="s">
        <v>124</v>
      </c>
      <c r="B13" s="41">
        <v>2</v>
      </c>
      <c r="C13" s="63">
        <v>15</v>
      </c>
      <c r="D13" s="16"/>
      <c r="E13" s="51" t="s">
        <v>132</v>
      </c>
      <c r="F13" s="33">
        <f>IF(B14=0,D5/3,IF(B14=1,((P7+P10*D5+P11*D6)*(1+2*D6/100)),IF(B14=2,((S7+S10*D5+S11*D6)*(1+2*D6/100)),IF(B14=3,V13+V15*D7,IF(B14=4,((AN6+AN7*D5)*(1+2*D6/100)),IF(B14=0,0,IF(B14=5,F27+F33*D7+F34*D8,IF(B14=6,H27+H33*D7+H34*D8,IF(B14=7,J27+J33*D7+J34*D8,IF(B14=8,F42+F48*D7+F49*D8,IF(B14=9,H42+H48*D7+H49*D8,IF(B14=10,J42+J48*D7+J49*D8,IF(B14=11,F57+F63*D7+F64*D8,IF(B14=12,H57+H63*D7+H64*D8,IF(B14=13,J57+J63*D7+J64*D8,IF(B14=14,F72+F78*D7+F79*D8,IF(B14=15,H72+H78*D7+H79*D8,IF(B14=16,J72+J78*D7+J79*D8,IF(B14=17,F87+F93*D7+F94*D8,IF(B14=18,H87+H93*D7+H94*D8,IF(B14=19,J87+J93*D7+J94*D8,IF(B14=20,F102+F108*D7+F109*D8,IF(B14=21,H102+H108*D7+H109*D8,IF(B14=22,J102+J108*D7+J109*D8,IF(B14=23,F117+F123*D7+F124*D8,IF(B14=24,H117+H123*D7+H124*D8,IF(B14=25,J117+J123*D7+J124*D8,IF(B14=26,F132+F138*D7+F139*D8,IF(B14=27,H132+H138*D7+H139*D8,IF(B14=28,J132+J138*D7+J139*D8,IF(B14=29,F146+F152*D7+F153*D8,IF(B14=30,H146+H152*D7+H153*D8,IF(B14=31,J146+J152*D7+J153*D8,0)))))))))))))))))))))))))))))))))</f>
        <v>23.333333333333332</v>
      </c>
      <c r="G13" s="13" t="s">
        <v>72</v>
      </c>
      <c r="H13" s="44">
        <f>(IF(B13=1,M6,IF(B13=2,S6,IF(B13=3,V6,IF(B13=4,AN5,0))))+Y6+AB6+AH6+AK6+AK19+AH19+AE19+AB19+Y19+IF(B14=1,P6,IF(B14=2,S6,IF(B14=3,V6,IF(B14=4,AN5,0))))+IF(B15=1,P6,IF(B15=2,S6,IF(B15=3,V6,IF(B15=4,AN5,0)))))/H7</f>
        <v>4.3749999999999997E-2</v>
      </c>
      <c r="I13" s="47" t="s">
        <v>78</v>
      </c>
      <c r="J13" s="33">
        <f>IF(B17=0,0,IF(B17=5,F31*H10,IF(B17=6,H31*H10,IF(B17=7,J31*H10,IF(B17=8,F46*H10,IF(B17=9,H46*H10,IF(B17=10,J46*H10,IF(B17=11,F61*H10,IF(B17=12,H61*H10,IF(B17=13,J61*H10,IF(B17=14,F76*H10,IF(B17=15,H76*H10,IF(B17=16,J76*H10,IF(B17=17,F91*H10,IF(B17=18,H91*H10,IF(B17=19,J91*H10,IF(B17=20,F106*H10,IF(B17=21,H106*H10,IF(B17=22,J106*H10,IF(B17=23,F121*H10,IF(B17=24,H121*H10,IF(B17=25,J121*H10,IF(B17=26,F136*H10,IF(B17=27,H136*H10,IF(B17=28,J136*H10,IF(B17=29,F151*H10,IF(B17=30,H151*H10,IF(B17=31,J151*H10,0))))))))))))))))))))))))))))</f>
        <v>0</v>
      </c>
      <c r="L13" s="6" t="s">
        <v>50</v>
      </c>
      <c r="M13" s="36"/>
      <c r="O13" s="6" t="s">
        <v>50</v>
      </c>
      <c r="P13" s="56"/>
      <c r="R13" s="6" t="s">
        <v>50</v>
      </c>
      <c r="S13" s="36">
        <v>10</v>
      </c>
      <c r="U13" s="6" t="s">
        <v>85</v>
      </c>
      <c r="V13" s="36"/>
      <c r="X13" s="6" t="s">
        <v>99</v>
      </c>
      <c r="Y13" s="36"/>
      <c r="AA13" s="6" t="s">
        <v>99</v>
      </c>
      <c r="AB13" s="36"/>
      <c r="AD13" s="6" t="s">
        <v>99</v>
      </c>
      <c r="AE13" s="36"/>
      <c r="AG13" s="6" t="s">
        <v>99</v>
      </c>
      <c r="AH13" s="36"/>
      <c r="AJ13" s="6" t="s">
        <v>99</v>
      </c>
      <c r="AK13" s="36"/>
      <c r="AM13" s="6" t="s">
        <v>61</v>
      </c>
      <c r="AN13" s="36"/>
    </row>
    <row r="14" spans="1:40" ht="30" customHeight="1" thickBot="1" x14ac:dyDescent="0.3">
      <c r="A14" s="26" t="s">
        <v>125</v>
      </c>
      <c r="B14" s="41">
        <v>0</v>
      </c>
      <c r="C14" s="2"/>
      <c r="D14" s="16"/>
      <c r="E14" s="51" t="s">
        <v>66</v>
      </c>
      <c r="F14" s="43">
        <f>IF(B13=0,(0.7/(1+1/50*D6)),IF(B13=1,(M19/(1+1/50*D6)),IF(B13=2,(S19/(1+1/50*D6)),(V25/(1+1/50*D6)))))</f>
        <v>0.45454545454545453</v>
      </c>
      <c r="G14" s="13" t="s">
        <v>73</v>
      </c>
      <c r="H14" s="33">
        <f>H6*(0.7+Y12+AB12+AE12+AH12+AK12)</f>
        <v>42</v>
      </c>
      <c r="I14" s="47" t="s">
        <v>136</v>
      </c>
      <c r="J14" s="33">
        <f>(5*(H13*60+10))*(100-1.1*D6)/100</f>
        <v>-54.918750000000017</v>
      </c>
      <c r="L14" s="6" t="s">
        <v>51</v>
      </c>
      <c r="M14" s="36"/>
      <c r="O14" s="6" t="s">
        <v>51</v>
      </c>
      <c r="P14" s="56"/>
      <c r="R14" s="6" t="s">
        <v>51</v>
      </c>
      <c r="S14" s="36">
        <v>12</v>
      </c>
      <c r="U14" s="6" t="s">
        <v>86</v>
      </c>
      <c r="V14" s="36"/>
      <c r="X14" s="7" t="s">
        <v>100</v>
      </c>
      <c r="Y14" s="37"/>
      <c r="AA14" s="7" t="s">
        <v>100</v>
      </c>
      <c r="AB14" s="37"/>
      <c r="AD14" s="7" t="s">
        <v>100</v>
      </c>
      <c r="AE14" s="37"/>
      <c r="AG14" s="7" t="s">
        <v>100</v>
      </c>
      <c r="AH14" s="37"/>
      <c r="AJ14" s="7" t="s">
        <v>100</v>
      </c>
      <c r="AK14" s="37"/>
      <c r="AM14" s="6" t="s">
        <v>113</v>
      </c>
      <c r="AN14" s="36"/>
    </row>
    <row r="15" spans="1:40" ht="30" customHeight="1" thickBot="1" x14ac:dyDescent="0.3">
      <c r="A15" s="26" t="s">
        <v>127</v>
      </c>
      <c r="B15" s="41">
        <v>0</v>
      </c>
      <c r="C15" s="2"/>
      <c r="D15" s="16"/>
      <c r="E15" s="51" t="s">
        <v>67</v>
      </c>
      <c r="F15" s="44">
        <f>IF((F5+Y7+AB7+AE7+AH7+AK7)&lt;61%,F5+Y7+AB7+AE7+AH7+AK7,(F5+Y7+AB7+AE7+AH7+AK7)/2+30%)</f>
        <v>0.41850000000000004</v>
      </c>
      <c r="G15" s="13" t="s">
        <v>74</v>
      </c>
      <c r="H15" s="33">
        <f>C5/3+(IF(B13=1,M22,IF(B13=2,S22,IF(B13=3,V28,IF(B13=4,AN12,0)))))</f>
        <v>61.666666666666671</v>
      </c>
      <c r="I15" s="47" t="s">
        <v>80</v>
      </c>
      <c r="J15" s="33">
        <f>IF(B13=1,(M13+M15*(IF(M12="Saignement",D10,IF(M12="Poison",D6,IF(M12="Magique",D7,0)))))*M14,IF(B13=2,(S13+S15*(IF(S12="Saignement",D10,IF(S12="Poison",D6,IF(S12="Magique",D7,0)))))*S14,IF(B13=3,(V18+V20*D8)*V19,0)))</f>
        <v>120</v>
      </c>
      <c r="L15" s="6" t="s">
        <v>52</v>
      </c>
      <c r="M15" s="61"/>
      <c r="O15" s="6" t="s">
        <v>52</v>
      </c>
      <c r="P15" s="56"/>
      <c r="R15" s="6" t="s">
        <v>52</v>
      </c>
      <c r="S15" s="36">
        <v>0.11</v>
      </c>
      <c r="U15" s="6" t="s">
        <v>87</v>
      </c>
      <c r="V15" s="36"/>
      <c r="AM15" s="6" t="s">
        <v>62</v>
      </c>
      <c r="AN15" s="36"/>
    </row>
    <row r="16" spans="1:40" ht="30" customHeight="1" x14ac:dyDescent="0.25">
      <c r="A16" s="26" t="s">
        <v>128</v>
      </c>
      <c r="B16" s="41">
        <v>0</v>
      </c>
      <c r="C16" s="2"/>
      <c r="D16" s="16"/>
      <c r="E16" s="51" t="s">
        <v>68</v>
      </c>
      <c r="F16" s="44">
        <f>F6+Y8+AB8+AE8+AH8+AK8</f>
        <v>0.36450000000000005</v>
      </c>
      <c r="G16" s="13" t="s">
        <v>75</v>
      </c>
      <c r="H16" s="33">
        <f>IF(B16=0,0,IF(B16=5,F27+F33*D7+F34*D8,IF(B16=6,H27+H33*D7+H34*D8,IF(B16=7,J27+J33*D7+J34*D8,IF(B16=8,F42+F48*D7+F49*D8,IF(B16=9,H42+H48*D7+H49*D8,IF(B16=10,J42+J48*D7+J49*D8,IF(B16=11,F57+F63*D7+F64*D8,IF(B16=12,H57+H63*D7+H64*D8,IF(B16=13,J57+J63*D7+J64*D8,IF(B16=14,F72+F78*D7+F79*D8,IF(B16=15,H72+H78*D7+H79*D8,IF(B16=16,J72+J78*D7+J79*D8,IF(B16=17,F87+F93*D7+F94*D8,IF(B16=18,H87+H93*D7+H94*D8,IF(B16=19,J87+J93*D7+J94*D8,IF(B16=20,F102+F108*D7+F109*D8,IF(B16=21,H102+H108*D7+H109*D8,IF(B16=22,J102+J108*D7+J109*D8,IF(B16=23,F117+F123*D7+F124*D8,IF(B16=24,H117+H123*D7+H124*D8,IF(B16=25,J117+J123*D7+J124*D8,IF(B16=26,F132+F138*D7+F139*D8,IF(B16=27,H132+H138*D7+H139*D8,IF(B16=28,J132+J138*D7+J139*D8,IF(B16=29,F146+F152*D7+F153*D8,IF(B16=30,H146+H152*D7+H153*D8,IF(B16=31,J146+J152*D7+J153*D8,0))))))))))))))))))))))))))))</f>
        <v>0</v>
      </c>
      <c r="I16" s="47" t="s">
        <v>81</v>
      </c>
      <c r="J16" s="33">
        <f>IF(B18=0,0,IF(B18=5,F27+F33*D7+F34*D8,IF(B18=6,H27+H33*D7+H34*D8,IF(B18=7,J27+J33*D7+J34*D8,IF(B18=8,F42+F48*D7+F49*D8,IF(B18=9,H42+H48*D7+H49*D8,IF(B18=10,J42+J48*D7+J49*D8,IF(B18=11,F57+F63*D7+F64*D8,IF(B18=12,H57+H63*D7+H64*D8,IF(B18=13,J57+J63*D7+J64*D8,IF(B18=14,F72+F78*D7+F79*D8,IF(B18=15,H72+H78*D7+H79*D8,IF(B18=16,J72+J78*D7+J79*D8,IF(B18=17,F87+F93*D7+F94*D8,IF(B18=18,H87+H93*D7+H94*D8,IF(B18=19,J87+J93*D7+J94*D8,IF(B18=20,F102+F108*D7+F109*D8,IF(B18=21,H102+H108*D7+H109*D8,IF(B18=22,J102+J108*D7+J109*D8,IF(B18=23,F117+F123*D7+F124*D8,IF(B18=24,H117+H123*D7+H124*D8,IF(B18=25,J117+J123*D7+J124*D8,IF(B18=26,F132+F138*D7+F139*D8,IF(B18=27,H132+H138*D7+H139*D8,IF(B18=28,J132+J138*D7+J139*D8,IF(B18=29,F146+F152*D7+F153*D8,IF(B18=30,H146+H152*D7+H153*D8,IF(B18=31,J146+J152*D7+J153*D8,0))))))))))))))))))))))))))))</f>
        <v>0</v>
      </c>
      <c r="L16" s="6" t="s">
        <v>53</v>
      </c>
      <c r="M16" s="36"/>
      <c r="O16" s="6" t="s">
        <v>53</v>
      </c>
      <c r="P16" s="56"/>
      <c r="R16" s="6" t="s">
        <v>53</v>
      </c>
      <c r="S16" s="36">
        <v>0</v>
      </c>
      <c r="U16" s="6" t="s">
        <v>88</v>
      </c>
      <c r="V16" s="36"/>
      <c r="X16" s="5" t="s">
        <v>111</v>
      </c>
      <c r="Y16" s="35">
        <v>1</v>
      </c>
      <c r="AA16" s="5" t="s">
        <v>110</v>
      </c>
      <c r="AB16" s="35">
        <v>1</v>
      </c>
      <c r="AD16" s="5" t="s">
        <v>109</v>
      </c>
      <c r="AE16" s="35">
        <v>1</v>
      </c>
      <c r="AG16" s="5" t="s">
        <v>107</v>
      </c>
      <c r="AH16" s="35">
        <v>1</v>
      </c>
      <c r="AJ16" s="5" t="s">
        <v>108</v>
      </c>
      <c r="AK16" s="35">
        <v>1</v>
      </c>
      <c r="AM16" s="6" t="s">
        <v>64</v>
      </c>
      <c r="AN16" s="36"/>
    </row>
    <row r="17" spans="1:40" ht="30" customHeight="1" thickBot="1" x14ac:dyDescent="0.3">
      <c r="A17" s="26" t="s">
        <v>129</v>
      </c>
      <c r="B17" s="41">
        <v>0</v>
      </c>
      <c r="C17" s="66">
        <f>IF(D17&lt;F2/1.5,D17,D17/4+3*F2/6)</f>
        <v>755.274</v>
      </c>
      <c r="D17" s="67">
        <f>F12*(1-F15)/1</f>
        <v>921.096</v>
      </c>
      <c r="E17" s="51" t="s">
        <v>69</v>
      </c>
      <c r="F17" s="44">
        <f t="shared" ref="F17:F18" si="2">F7+Y9+AB9+AE9+AH9+AK9</f>
        <v>0.35100000000000003</v>
      </c>
      <c r="G17" s="13" t="s">
        <v>76</v>
      </c>
      <c r="H17" s="33">
        <f>IF(B17=0,0,IF(B17=5,F27+F33*D7+F34*D8,IF(B17=6,H27+H33*D7+H34*D8,IF(B17=7,J27+J33*D7+J34*D8,IF(B17=8,F42+F48*D7+F49*D8,IF(B17=9,H42+H48*D7+H49*D8,IF(B17=10,J42+J48*D7+J49*D8,IF(B17=11,F57+F63*D7+F64*D8,IF(B17=12,H57+H63*D7+H64*D8,IF(B17=13,J57+J63*D7+J64*D8,IF(B17=14,F72+F78*D7+F79*D8,IF(B17=15,H72+H78*D7+H79*D8,IF(B17=16,J72+J78*D7+J79*D8,IF(B17=17,F87+F93*D7+F94*D8,IF(B17=18,H87+H93*D7+H94*D8,IF(B17=19,J87+J93*D7+J94*D8,IF(B17=20,F102+F108*D7+F109*D8,IF(B17=21,H102+H108*D7+H109*D8,IF(B17=22,J102+J108*D7+J109*D8,IF(B17=23,F117+F123*D7+F124*D8,IF(B17=24,H117+H123*D7+H124*D8,IF(B17=25,J117+J123*D7+J124*D8,IF(B17=26,F132+F138*D7+F139*D8,IF(B17=27,H132+H138*D7+H139*D8,IF(B17=28,J132+J138*D7+J139*D8,IF(B17=29,F146+F152*D7+F153*D8,IF(B17=30,H146+H152*D7+H153*D8,IF(B17=31,J146+J152*D7+J153*D8,0))))))))))))))))))))))))))))</f>
        <v>0</v>
      </c>
      <c r="I17" s="48" t="s">
        <v>135</v>
      </c>
      <c r="J17" s="33">
        <f>IF(B18=0,0,IF(B18=5,F25,IF(B18=6,H25,IF(B18=7,J25,IF(B18=8,F40,IF(B18=9,H40,IF(B18=10,J40,IF(B18=11,F55,IF(B18=12,H55,IF(B18=13,J55,IF(B18=14,F70,IF(B18=15,H70,IF(B18=16,J70,IF(B18=17,F85,IF(B18=18,H85,IF(B18=19,J85,IF(B18=20,F100,IF(B18=21,H100,IF(B18=22,J100,IF(B18=23,F115,IF(B18=24,H115,IF(B18=25,J115,IF(B18=26,F130,IF(B18=27,H130,IF(B18=28,J130,IF(B18=29,F145,IF(B18=30,H145,IF(B18=31,J145,0))))))))))))))))))))))))))))</f>
        <v>0</v>
      </c>
      <c r="L17" s="6" t="s">
        <v>54</v>
      </c>
      <c r="M17" s="36"/>
      <c r="O17" s="6" t="s">
        <v>54</v>
      </c>
      <c r="P17" s="56"/>
      <c r="R17" s="6" t="s">
        <v>54</v>
      </c>
      <c r="S17" s="36">
        <v>0</v>
      </c>
      <c r="U17" s="6" t="s">
        <v>90</v>
      </c>
      <c r="V17" s="36"/>
      <c r="X17" s="6" t="s">
        <v>96</v>
      </c>
      <c r="Y17" s="36"/>
      <c r="AA17" s="6" t="s">
        <v>96</v>
      </c>
      <c r="AB17" s="36"/>
      <c r="AD17" s="6" t="s">
        <v>96</v>
      </c>
      <c r="AE17" s="36"/>
      <c r="AG17" s="6" t="s">
        <v>96</v>
      </c>
      <c r="AH17" s="36"/>
      <c r="AJ17" s="6" t="s">
        <v>96</v>
      </c>
      <c r="AK17" s="36"/>
      <c r="AM17" s="7" t="s">
        <v>63</v>
      </c>
      <c r="AN17" s="37"/>
    </row>
    <row r="18" spans="1:40" ht="30" customHeight="1" thickBot="1" x14ac:dyDescent="0.3">
      <c r="A18" s="26" t="s">
        <v>130</v>
      </c>
      <c r="B18" s="41">
        <v>0</v>
      </c>
      <c r="C18" s="64">
        <f>F12*(1-AN13)*(1-F15)</f>
        <v>921.096</v>
      </c>
      <c r="D18" s="65">
        <f>F12*(1-F15)+(J15*(1-(IF(M12="Saignement",F9,IF(M12="Poison",F8,F7)))))</f>
        <v>998.976</v>
      </c>
      <c r="E18" s="53" t="s">
        <v>70</v>
      </c>
      <c r="F18" s="44">
        <f t="shared" si="2"/>
        <v>0.45899999999999996</v>
      </c>
      <c r="G18" s="13" t="s">
        <v>77</v>
      </c>
      <c r="H18" s="33">
        <f>IF(F14&gt;1.5,1,IF(C6&lt;25,1,IF(C6&lt;50,2,3)))</f>
        <v>3</v>
      </c>
      <c r="I18" s="47" t="s">
        <v>89</v>
      </c>
      <c r="J18" s="33">
        <f>IF(B13=0,0,IF(B13=5,F29*2*D8/100+F29,IF(B13=6,H29*2*D8/100+H29,IF(B13=7,J29*2*D8/100+J29,IF(B13=8,F44*2*D8/100+F44,IF(B13=9,H44*2*D8/100+H44,IF(B13=10,J44*2*D8/100+J44,IF(B13=11,F59*2*D8/100+F59,IF(B13=12,H59*2*D8/100+H59,IF(B13=13,J59*2*D8/100+J59,IF(B13=14,F74*2*D8/100+F74,IF(B13=15,H74*2*D8/100+H74,IF(B13=16,J74*2*D8+J74,IF(B13=17,F89*2*D8/100+F89,IF(B13=18,H89*2*D8/100+H89,IF(B13=19,J89*2*D8/100+J89,IF(B13=20,F104*2*D8+F104,IF(B13=21,H104*2*D8/100+H104,IF(B13=22,J104*2*D8/100+J104,IF(B13=23,F119*2*D8/100+F119,IF(B13=24,H119*D8/100+H119,IF(B13=25,J119*2*D8/100+H119,IF(B13=26,F134*2*D8/100+F134,IF(B13=27,H134*2*D8/100+H134,IF(B13=28,J134*2*D8/100+J134,IF(B13=29,F149*2*D8/100+F149,IF(B13=30,H149*2*D8/100+H149,IF(B13=31,J149*2*D8/100+J149,0))))))))))))))))))))))))))))</f>
        <v>0</v>
      </c>
      <c r="L18" s="6" t="s">
        <v>55</v>
      </c>
      <c r="M18" s="36"/>
      <c r="O18" s="6" t="s">
        <v>55</v>
      </c>
      <c r="P18" s="56"/>
      <c r="R18" s="6" t="s">
        <v>55</v>
      </c>
      <c r="S18" s="36">
        <v>25</v>
      </c>
      <c r="U18" s="6" t="s">
        <v>91</v>
      </c>
      <c r="V18" s="36"/>
      <c r="X18" s="6" t="s">
        <v>41</v>
      </c>
      <c r="Y18" s="36"/>
      <c r="AA18" s="6" t="s">
        <v>41</v>
      </c>
      <c r="AB18" s="36"/>
      <c r="AD18" s="6" t="s">
        <v>41</v>
      </c>
      <c r="AE18" s="36"/>
      <c r="AG18" s="6" t="s">
        <v>41</v>
      </c>
      <c r="AH18" s="36"/>
      <c r="AJ18" s="6" t="s">
        <v>41</v>
      </c>
      <c r="AK18" s="36"/>
    </row>
    <row r="19" spans="1:40" ht="30" customHeight="1" thickBot="1" x14ac:dyDescent="0.3">
      <c r="E19" s="54" t="s">
        <v>133</v>
      </c>
      <c r="F19" s="55">
        <f>IF(B15=1,((P7+P10*D5+P11*D6)*(1+2*D6/100)),IF(B15=2,((S7+S10*D5+S11*D6)*(1+2*D6/100)),IF(B15=3,V13+V15*D7,IF(B15=4,((AN6+AN7*D5)*(1+2*D6/100)),D5/3))))</f>
        <v>23.333333333333332</v>
      </c>
      <c r="G19" s="14" t="s">
        <v>134</v>
      </c>
      <c r="H19" s="49">
        <f>IF(B18=0,0,IF(B18=5,F31*H10,IF(B18=6,H31*H10,IF(B18=7,J31*H10,IF(B18=8,F46*H10,IF(B18=9,H46*H10,IF(B18=10,J46*H10,IF(B18=11,F61*H10,IF(B18=12,H61*H10,IF(B18=13,J61*H10,IF(B18=14,F76*H10,IF(B18=15,H76*H10,IF(B18=16,J76*H10,IF(B18=17,F91*H10,IF(B18=18,H91*H10,IF(B18=19,J91*H10,IF(B18=20,F106*H10,IF(B18=21,H106*H10,IF(B18=22,J106*H10,IF(B18=23,F121*H10,IF(B18=24,H121*H10,IF(B18=25,J121*H10,IF(B18=26,F136*H10,IF(B18=27,H136*H10,IF(B18=28,J136*H10,IF(B18=29,F151*H10,IF(B18=30,H151*H10,IF(B18=31,J151*H10,0))))))))))))))))))))))))))))</f>
        <v>0</v>
      </c>
      <c r="I19" s="48" t="s">
        <v>82</v>
      </c>
      <c r="J19" s="49">
        <f>IF(B13=0,0,IF(B13=5,F2*D8/100+F28,IF(B13=6,H28*D8/100+H28,IF(B13=7,J28*D8/100+J28,IF(B13=8,F43D8/100+F43,IF(B13=9,H43*D8/100+H43,IF(B13=10,J43*D8/100+J43,IF(B13=11,F58*D8/100+F58,IF(B13=12,H58*D8/100+H58,IF(B13=13,J58*D8/100+J58,IF(B13=14,F73*D8/100+F73,IF(B13=15,H73*D8/100+H73,IF(B13=16,J73*D8+J73,IF(B13=17,F88*D8/100+F88,IF(B13=18,H88*D8/100+H88,IF(B13=19,J88*D8/100+J88,IF(B13=20,F103*D8+F103,IF(B13=21,H103*D8/100+H103,IF(B13=22,J103*D8/100+J103,IF(B13=23,F118*D8/100+F118,IF(B13=24,H118*D8/100+H118,IF(B13=25,J118*D8/100+H118,IF(B13=26,F133*D8/100+F133,IF(B13=27,H133*D8/100+H133,IF(B13=28,J133*D8/100+J133,IF(B13=29,F148*D8/100+F148,IF(B13=30,H148*D8/100+H148,IF(B13=31,J148*D8/100+J148,0))))))))))))))))))))))))))))</f>
        <v>0</v>
      </c>
      <c r="L19" s="6" t="s">
        <v>56</v>
      </c>
      <c r="M19" s="36"/>
      <c r="O19" s="6" t="s">
        <v>56</v>
      </c>
      <c r="P19" s="56"/>
      <c r="R19" s="6" t="s">
        <v>56</v>
      </c>
      <c r="S19" s="36">
        <v>2</v>
      </c>
      <c r="U19" s="6" t="s">
        <v>92</v>
      </c>
      <c r="V19" s="36"/>
      <c r="X19" s="6" t="s">
        <v>43</v>
      </c>
      <c r="Y19" s="36"/>
      <c r="AA19" s="6" t="s">
        <v>43</v>
      </c>
      <c r="AB19" s="36"/>
      <c r="AD19" s="6" t="s">
        <v>43</v>
      </c>
      <c r="AE19" s="36"/>
      <c r="AG19" s="6" t="s">
        <v>43</v>
      </c>
      <c r="AH19" s="36"/>
      <c r="AJ19" s="6" t="s">
        <v>43</v>
      </c>
      <c r="AK19" s="36"/>
    </row>
    <row r="20" spans="1:40" ht="30" customHeight="1" x14ac:dyDescent="0.25">
      <c r="L20" s="6" t="s">
        <v>58</v>
      </c>
      <c r="M20" s="36"/>
      <c r="O20" s="6" t="s">
        <v>58</v>
      </c>
      <c r="P20" s="56"/>
      <c r="R20" s="6" t="s">
        <v>58</v>
      </c>
      <c r="S20" s="36">
        <v>0</v>
      </c>
      <c r="U20" s="6" t="s">
        <v>93</v>
      </c>
      <c r="V20" s="36"/>
      <c r="X20" s="6" t="s">
        <v>99</v>
      </c>
      <c r="Y20" s="36"/>
      <c r="AA20" s="6" t="s">
        <v>99</v>
      </c>
      <c r="AB20" s="36"/>
      <c r="AD20" s="6" t="s">
        <v>99</v>
      </c>
      <c r="AE20" s="36"/>
      <c r="AG20" s="6" t="s">
        <v>99</v>
      </c>
      <c r="AH20" s="36"/>
      <c r="AJ20" s="6" t="s">
        <v>99</v>
      </c>
      <c r="AK20" s="36"/>
    </row>
    <row r="21" spans="1:40" ht="30" customHeight="1" thickBot="1" x14ac:dyDescent="0.3">
      <c r="L21" s="6" t="s">
        <v>57</v>
      </c>
      <c r="M21" s="36"/>
      <c r="O21" s="6" t="s">
        <v>57</v>
      </c>
      <c r="P21" s="56"/>
      <c r="R21" s="6" t="s">
        <v>83</v>
      </c>
      <c r="S21" s="36">
        <v>23</v>
      </c>
      <c r="U21" s="6" t="s">
        <v>94</v>
      </c>
      <c r="V21" s="36"/>
      <c r="X21" s="6" t="s">
        <v>100</v>
      </c>
      <c r="Y21" s="36"/>
      <c r="AA21" s="6" t="s">
        <v>100</v>
      </c>
      <c r="AB21" s="36"/>
      <c r="AD21" s="6" t="s">
        <v>100</v>
      </c>
      <c r="AE21" s="36"/>
      <c r="AG21" s="6" t="s">
        <v>100</v>
      </c>
      <c r="AH21" s="36"/>
      <c r="AJ21" s="6" t="s">
        <v>100</v>
      </c>
      <c r="AK21" s="36"/>
    </row>
    <row r="22" spans="1:40" ht="30" customHeight="1" x14ac:dyDescent="0.25">
      <c r="E22" s="23" t="s">
        <v>116</v>
      </c>
      <c r="F22" s="24">
        <v>5</v>
      </c>
      <c r="G22" s="23" t="s">
        <v>116</v>
      </c>
      <c r="H22" s="24">
        <v>6</v>
      </c>
      <c r="I22" s="23" t="s">
        <v>116</v>
      </c>
      <c r="J22" s="24">
        <v>7</v>
      </c>
      <c r="L22" s="6" t="s">
        <v>59</v>
      </c>
      <c r="M22" s="36"/>
      <c r="O22" s="6" t="s">
        <v>59</v>
      </c>
      <c r="P22" s="56"/>
      <c r="R22" s="6" t="s">
        <v>59</v>
      </c>
      <c r="S22" s="36">
        <v>45</v>
      </c>
      <c r="U22" s="6" t="s">
        <v>53</v>
      </c>
      <c r="V22" s="36"/>
      <c r="X22" s="6" t="s">
        <v>105</v>
      </c>
      <c r="Y22" s="36"/>
      <c r="AA22" s="6" t="s">
        <v>105</v>
      </c>
      <c r="AB22" s="36"/>
      <c r="AD22" s="6" t="s">
        <v>105</v>
      </c>
      <c r="AE22" s="36"/>
      <c r="AG22" s="6" t="s">
        <v>105</v>
      </c>
      <c r="AH22" s="36"/>
      <c r="AJ22" s="6" t="s">
        <v>105</v>
      </c>
      <c r="AK22" s="36"/>
    </row>
    <row r="23" spans="1:40" ht="30" customHeight="1" thickBot="1" x14ac:dyDescent="0.3">
      <c r="E23" s="25" t="s">
        <v>96</v>
      </c>
      <c r="F23" s="29"/>
      <c r="G23" s="25" t="s">
        <v>96</v>
      </c>
      <c r="H23" s="29"/>
      <c r="I23" s="25" t="s">
        <v>96</v>
      </c>
      <c r="J23" s="29"/>
      <c r="L23" s="6" t="s">
        <v>60</v>
      </c>
      <c r="M23" s="36"/>
      <c r="O23" s="6" t="s">
        <v>60</v>
      </c>
      <c r="P23" s="56"/>
      <c r="R23" s="6" t="s">
        <v>60</v>
      </c>
      <c r="S23" s="36">
        <v>50</v>
      </c>
      <c r="U23" s="6" t="s">
        <v>54</v>
      </c>
      <c r="V23" s="36"/>
      <c r="X23" s="7" t="s">
        <v>106</v>
      </c>
      <c r="Y23" s="37"/>
      <c r="AA23" s="7" t="s">
        <v>106</v>
      </c>
      <c r="AB23" s="37"/>
      <c r="AD23" s="7" t="s">
        <v>106</v>
      </c>
      <c r="AE23" s="37"/>
      <c r="AG23" s="7" t="s">
        <v>106</v>
      </c>
      <c r="AH23" s="37"/>
      <c r="AJ23" s="7" t="s">
        <v>106</v>
      </c>
      <c r="AK23" s="37"/>
    </row>
    <row r="24" spans="1:40" ht="30" customHeight="1" x14ac:dyDescent="0.25">
      <c r="E24" s="25" t="s">
        <v>41</v>
      </c>
      <c r="F24" s="29"/>
      <c r="G24" s="25" t="s">
        <v>41</v>
      </c>
      <c r="H24" s="29"/>
      <c r="I24" s="25" t="s">
        <v>41</v>
      </c>
      <c r="J24" s="29"/>
      <c r="L24" s="6" t="s">
        <v>61</v>
      </c>
      <c r="M24" s="36"/>
      <c r="O24" s="6" t="s">
        <v>61</v>
      </c>
      <c r="P24" s="56"/>
      <c r="R24" s="6" t="s">
        <v>62</v>
      </c>
      <c r="S24" s="36">
        <v>10</v>
      </c>
      <c r="U24" s="6" t="s">
        <v>55</v>
      </c>
      <c r="V24" s="36"/>
    </row>
    <row r="25" spans="1:40" ht="30" customHeight="1" x14ac:dyDescent="0.25">
      <c r="E25" s="25" t="s">
        <v>42</v>
      </c>
      <c r="F25" s="29"/>
      <c r="G25" s="25" t="s">
        <v>42</v>
      </c>
      <c r="H25" s="29"/>
      <c r="I25" s="25" t="s">
        <v>42</v>
      </c>
      <c r="J25" s="29"/>
      <c r="L25" s="6" t="s">
        <v>62</v>
      </c>
      <c r="M25" s="36"/>
      <c r="O25" s="6" t="s">
        <v>62</v>
      </c>
      <c r="P25" s="56"/>
      <c r="R25" s="6" t="s">
        <v>64</v>
      </c>
      <c r="S25" s="36">
        <v>20</v>
      </c>
      <c r="U25" s="6" t="s">
        <v>56</v>
      </c>
      <c r="V25" s="36"/>
    </row>
    <row r="26" spans="1:40" ht="30" customHeight="1" thickBot="1" x14ac:dyDescent="0.3">
      <c r="E26" s="25" t="s">
        <v>49</v>
      </c>
      <c r="F26" s="29"/>
      <c r="G26" s="25" t="s">
        <v>49</v>
      </c>
      <c r="H26" s="29"/>
      <c r="I26" s="25" t="s">
        <v>49</v>
      </c>
      <c r="J26" s="29"/>
      <c r="L26" s="6" t="s">
        <v>64</v>
      </c>
      <c r="M26" s="36"/>
      <c r="O26" s="6" t="s">
        <v>64</v>
      </c>
      <c r="P26" s="56"/>
      <c r="R26" s="7" t="s">
        <v>63</v>
      </c>
      <c r="S26" s="37">
        <v>0</v>
      </c>
      <c r="U26" s="6" t="s">
        <v>58</v>
      </c>
      <c r="V26" s="36"/>
    </row>
    <row r="27" spans="1:40" ht="30" customHeight="1" thickBot="1" x14ac:dyDescent="0.3">
      <c r="E27" s="25" t="s">
        <v>100</v>
      </c>
      <c r="F27" s="29"/>
      <c r="G27" s="25" t="s">
        <v>100</v>
      </c>
      <c r="H27" s="29"/>
      <c r="I27" s="25" t="s">
        <v>100</v>
      </c>
      <c r="J27" s="29"/>
      <c r="L27" s="7" t="s">
        <v>63</v>
      </c>
      <c r="M27" s="36"/>
      <c r="O27" s="7" t="s">
        <v>63</v>
      </c>
      <c r="P27" s="57"/>
      <c r="U27" s="6" t="s">
        <v>57</v>
      </c>
      <c r="V27" s="36"/>
    </row>
    <row r="28" spans="1:40" ht="30" customHeight="1" x14ac:dyDescent="0.25">
      <c r="E28" s="25" t="s">
        <v>117</v>
      </c>
      <c r="F28" s="29"/>
      <c r="G28" s="25" t="s">
        <v>117</v>
      </c>
      <c r="H28" s="29"/>
      <c r="I28" s="25" t="s">
        <v>117</v>
      </c>
      <c r="J28" s="29"/>
      <c r="U28" s="6" t="s">
        <v>59</v>
      </c>
      <c r="V28" s="36"/>
    </row>
    <row r="29" spans="1:40" ht="30" customHeight="1" x14ac:dyDescent="0.25">
      <c r="E29" s="25" t="s">
        <v>83</v>
      </c>
      <c r="F29" s="29"/>
      <c r="G29" s="25" t="s">
        <v>83</v>
      </c>
      <c r="H29" s="29"/>
      <c r="I29" s="25" t="s">
        <v>83</v>
      </c>
      <c r="J29" s="29"/>
      <c r="U29" s="6" t="s">
        <v>60</v>
      </c>
      <c r="V29" s="36"/>
    </row>
    <row r="30" spans="1:40" ht="30" customHeight="1" x14ac:dyDescent="0.25">
      <c r="E30" s="25" t="s">
        <v>118</v>
      </c>
      <c r="F30" s="29"/>
      <c r="G30" s="25" t="s">
        <v>118</v>
      </c>
      <c r="H30" s="29"/>
      <c r="I30" s="25" t="s">
        <v>118</v>
      </c>
      <c r="J30" s="29"/>
      <c r="U30" s="6" t="s">
        <v>61</v>
      </c>
      <c r="V30" s="36"/>
    </row>
    <row r="31" spans="1:40" ht="30" customHeight="1" x14ac:dyDescent="0.25">
      <c r="E31" s="25" t="s">
        <v>119</v>
      </c>
      <c r="F31" s="29"/>
      <c r="G31" s="25" t="s">
        <v>119</v>
      </c>
      <c r="H31" s="29"/>
      <c r="I31" s="25" t="s">
        <v>119</v>
      </c>
      <c r="J31" s="29"/>
      <c r="U31" s="6" t="s">
        <v>62</v>
      </c>
      <c r="V31" s="36"/>
    </row>
    <row r="32" spans="1:40" ht="30" customHeight="1" x14ac:dyDescent="0.25">
      <c r="E32" s="25" t="s">
        <v>120</v>
      </c>
      <c r="F32" s="29"/>
      <c r="G32" s="25" t="s">
        <v>120</v>
      </c>
      <c r="H32" s="29"/>
      <c r="I32" s="25" t="s">
        <v>120</v>
      </c>
      <c r="J32" s="29"/>
      <c r="U32" s="6" t="s">
        <v>64</v>
      </c>
      <c r="V32" s="36"/>
    </row>
    <row r="33" spans="5:22" ht="30" customHeight="1" thickBot="1" x14ac:dyDescent="0.3">
      <c r="E33" s="25" t="s">
        <v>121</v>
      </c>
      <c r="F33" s="29"/>
      <c r="G33" s="25" t="s">
        <v>121</v>
      </c>
      <c r="H33" s="29"/>
      <c r="I33" s="25" t="s">
        <v>121</v>
      </c>
      <c r="J33" s="29"/>
      <c r="U33" s="7" t="s">
        <v>63</v>
      </c>
      <c r="V33" s="37"/>
    </row>
    <row r="34" spans="5:22" ht="30" customHeight="1" thickBot="1" x14ac:dyDescent="0.3">
      <c r="E34" s="25" t="s">
        <v>122</v>
      </c>
      <c r="F34" s="29"/>
      <c r="G34" s="25" t="s">
        <v>122</v>
      </c>
      <c r="H34" s="29"/>
      <c r="I34" s="25" t="s">
        <v>122</v>
      </c>
      <c r="J34" s="29"/>
      <c r="U34" s="7" t="s">
        <v>138</v>
      </c>
      <c r="V34" s="37"/>
    </row>
    <row r="35" spans="5:22" ht="30" customHeight="1" thickBot="1" x14ac:dyDescent="0.3">
      <c r="E35" s="25" t="s">
        <v>63</v>
      </c>
      <c r="F35" s="29"/>
      <c r="G35" s="25" t="s">
        <v>63</v>
      </c>
      <c r="H35" s="29"/>
      <c r="I35" s="25" t="s">
        <v>63</v>
      </c>
      <c r="J35" s="29"/>
      <c r="U35" s="7" t="s">
        <v>139</v>
      </c>
      <c r="V35" s="37"/>
    </row>
    <row r="36" spans="5:22" ht="30" customHeight="1" thickBot="1" x14ac:dyDescent="0.3">
      <c r="E36" s="27" t="s">
        <v>123</v>
      </c>
      <c r="F36" s="34"/>
      <c r="G36" s="27" t="s">
        <v>123</v>
      </c>
      <c r="H36" s="34"/>
      <c r="I36" s="27" t="s">
        <v>123</v>
      </c>
      <c r="J36" s="34"/>
    </row>
    <row r="37" spans="5:22" ht="30" customHeight="1" x14ac:dyDescent="0.25">
      <c r="E37" s="23" t="s">
        <v>116</v>
      </c>
      <c r="F37" s="24">
        <v>8</v>
      </c>
      <c r="G37" s="23" t="s">
        <v>116</v>
      </c>
      <c r="H37" s="24">
        <v>9</v>
      </c>
      <c r="I37" s="23" t="s">
        <v>116</v>
      </c>
      <c r="J37" s="24">
        <v>10</v>
      </c>
    </row>
    <row r="38" spans="5:22" ht="30" customHeight="1" x14ac:dyDescent="0.25">
      <c r="E38" s="25" t="s">
        <v>96</v>
      </c>
      <c r="F38" s="29"/>
      <c r="G38" s="25" t="s">
        <v>96</v>
      </c>
      <c r="H38" s="29"/>
      <c r="I38" s="25" t="s">
        <v>96</v>
      </c>
      <c r="J38" s="29"/>
    </row>
    <row r="39" spans="5:22" ht="30" customHeight="1" x14ac:dyDescent="0.25">
      <c r="E39" s="25" t="s">
        <v>41</v>
      </c>
      <c r="F39" s="29"/>
      <c r="G39" s="25" t="s">
        <v>41</v>
      </c>
      <c r="H39" s="29"/>
      <c r="I39" s="25" t="s">
        <v>41</v>
      </c>
      <c r="J39" s="29"/>
    </row>
    <row r="40" spans="5:22" ht="30" customHeight="1" x14ac:dyDescent="0.25">
      <c r="E40" s="25" t="s">
        <v>42</v>
      </c>
      <c r="F40" s="29"/>
      <c r="G40" s="25" t="s">
        <v>42</v>
      </c>
      <c r="H40" s="29"/>
      <c r="I40" s="25" t="s">
        <v>42</v>
      </c>
      <c r="J40" s="29"/>
    </row>
    <row r="41" spans="5:22" ht="30" customHeight="1" x14ac:dyDescent="0.25">
      <c r="E41" s="25" t="s">
        <v>49</v>
      </c>
      <c r="F41" s="29"/>
      <c r="G41" s="25" t="s">
        <v>49</v>
      </c>
      <c r="H41" s="29"/>
      <c r="I41" s="25" t="s">
        <v>49</v>
      </c>
      <c r="J41" s="29"/>
    </row>
    <row r="42" spans="5:22" ht="30" customHeight="1" x14ac:dyDescent="0.25">
      <c r="E42" s="25" t="s">
        <v>100</v>
      </c>
      <c r="F42" s="29"/>
      <c r="G42" s="25" t="s">
        <v>100</v>
      </c>
      <c r="H42" s="29"/>
      <c r="I42" s="25" t="s">
        <v>100</v>
      </c>
      <c r="J42" s="29"/>
    </row>
    <row r="43" spans="5:22" ht="30" customHeight="1" x14ac:dyDescent="0.25">
      <c r="E43" s="25" t="s">
        <v>117</v>
      </c>
      <c r="F43" s="29"/>
      <c r="G43" s="25" t="s">
        <v>117</v>
      </c>
      <c r="H43" s="29"/>
      <c r="I43" s="25" t="s">
        <v>117</v>
      </c>
      <c r="J43" s="29"/>
    </row>
    <row r="44" spans="5:22" ht="30" customHeight="1" x14ac:dyDescent="0.25">
      <c r="E44" s="25" t="s">
        <v>83</v>
      </c>
      <c r="F44" s="29"/>
      <c r="G44" s="25" t="s">
        <v>83</v>
      </c>
      <c r="H44" s="29"/>
      <c r="I44" s="25" t="s">
        <v>83</v>
      </c>
      <c r="J44" s="29"/>
    </row>
    <row r="45" spans="5:22" ht="30" customHeight="1" x14ac:dyDescent="0.25">
      <c r="E45" s="25" t="s">
        <v>118</v>
      </c>
      <c r="F45" s="29"/>
      <c r="G45" s="25" t="s">
        <v>118</v>
      </c>
      <c r="H45" s="29"/>
      <c r="I45" s="25" t="s">
        <v>118</v>
      </c>
      <c r="J45" s="29"/>
    </row>
    <row r="46" spans="5:22" ht="30" customHeight="1" x14ac:dyDescent="0.25">
      <c r="E46" s="25" t="s">
        <v>119</v>
      </c>
      <c r="F46" s="29"/>
      <c r="G46" s="25" t="s">
        <v>119</v>
      </c>
      <c r="H46" s="29"/>
      <c r="I46" s="25" t="s">
        <v>119</v>
      </c>
      <c r="J46" s="29"/>
    </row>
    <row r="47" spans="5:22" ht="30" customHeight="1" x14ac:dyDescent="0.25">
      <c r="E47" s="25" t="s">
        <v>120</v>
      </c>
      <c r="F47" s="29"/>
      <c r="G47" s="25" t="s">
        <v>120</v>
      </c>
      <c r="H47" s="29"/>
      <c r="I47" s="25" t="s">
        <v>120</v>
      </c>
      <c r="J47" s="29"/>
    </row>
    <row r="48" spans="5:22" ht="30" customHeight="1" x14ac:dyDescent="0.25">
      <c r="E48" s="25" t="s">
        <v>121</v>
      </c>
      <c r="F48" s="29"/>
      <c r="G48" s="25" t="s">
        <v>121</v>
      </c>
      <c r="H48" s="29"/>
      <c r="I48" s="25" t="s">
        <v>121</v>
      </c>
      <c r="J48" s="29"/>
    </row>
    <row r="49" spans="5:10" ht="30" customHeight="1" x14ac:dyDescent="0.25">
      <c r="E49" s="25" t="s">
        <v>122</v>
      </c>
      <c r="F49" s="29"/>
      <c r="G49" s="25" t="s">
        <v>122</v>
      </c>
      <c r="H49" s="29"/>
      <c r="I49" s="25" t="s">
        <v>122</v>
      </c>
      <c r="J49" s="29"/>
    </row>
    <row r="50" spans="5:10" ht="30" customHeight="1" x14ac:dyDescent="0.25">
      <c r="E50" s="25" t="s">
        <v>63</v>
      </c>
      <c r="F50" s="29"/>
      <c r="G50" s="25" t="s">
        <v>63</v>
      </c>
      <c r="H50" s="29"/>
      <c r="I50" s="25" t="s">
        <v>63</v>
      </c>
      <c r="J50" s="29"/>
    </row>
    <row r="51" spans="5:10" ht="30" customHeight="1" thickBot="1" x14ac:dyDescent="0.3">
      <c r="E51" s="27" t="s">
        <v>123</v>
      </c>
      <c r="F51" s="34"/>
      <c r="G51" s="27" t="s">
        <v>123</v>
      </c>
      <c r="H51" s="34"/>
      <c r="I51" s="27" t="s">
        <v>123</v>
      </c>
      <c r="J51" s="34"/>
    </row>
    <row r="52" spans="5:10" ht="30" customHeight="1" x14ac:dyDescent="0.25">
      <c r="E52" s="23" t="s">
        <v>116</v>
      </c>
      <c r="F52" s="24">
        <v>11</v>
      </c>
      <c r="G52" s="23" t="s">
        <v>116</v>
      </c>
      <c r="H52" s="24">
        <v>12</v>
      </c>
      <c r="I52" s="23" t="s">
        <v>116</v>
      </c>
      <c r="J52" s="24">
        <v>13</v>
      </c>
    </row>
    <row r="53" spans="5:10" ht="30" customHeight="1" x14ac:dyDescent="0.25">
      <c r="E53" s="25" t="s">
        <v>96</v>
      </c>
      <c r="F53" s="29"/>
      <c r="G53" s="25" t="s">
        <v>96</v>
      </c>
      <c r="H53" s="29"/>
      <c r="I53" s="25" t="s">
        <v>96</v>
      </c>
      <c r="J53" s="29"/>
    </row>
    <row r="54" spans="5:10" ht="30" customHeight="1" x14ac:dyDescent="0.25">
      <c r="E54" s="25" t="s">
        <v>41</v>
      </c>
      <c r="F54" s="29"/>
      <c r="G54" s="25" t="s">
        <v>41</v>
      </c>
      <c r="H54" s="29"/>
      <c r="I54" s="25" t="s">
        <v>41</v>
      </c>
      <c r="J54" s="29"/>
    </row>
    <row r="55" spans="5:10" ht="30" customHeight="1" x14ac:dyDescent="0.25">
      <c r="E55" s="25" t="s">
        <v>42</v>
      </c>
      <c r="F55" s="29"/>
      <c r="G55" s="25" t="s">
        <v>42</v>
      </c>
      <c r="H55" s="29"/>
      <c r="I55" s="25" t="s">
        <v>42</v>
      </c>
      <c r="J55" s="29"/>
    </row>
    <row r="56" spans="5:10" ht="30" customHeight="1" x14ac:dyDescent="0.25">
      <c r="E56" s="25" t="s">
        <v>49</v>
      </c>
      <c r="F56" s="29"/>
      <c r="G56" s="25" t="s">
        <v>49</v>
      </c>
      <c r="H56" s="29"/>
      <c r="I56" s="25" t="s">
        <v>49</v>
      </c>
      <c r="J56" s="29"/>
    </row>
    <row r="57" spans="5:10" ht="30" customHeight="1" x14ac:dyDescent="0.25">
      <c r="E57" s="25" t="s">
        <v>100</v>
      </c>
      <c r="F57" s="29">
        <v>300</v>
      </c>
      <c r="G57" s="25" t="s">
        <v>100</v>
      </c>
      <c r="H57" s="29"/>
      <c r="I57" s="25" t="s">
        <v>100</v>
      </c>
      <c r="J57" s="29"/>
    </row>
    <row r="58" spans="5:10" ht="30" customHeight="1" x14ac:dyDescent="0.25">
      <c r="E58" s="25" t="s">
        <v>117</v>
      </c>
      <c r="F58" s="29"/>
      <c r="G58" s="25" t="s">
        <v>117</v>
      </c>
      <c r="H58" s="29"/>
      <c r="I58" s="25" t="s">
        <v>117</v>
      </c>
      <c r="J58" s="29"/>
    </row>
    <row r="59" spans="5:10" ht="30" customHeight="1" x14ac:dyDescent="0.25">
      <c r="E59" s="25" t="s">
        <v>83</v>
      </c>
      <c r="F59" s="29"/>
      <c r="G59" s="25" t="s">
        <v>83</v>
      </c>
      <c r="H59" s="29"/>
      <c r="I59" s="25" t="s">
        <v>83</v>
      </c>
      <c r="J59" s="29"/>
    </row>
    <row r="60" spans="5:10" ht="30" customHeight="1" x14ac:dyDescent="0.25">
      <c r="E60" s="25" t="s">
        <v>118</v>
      </c>
      <c r="F60" s="29"/>
      <c r="G60" s="25" t="s">
        <v>118</v>
      </c>
      <c r="H60" s="29"/>
      <c r="I60" s="25" t="s">
        <v>118</v>
      </c>
      <c r="J60" s="29"/>
    </row>
    <row r="61" spans="5:10" ht="30" customHeight="1" x14ac:dyDescent="0.25">
      <c r="E61" s="25" t="s">
        <v>119</v>
      </c>
      <c r="F61" s="29"/>
      <c r="G61" s="25" t="s">
        <v>119</v>
      </c>
      <c r="H61" s="29"/>
      <c r="I61" s="25" t="s">
        <v>119</v>
      </c>
      <c r="J61" s="29"/>
    </row>
    <row r="62" spans="5:10" ht="30" customHeight="1" x14ac:dyDescent="0.25">
      <c r="E62" s="25" t="s">
        <v>120</v>
      </c>
      <c r="F62" s="29"/>
      <c r="G62" s="25" t="s">
        <v>120</v>
      </c>
      <c r="H62" s="29"/>
      <c r="I62" s="25" t="s">
        <v>120</v>
      </c>
      <c r="J62" s="29"/>
    </row>
    <row r="63" spans="5:10" ht="30" customHeight="1" x14ac:dyDescent="0.25">
      <c r="E63" s="25" t="s">
        <v>121</v>
      </c>
      <c r="F63" s="29"/>
      <c r="G63" s="25" t="s">
        <v>121</v>
      </c>
      <c r="H63" s="29"/>
      <c r="I63" s="25" t="s">
        <v>121</v>
      </c>
      <c r="J63" s="29"/>
    </row>
    <row r="64" spans="5:10" ht="30" customHeight="1" x14ac:dyDescent="0.25">
      <c r="E64" s="25" t="s">
        <v>122</v>
      </c>
      <c r="F64" s="29"/>
      <c r="G64" s="25" t="s">
        <v>122</v>
      </c>
      <c r="H64" s="29"/>
      <c r="I64" s="25" t="s">
        <v>122</v>
      </c>
      <c r="J64" s="29"/>
    </row>
    <row r="65" spans="5:10" ht="30" customHeight="1" x14ac:dyDescent="0.25">
      <c r="E65" s="25" t="s">
        <v>63</v>
      </c>
      <c r="F65" s="29"/>
      <c r="G65" s="25" t="s">
        <v>63</v>
      </c>
      <c r="H65" s="29"/>
      <c r="I65" s="25" t="s">
        <v>63</v>
      </c>
      <c r="J65" s="29"/>
    </row>
    <row r="66" spans="5:10" ht="30" customHeight="1" thickBot="1" x14ac:dyDescent="0.3">
      <c r="E66" s="27" t="s">
        <v>123</v>
      </c>
      <c r="F66" s="34"/>
      <c r="G66" s="27" t="s">
        <v>123</v>
      </c>
      <c r="H66" s="34"/>
      <c r="I66" s="27" t="s">
        <v>123</v>
      </c>
      <c r="J66" s="34"/>
    </row>
    <row r="67" spans="5:10" ht="30" customHeight="1" x14ac:dyDescent="0.25">
      <c r="E67" s="23" t="s">
        <v>116</v>
      </c>
      <c r="F67" s="24">
        <v>14</v>
      </c>
      <c r="G67" s="23" t="s">
        <v>116</v>
      </c>
      <c r="H67" s="24">
        <v>15</v>
      </c>
      <c r="I67" s="23" t="s">
        <v>116</v>
      </c>
      <c r="J67" s="24">
        <v>16</v>
      </c>
    </row>
    <row r="68" spans="5:10" ht="30" customHeight="1" x14ac:dyDescent="0.25">
      <c r="E68" s="25" t="s">
        <v>96</v>
      </c>
      <c r="F68" s="29"/>
      <c r="G68" s="25" t="s">
        <v>96</v>
      </c>
      <c r="H68" s="29"/>
      <c r="I68" s="25" t="s">
        <v>96</v>
      </c>
      <c r="J68" s="29"/>
    </row>
    <row r="69" spans="5:10" ht="30" customHeight="1" x14ac:dyDescent="0.25">
      <c r="E69" s="25" t="s">
        <v>41</v>
      </c>
      <c r="F69" s="29"/>
      <c r="G69" s="25" t="s">
        <v>41</v>
      </c>
      <c r="H69" s="29"/>
      <c r="I69" s="25" t="s">
        <v>41</v>
      </c>
      <c r="J69" s="29"/>
    </row>
    <row r="70" spans="5:10" ht="30" customHeight="1" x14ac:dyDescent="0.25">
      <c r="E70" s="25" t="s">
        <v>42</v>
      </c>
      <c r="F70" s="29"/>
      <c r="G70" s="25" t="s">
        <v>42</v>
      </c>
      <c r="H70" s="29"/>
      <c r="I70" s="25" t="s">
        <v>42</v>
      </c>
      <c r="J70" s="29"/>
    </row>
    <row r="71" spans="5:10" ht="30" customHeight="1" x14ac:dyDescent="0.25">
      <c r="E71" s="25" t="s">
        <v>49</v>
      </c>
      <c r="F71" s="29"/>
      <c r="G71" s="25" t="s">
        <v>49</v>
      </c>
      <c r="H71" s="29"/>
      <c r="I71" s="25" t="s">
        <v>49</v>
      </c>
      <c r="J71" s="29"/>
    </row>
    <row r="72" spans="5:10" ht="30" customHeight="1" x14ac:dyDescent="0.25">
      <c r="E72" s="25" t="s">
        <v>100</v>
      </c>
      <c r="F72" s="29"/>
      <c r="G72" s="25" t="s">
        <v>100</v>
      </c>
      <c r="H72" s="29"/>
      <c r="I72" s="25" t="s">
        <v>100</v>
      </c>
      <c r="J72" s="29"/>
    </row>
    <row r="73" spans="5:10" ht="30" customHeight="1" x14ac:dyDescent="0.25">
      <c r="E73" s="25" t="s">
        <v>117</v>
      </c>
      <c r="F73" s="29"/>
      <c r="G73" s="25" t="s">
        <v>117</v>
      </c>
      <c r="H73" s="29"/>
      <c r="I73" s="25" t="s">
        <v>117</v>
      </c>
      <c r="J73" s="29"/>
    </row>
    <row r="74" spans="5:10" ht="30" customHeight="1" x14ac:dyDescent="0.25">
      <c r="E74" s="25" t="s">
        <v>83</v>
      </c>
      <c r="F74" s="29"/>
      <c r="G74" s="25" t="s">
        <v>83</v>
      </c>
      <c r="H74" s="29"/>
      <c r="I74" s="25" t="s">
        <v>83</v>
      </c>
      <c r="J74" s="29"/>
    </row>
    <row r="75" spans="5:10" ht="30" customHeight="1" x14ac:dyDescent="0.25">
      <c r="E75" s="25" t="s">
        <v>118</v>
      </c>
      <c r="F75" s="29"/>
      <c r="G75" s="25" t="s">
        <v>118</v>
      </c>
      <c r="H75" s="29"/>
      <c r="I75" s="25" t="s">
        <v>118</v>
      </c>
      <c r="J75" s="29"/>
    </row>
    <row r="76" spans="5:10" ht="30" customHeight="1" x14ac:dyDescent="0.25">
      <c r="E76" s="25" t="s">
        <v>119</v>
      </c>
      <c r="F76" s="29"/>
      <c r="G76" s="25" t="s">
        <v>119</v>
      </c>
      <c r="H76" s="29"/>
      <c r="I76" s="25" t="s">
        <v>119</v>
      </c>
      <c r="J76" s="29"/>
    </row>
    <row r="77" spans="5:10" ht="30" customHeight="1" x14ac:dyDescent="0.25">
      <c r="E77" s="25" t="s">
        <v>120</v>
      </c>
      <c r="F77" s="29"/>
      <c r="G77" s="25" t="s">
        <v>120</v>
      </c>
      <c r="H77" s="29"/>
      <c r="I77" s="25" t="s">
        <v>120</v>
      </c>
      <c r="J77" s="29"/>
    </row>
    <row r="78" spans="5:10" ht="30" customHeight="1" x14ac:dyDescent="0.25">
      <c r="E78" s="25" t="s">
        <v>121</v>
      </c>
      <c r="F78" s="29"/>
      <c r="G78" s="25" t="s">
        <v>121</v>
      </c>
      <c r="H78" s="29"/>
      <c r="I78" s="25" t="s">
        <v>121</v>
      </c>
      <c r="J78" s="29"/>
    </row>
    <row r="79" spans="5:10" ht="30" customHeight="1" x14ac:dyDescent="0.25">
      <c r="E79" s="25" t="s">
        <v>122</v>
      </c>
      <c r="F79" s="29"/>
      <c r="G79" s="25" t="s">
        <v>122</v>
      </c>
      <c r="H79" s="29"/>
      <c r="I79" s="25" t="s">
        <v>122</v>
      </c>
      <c r="J79" s="29"/>
    </row>
    <row r="80" spans="5:10" ht="30" customHeight="1" x14ac:dyDescent="0.25">
      <c r="E80" s="25" t="s">
        <v>63</v>
      </c>
      <c r="F80" s="29"/>
      <c r="G80" s="25" t="s">
        <v>63</v>
      </c>
      <c r="H80" s="29"/>
      <c r="I80" s="25" t="s">
        <v>63</v>
      </c>
      <c r="J80" s="29"/>
    </row>
    <row r="81" spans="5:10" ht="30" customHeight="1" thickBot="1" x14ac:dyDescent="0.3">
      <c r="E81" s="27" t="s">
        <v>123</v>
      </c>
      <c r="F81" s="34"/>
      <c r="G81" s="27" t="s">
        <v>123</v>
      </c>
      <c r="H81" s="34"/>
      <c r="I81" s="27" t="s">
        <v>123</v>
      </c>
      <c r="J81" s="34"/>
    </row>
    <row r="82" spans="5:10" ht="30" customHeight="1" x14ac:dyDescent="0.25">
      <c r="E82" s="23" t="s">
        <v>116</v>
      </c>
      <c r="F82" s="24">
        <v>17</v>
      </c>
      <c r="G82" s="23" t="s">
        <v>116</v>
      </c>
      <c r="H82" s="24">
        <v>18</v>
      </c>
      <c r="I82" s="23" t="s">
        <v>116</v>
      </c>
      <c r="J82" s="24">
        <v>19</v>
      </c>
    </row>
    <row r="83" spans="5:10" ht="30" customHeight="1" x14ac:dyDescent="0.25">
      <c r="E83" s="25" t="s">
        <v>96</v>
      </c>
      <c r="F83" s="29"/>
      <c r="G83" s="25" t="s">
        <v>96</v>
      </c>
      <c r="H83" s="29"/>
      <c r="I83" s="25" t="s">
        <v>96</v>
      </c>
      <c r="J83" s="29"/>
    </row>
    <row r="84" spans="5:10" ht="30" customHeight="1" x14ac:dyDescent="0.25">
      <c r="E84" s="25" t="s">
        <v>41</v>
      </c>
      <c r="F84" s="29"/>
      <c r="G84" s="25" t="s">
        <v>41</v>
      </c>
      <c r="H84" s="29"/>
      <c r="I84" s="25" t="s">
        <v>41</v>
      </c>
      <c r="J84" s="29"/>
    </row>
    <row r="85" spans="5:10" ht="30" customHeight="1" x14ac:dyDescent="0.25">
      <c r="E85" s="25" t="s">
        <v>42</v>
      </c>
      <c r="F85" s="29"/>
      <c r="G85" s="25" t="s">
        <v>42</v>
      </c>
      <c r="H85" s="29"/>
      <c r="I85" s="25" t="s">
        <v>42</v>
      </c>
      <c r="J85" s="29"/>
    </row>
    <row r="86" spans="5:10" ht="30" customHeight="1" x14ac:dyDescent="0.25">
      <c r="E86" s="25" t="s">
        <v>49</v>
      </c>
      <c r="F86" s="29"/>
      <c r="G86" s="25" t="s">
        <v>49</v>
      </c>
      <c r="H86" s="29"/>
      <c r="I86" s="25" t="s">
        <v>49</v>
      </c>
      <c r="J86" s="29"/>
    </row>
    <row r="87" spans="5:10" ht="30" customHeight="1" x14ac:dyDescent="0.25">
      <c r="E87" s="25" t="s">
        <v>100</v>
      </c>
      <c r="F87" s="29"/>
      <c r="G87" s="25" t="s">
        <v>100</v>
      </c>
      <c r="H87" s="29"/>
      <c r="I87" s="25" t="s">
        <v>100</v>
      </c>
      <c r="J87" s="29"/>
    </row>
    <row r="88" spans="5:10" ht="30" customHeight="1" x14ac:dyDescent="0.25">
      <c r="E88" s="25" t="s">
        <v>117</v>
      </c>
      <c r="F88" s="29"/>
      <c r="G88" s="25" t="s">
        <v>117</v>
      </c>
      <c r="H88" s="29"/>
      <c r="I88" s="25" t="s">
        <v>117</v>
      </c>
      <c r="J88" s="29"/>
    </row>
    <row r="89" spans="5:10" ht="30" customHeight="1" x14ac:dyDescent="0.25">
      <c r="E89" s="25" t="s">
        <v>83</v>
      </c>
      <c r="F89" s="29"/>
      <c r="G89" s="25" t="s">
        <v>83</v>
      </c>
      <c r="H89" s="29"/>
      <c r="I89" s="25" t="s">
        <v>83</v>
      </c>
      <c r="J89" s="29"/>
    </row>
    <row r="90" spans="5:10" ht="30" customHeight="1" x14ac:dyDescent="0.25">
      <c r="E90" s="25" t="s">
        <v>118</v>
      </c>
      <c r="F90" s="29"/>
      <c r="G90" s="25" t="s">
        <v>118</v>
      </c>
      <c r="H90" s="29"/>
      <c r="I90" s="25" t="s">
        <v>118</v>
      </c>
      <c r="J90" s="29"/>
    </row>
    <row r="91" spans="5:10" ht="30" customHeight="1" x14ac:dyDescent="0.25">
      <c r="E91" s="25" t="s">
        <v>119</v>
      </c>
      <c r="F91" s="29"/>
      <c r="G91" s="25" t="s">
        <v>119</v>
      </c>
      <c r="H91" s="29"/>
      <c r="I91" s="25" t="s">
        <v>119</v>
      </c>
      <c r="J91" s="29"/>
    </row>
    <row r="92" spans="5:10" ht="30" customHeight="1" x14ac:dyDescent="0.25">
      <c r="E92" s="25" t="s">
        <v>120</v>
      </c>
      <c r="F92" s="29"/>
      <c r="G92" s="25" t="s">
        <v>120</v>
      </c>
      <c r="H92" s="29"/>
      <c r="I92" s="25" t="s">
        <v>120</v>
      </c>
      <c r="J92" s="29"/>
    </row>
    <row r="93" spans="5:10" ht="30" customHeight="1" x14ac:dyDescent="0.25">
      <c r="E93" s="25" t="s">
        <v>121</v>
      </c>
      <c r="F93" s="29"/>
      <c r="G93" s="25" t="s">
        <v>121</v>
      </c>
      <c r="H93" s="29"/>
      <c r="I93" s="25" t="s">
        <v>121</v>
      </c>
      <c r="J93" s="29"/>
    </row>
    <row r="94" spans="5:10" ht="30" customHeight="1" x14ac:dyDescent="0.25">
      <c r="E94" s="25" t="s">
        <v>122</v>
      </c>
      <c r="F94" s="29"/>
      <c r="G94" s="25" t="s">
        <v>122</v>
      </c>
      <c r="H94" s="29"/>
      <c r="I94" s="25" t="s">
        <v>122</v>
      </c>
      <c r="J94" s="29"/>
    </row>
    <row r="95" spans="5:10" ht="30" customHeight="1" x14ac:dyDescent="0.25">
      <c r="E95" s="25" t="s">
        <v>63</v>
      </c>
      <c r="F95" s="29"/>
      <c r="G95" s="25" t="s">
        <v>63</v>
      </c>
      <c r="H95" s="29"/>
      <c r="I95" s="25" t="s">
        <v>63</v>
      </c>
      <c r="J95" s="29"/>
    </row>
    <row r="96" spans="5:10" ht="30" customHeight="1" thickBot="1" x14ac:dyDescent="0.3">
      <c r="E96" s="27" t="s">
        <v>123</v>
      </c>
      <c r="F96" s="34"/>
      <c r="G96" s="27" t="s">
        <v>123</v>
      </c>
      <c r="H96" s="34"/>
      <c r="I96" s="27" t="s">
        <v>123</v>
      </c>
      <c r="J96" s="34"/>
    </row>
    <row r="97" spans="5:10" ht="30" customHeight="1" x14ac:dyDescent="0.25">
      <c r="E97" s="23" t="s">
        <v>116</v>
      </c>
      <c r="F97" s="24">
        <v>20</v>
      </c>
      <c r="G97" s="23" t="s">
        <v>116</v>
      </c>
      <c r="H97" s="24">
        <v>21</v>
      </c>
      <c r="I97" s="23" t="s">
        <v>116</v>
      </c>
      <c r="J97" s="24">
        <v>22</v>
      </c>
    </row>
    <row r="98" spans="5:10" ht="30" customHeight="1" x14ac:dyDescent="0.25">
      <c r="E98" s="25" t="s">
        <v>96</v>
      </c>
      <c r="F98" s="29"/>
      <c r="G98" s="25" t="s">
        <v>96</v>
      </c>
      <c r="H98" s="29"/>
      <c r="I98" s="25" t="s">
        <v>96</v>
      </c>
      <c r="J98" s="29"/>
    </row>
    <row r="99" spans="5:10" ht="30" customHeight="1" x14ac:dyDescent="0.25">
      <c r="E99" s="25" t="s">
        <v>41</v>
      </c>
      <c r="F99" s="29"/>
      <c r="G99" s="25" t="s">
        <v>41</v>
      </c>
      <c r="H99" s="29"/>
      <c r="I99" s="25" t="s">
        <v>41</v>
      </c>
      <c r="J99" s="29"/>
    </row>
    <row r="100" spans="5:10" ht="30" customHeight="1" x14ac:dyDescent="0.25">
      <c r="E100" s="25" t="s">
        <v>42</v>
      </c>
      <c r="F100" s="29"/>
      <c r="G100" s="25" t="s">
        <v>42</v>
      </c>
      <c r="H100" s="29"/>
      <c r="I100" s="25" t="s">
        <v>42</v>
      </c>
      <c r="J100" s="29"/>
    </row>
    <row r="101" spans="5:10" ht="30" customHeight="1" x14ac:dyDescent="0.25">
      <c r="E101" s="25" t="s">
        <v>49</v>
      </c>
      <c r="F101" s="29"/>
      <c r="G101" s="25" t="s">
        <v>49</v>
      </c>
      <c r="H101" s="29"/>
      <c r="I101" s="25" t="s">
        <v>49</v>
      </c>
      <c r="J101" s="29"/>
    </row>
    <row r="102" spans="5:10" ht="30" customHeight="1" x14ac:dyDescent="0.25">
      <c r="E102" s="25" t="s">
        <v>100</v>
      </c>
      <c r="F102" s="29"/>
      <c r="G102" s="25" t="s">
        <v>100</v>
      </c>
      <c r="H102" s="29"/>
      <c r="I102" s="25" t="s">
        <v>100</v>
      </c>
      <c r="J102" s="29"/>
    </row>
    <row r="103" spans="5:10" ht="30" customHeight="1" x14ac:dyDescent="0.25">
      <c r="E103" s="25" t="s">
        <v>117</v>
      </c>
      <c r="F103" s="29"/>
      <c r="G103" s="25" t="s">
        <v>117</v>
      </c>
      <c r="H103" s="29"/>
      <c r="I103" s="25" t="s">
        <v>117</v>
      </c>
      <c r="J103" s="29"/>
    </row>
    <row r="104" spans="5:10" ht="30" customHeight="1" x14ac:dyDescent="0.25">
      <c r="E104" s="25" t="s">
        <v>83</v>
      </c>
      <c r="F104" s="29"/>
      <c r="G104" s="25" t="s">
        <v>83</v>
      </c>
      <c r="H104" s="29"/>
      <c r="I104" s="25" t="s">
        <v>83</v>
      </c>
      <c r="J104" s="29"/>
    </row>
    <row r="105" spans="5:10" ht="30" customHeight="1" x14ac:dyDescent="0.25">
      <c r="E105" s="25" t="s">
        <v>118</v>
      </c>
      <c r="F105" s="29"/>
      <c r="G105" s="25" t="s">
        <v>118</v>
      </c>
      <c r="H105" s="29"/>
      <c r="I105" s="25" t="s">
        <v>118</v>
      </c>
      <c r="J105" s="29"/>
    </row>
    <row r="106" spans="5:10" ht="30" customHeight="1" x14ac:dyDescent="0.25">
      <c r="E106" s="25" t="s">
        <v>119</v>
      </c>
      <c r="F106" s="29"/>
      <c r="G106" s="25" t="s">
        <v>119</v>
      </c>
      <c r="H106" s="29"/>
      <c r="I106" s="25" t="s">
        <v>119</v>
      </c>
      <c r="J106" s="29"/>
    </row>
    <row r="107" spans="5:10" ht="30" customHeight="1" x14ac:dyDescent="0.25">
      <c r="E107" s="25" t="s">
        <v>120</v>
      </c>
      <c r="F107" s="29"/>
      <c r="G107" s="25" t="s">
        <v>120</v>
      </c>
      <c r="H107" s="29"/>
      <c r="I107" s="25" t="s">
        <v>120</v>
      </c>
      <c r="J107" s="29"/>
    </row>
    <row r="108" spans="5:10" ht="30" customHeight="1" x14ac:dyDescent="0.25">
      <c r="E108" s="25" t="s">
        <v>121</v>
      </c>
      <c r="F108" s="29"/>
      <c r="G108" s="25" t="s">
        <v>121</v>
      </c>
      <c r="H108" s="29"/>
      <c r="I108" s="25" t="s">
        <v>121</v>
      </c>
      <c r="J108" s="29"/>
    </row>
    <row r="109" spans="5:10" ht="30" customHeight="1" x14ac:dyDescent="0.25">
      <c r="E109" s="25" t="s">
        <v>122</v>
      </c>
      <c r="F109" s="29"/>
      <c r="G109" s="25" t="s">
        <v>122</v>
      </c>
      <c r="H109" s="29"/>
      <c r="I109" s="25" t="s">
        <v>122</v>
      </c>
      <c r="J109" s="29"/>
    </row>
    <row r="110" spans="5:10" ht="30" customHeight="1" x14ac:dyDescent="0.25">
      <c r="E110" s="25" t="s">
        <v>63</v>
      </c>
      <c r="F110" s="29"/>
      <c r="G110" s="25" t="s">
        <v>63</v>
      </c>
      <c r="H110" s="29"/>
      <c r="I110" s="25" t="s">
        <v>63</v>
      </c>
      <c r="J110" s="29"/>
    </row>
    <row r="111" spans="5:10" ht="30" customHeight="1" thickBot="1" x14ac:dyDescent="0.3">
      <c r="E111" s="27" t="s">
        <v>123</v>
      </c>
      <c r="F111" s="34"/>
      <c r="G111" s="27" t="s">
        <v>123</v>
      </c>
      <c r="H111" s="34"/>
      <c r="I111" s="27" t="s">
        <v>123</v>
      </c>
      <c r="J111" s="34"/>
    </row>
    <row r="112" spans="5:10" ht="30" customHeight="1" x14ac:dyDescent="0.25">
      <c r="E112" s="23" t="s">
        <v>116</v>
      </c>
      <c r="F112" s="24">
        <v>23</v>
      </c>
      <c r="G112" s="23" t="s">
        <v>116</v>
      </c>
      <c r="H112" s="24">
        <v>24</v>
      </c>
      <c r="I112" s="23" t="s">
        <v>116</v>
      </c>
      <c r="J112" s="24">
        <v>25</v>
      </c>
    </row>
    <row r="113" spans="5:10" ht="30" customHeight="1" x14ac:dyDescent="0.25">
      <c r="E113" s="25" t="s">
        <v>96</v>
      </c>
      <c r="F113" s="29"/>
      <c r="G113" s="25" t="s">
        <v>96</v>
      </c>
      <c r="H113" s="29"/>
      <c r="I113" s="25" t="s">
        <v>96</v>
      </c>
      <c r="J113" s="29"/>
    </row>
    <row r="114" spans="5:10" ht="30" customHeight="1" x14ac:dyDescent="0.25">
      <c r="E114" s="25" t="s">
        <v>41</v>
      </c>
      <c r="F114" s="29"/>
      <c r="G114" s="25" t="s">
        <v>41</v>
      </c>
      <c r="H114" s="29"/>
      <c r="I114" s="25" t="s">
        <v>41</v>
      </c>
      <c r="J114" s="29"/>
    </row>
    <row r="115" spans="5:10" ht="30" customHeight="1" x14ac:dyDescent="0.25">
      <c r="E115" s="25" t="s">
        <v>42</v>
      </c>
      <c r="F115" s="29"/>
      <c r="G115" s="25" t="s">
        <v>42</v>
      </c>
      <c r="H115" s="29"/>
      <c r="I115" s="25" t="s">
        <v>42</v>
      </c>
      <c r="J115" s="29"/>
    </row>
    <row r="116" spans="5:10" ht="30" customHeight="1" x14ac:dyDescent="0.25">
      <c r="E116" s="25" t="s">
        <v>49</v>
      </c>
      <c r="F116" s="29"/>
      <c r="G116" s="25" t="s">
        <v>49</v>
      </c>
      <c r="H116" s="29"/>
      <c r="I116" s="25" t="s">
        <v>49</v>
      </c>
      <c r="J116" s="29"/>
    </row>
    <row r="117" spans="5:10" ht="30" customHeight="1" x14ac:dyDescent="0.25">
      <c r="E117" s="25" t="s">
        <v>100</v>
      </c>
      <c r="F117" s="29"/>
      <c r="G117" s="25" t="s">
        <v>100</v>
      </c>
      <c r="H117" s="29"/>
      <c r="I117" s="25" t="s">
        <v>100</v>
      </c>
      <c r="J117" s="29"/>
    </row>
    <row r="118" spans="5:10" ht="30" customHeight="1" x14ac:dyDescent="0.25">
      <c r="E118" s="25" t="s">
        <v>117</v>
      </c>
      <c r="F118" s="29"/>
      <c r="G118" s="25" t="s">
        <v>117</v>
      </c>
      <c r="H118" s="29"/>
      <c r="I118" s="25" t="s">
        <v>117</v>
      </c>
      <c r="J118" s="29"/>
    </row>
    <row r="119" spans="5:10" ht="30" customHeight="1" x14ac:dyDescent="0.25">
      <c r="E119" s="25" t="s">
        <v>83</v>
      </c>
      <c r="F119" s="29"/>
      <c r="G119" s="25" t="s">
        <v>83</v>
      </c>
      <c r="H119" s="29"/>
      <c r="I119" s="25" t="s">
        <v>83</v>
      </c>
      <c r="J119" s="29"/>
    </row>
    <row r="120" spans="5:10" ht="30" customHeight="1" x14ac:dyDescent="0.25">
      <c r="E120" s="25" t="s">
        <v>118</v>
      </c>
      <c r="F120" s="29"/>
      <c r="G120" s="25" t="s">
        <v>118</v>
      </c>
      <c r="H120" s="29"/>
      <c r="I120" s="25" t="s">
        <v>118</v>
      </c>
      <c r="J120" s="29"/>
    </row>
    <row r="121" spans="5:10" ht="30" customHeight="1" x14ac:dyDescent="0.25">
      <c r="E121" s="25" t="s">
        <v>119</v>
      </c>
      <c r="F121" s="29"/>
      <c r="G121" s="25" t="s">
        <v>119</v>
      </c>
      <c r="H121" s="29"/>
      <c r="I121" s="25" t="s">
        <v>119</v>
      </c>
      <c r="J121" s="29"/>
    </row>
    <row r="122" spans="5:10" ht="30" customHeight="1" x14ac:dyDescent="0.25">
      <c r="E122" s="25" t="s">
        <v>120</v>
      </c>
      <c r="F122" s="29"/>
      <c r="G122" s="25" t="s">
        <v>120</v>
      </c>
      <c r="H122" s="29"/>
      <c r="I122" s="25" t="s">
        <v>120</v>
      </c>
      <c r="J122" s="29"/>
    </row>
    <row r="123" spans="5:10" ht="30" customHeight="1" x14ac:dyDescent="0.25">
      <c r="E123" s="25" t="s">
        <v>121</v>
      </c>
      <c r="F123" s="29"/>
      <c r="G123" s="25" t="s">
        <v>121</v>
      </c>
      <c r="H123" s="29"/>
      <c r="I123" s="25" t="s">
        <v>121</v>
      </c>
      <c r="J123" s="29"/>
    </row>
    <row r="124" spans="5:10" ht="30" customHeight="1" x14ac:dyDescent="0.25">
      <c r="E124" s="25" t="s">
        <v>122</v>
      </c>
      <c r="F124" s="29"/>
      <c r="G124" s="25" t="s">
        <v>122</v>
      </c>
      <c r="H124" s="29"/>
      <c r="I124" s="25" t="s">
        <v>122</v>
      </c>
      <c r="J124" s="29"/>
    </row>
    <row r="125" spans="5:10" ht="30" customHeight="1" x14ac:dyDescent="0.25">
      <c r="E125" s="25" t="s">
        <v>63</v>
      </c>
      <c r="F125" s="29"/>
      <c r="G125" s="25" t="s">
        <v>63</v>
      </c>
      <c r="H125" s="29"/>
      <c r="I125" s="25" t="s">
        <v>63</v>
      </c>
      <c r="J125" s="29"/>
    </row>
    <row r="126" spans="5:10" ht="30" customHeight="1" thickBot="1" x14ac:dyDescent="0.3">
      <c r="E126" s="27" t="s">
        <v>123</v>
      </c>
      <c r="F126" s="34"/>
      <c r="G126" s="27" t="s">
        <v>123</v>
      </c>
      <c r="H126" s="34"/>
      <c r="I126" s="27" t="s">
        <v>123</v>
      </c>
      <c r="J126" s="34"/>
    </row>
    <row r="127" spans="5:10" ht="30" customHeight="1" x14ac:dyDescent="0.25">
      <c r="E127" s="23" t="s">
        <v>116</v>
      </c>
      <c r="F127" s="24">
        <v>26</v>
      </c>
      <c r="G127" s="23" t="s">
        <v>116</v>
      </c>
      <c r="H127" s="24">
        <v>27</v>
      </c>
      <c r="I127" s="23" t="s">
        <v>116</v>
      </c>
      <c r="J127" s="24">
        <v>28</v>
      </c>
    </row>
    <row r="128" spans="5:10" ht="30" customHeight="1" x14ac:dyDescent="0.25">
      <c r="E128" s="25" t="s">
        <v>96</v>
      </c>
      <c r="F128" s="29"/>
      <c r="G128" s="25" t="s">
        <v>96</v>
      </c>
      <c r="H128" s="29"/>
      <c r="I128" s="25" t="s">
        <v>96</v>
      </c>
      <c r="J128" s="29"/>
    </row>
    <row r="129" spans="5:10" ht="30" customHeight="1" x14ac:dyDescent="0.25">
      <c r="E129" s="25" t="s">
        <v>41</v>
      </c>
      <c r="F129" s="29"/>
      <c r="G129" s="25" t="s">
        <v>41</v>
      </c>
      <c r="H129" s="29"/>
      <c r="I129" s="25" t="s">
        <v>41</v>
      </c>
      <c r="J129" s="29"/>
    </row>
    <row r="130" spans="5:10" ht="30" customHeight="1" x14ac:dyDescent="0.25">
      <c r="E130" s="25" t="s">
        <v>42</v>
      </c>
      <c r="F130" s="29"/>
      <c r="G130" s="25" t="s">
        <v>42</v>
      </c>
      <c r="H130" s="29"/>
      <c r="I130" s="25" t="s">
        <v>42</v>
      </c>
      <c r="J130" s="29"/>
    </row>
    <row r="131" spans="5:10" ht="30" customHeight="1" x14ac:dyDescent="0.25">
      <c r="E131" s="25" t="s">
        <v>49</v>
      </c>
      <c r="F131" s="29"/>
      <c r="G131" s="25" t="s">
        <v>49</v>
      </c>
      <c r="H131" s="29"/>
      <c r="I131" s="25" t="s">
        <v>49</v>
      </c>
      <c r="J131" s="29"/>
    </row>
    <row r="132" spans="5:10" ht="30" customHeight="1" x14ac:dyDescent="0.25">
      <c r="E132" s="25" t="s">
        <v>100</v>
      </c>
      <c r="F132" s="29"/>
      <c r="G132" s="25" t="s">
        <v>100</v>
      </c>
      <c r="H132" s="29"/>
      <c r="I132" s="25" t="s">
        <v>100</v>
      </c>
      <c r="J132" s="29"/>
    </row>
    <row r="133" spans="5:10" ht="30" customHeight="1" x14ac:dyDescent="0.25">
      <c r="E133" s="25" t="s">
        <v>117</v>
      </c>
      <c r="F133" s="29"/>
      <c r="G133" s="25" t="s">
        <v>117</v>
      </c>
      <c r="H133" s="29"/>
      <c r="I133" s="25" t="s">
        <v>117</v>
      </c>
      <c r="J133" s="29"/>
    </row>
    <row r="134" spans="5:10" ht="30" customHeight="1" x14ac:dyDescent="0.25">
      <c r="E134" s="25" t="s">
        <v>83</v>
      </c>
      <c r="F134" s="29"/>
      <c r="G134" s="25" t="s">
        <v>83</v>
      </c>
      <c r="H134" s="29"/>
      <c r="I134" s="25" t="s">
        <v>83</v>
      </c>
      <c r="J134" s="29"/>
    </row>
    <row r="135" spans="5:10" ht="30" customHeight="1" x14ac:dyDescent="0.25">
      <c r="E135" s="25" t="s">
        <v>118</v>
      </c>
      <c r="F135" s="29"/>
      <c r="G135" s="25" t="s">
        <v>118</v>
      </c>
      <c r="H135" s="29"/>
      <c r="I135" s="25" t="s">
        <v>118</v>
      </c>
      <c r="J135" s="29"/>
    </row>
    <row r="136" spans="5:10" ht="30" customHeight="1" x14ac:dyDescent="0.25">
      <c r="E136" s="25" t="s">
        <v>119</v>
      </c>
      <c r="F136" s="29"/>
      <c r="G136" s="25" t="s">
        <v>119</v>
      </c>
      <c r="H136" s="29"/>
      <c r="I136" s="25" t="s">
        <v>119</v>
      </c>
      <c r="J136" s="29"/>
    </row>
    <row r="137" spans="5:10" ht="30" customHeight="1" x14ac:dyDescent="0.25">
      <c r="E137" s="25" t="s">
        <v>120</v>
      </c>
      <c r="F137" s="29"/>
      <c r="G137" s="25" t="s">
        <v>120</v>
      </c>
      <c r="H137" s="29"/>
      <c r="I137" s="25" t="s">
        <v>120</v>
      </c>
      <c r="J137" s="29"/>
    </row>
    <row r="138" spans="5:10" ht="30" customHeight="1" x14ac:dyDescent="0.25">
      <c r="E138" s="25" t="s">
        <v>121</v>
      </c>
      <c r="F138" s="29"/>
      <c r="G138" s="25" t="s">
        <v>121</v>
      </c>
      <c r="H138" s="29"/>
      <c r="I138" s="25" t="s">
        <v>121</v>
      </c>
      <c r="J138" s="29"/>
    </row>
    <row r="139" spans="5:10" ht="30" customHeight="1" x14ac:dyDescent="0.25">
      <c r="E139" s="25" t="s">
        <v>122</v>
      </c>
      <c r="F139" s="29"/>
      <c r="G139" s="25" t="s">
        <v>122</v>
      </c>
      <c r="H139" s="29"/>
      <c r="I139" s="25" t="s">
        <v>122</v>
      </c>
      <c r="J139" s="29"/>
    </row>
    <row r="140" spans="5:10" ht="30" customHeight="1" thickBot="1" x14ac:dyDescent="0.3">
      <c r="E140" s="25" t="s">
        <v>63</v>
      </c>
      <c r="F140" s="29"/>
      <c r="G140" s="25" t="s">
        <v>63</v>
      </c>
      <c r="H140" s="29"/>
      <c r="I140" s="25" t="s">
        <v>63</v>
      </c>
      <c r="J140" s="29"/>
    </row>
    <row r="141" spans="5:10" ht="30" customHeight="1" x14ac:dyDescent="0.25">
      <c r="E141" s="23" t="s">
        <v>116</v>
      </c>
      <c r="F141" s="24">
        <v>29</v>
      </c>
      <c r="G141" s="23" t="s">
        <v>116</v>
      </c>
      <c r="H141" s="24">
        <v>30</v>
      </c>
      <c r="I141" s="23" t="s">
        <v>116</v>
      </c>
      <c r="J141" s="24">
        <v>31</v>
      </c>
    </row>
    <row r="142" spans="5:10" ht="30" customHeight="1" x14ac:dyDescent="0.25">
      <c r="E142" s="25" t="s">
        <v>96</v>
      </c>
      <c r="F142" s="29"/>
      <c r="G142" s="25" t="s">
        <v>96</v>
      </c>
      <c r="H142" s="29"/>
      <c r="I142" s="25" t="s">
        <v>96</v>
      </c>
      <c r="J142" s="29"/>
    </row>
    <row r="143" spans="5:10" ht="30" customHeight="1" x14ac:dyDescent="0.25">
      <c r="E143" s="25" t="s">
        <v>41</v>
      </c>
      <c r="F143" s="29"/>
      <c r="G143" s="25" t="s">
        <v>41</v>
      </c>
      <c r="H143" s="29"/>
      <c r="I143" s="25" t="s">
        <v>41</v>
      </c>
      <c r="J143" s="29"/>
    </row>
    <row r="144" spans="5:10" ht="30" customHeight="1" x14ac:dyDescent="0.25">
      <c r="E144" s="25" t="s">
        <v>42</v>
      </c>
      <c r="F144" s="29"/>
      <c r="G144" s="25" t="s">
        <v>42</v>
      </c>
      <c r="H144" s="29"/>
      <c r="I144" s="25" t="s">
        <v>42</v>
      </c>
      <c r="J144" s="29"/>
    </row>
    <row r="145" spans="5:10" ht="30" customHeight="1" x14ac:dyDescent="0.25">
      <c r="E145" s="25" t="s">
        <v>49</v>
      </c>
      <c r="F145" s="29"/>
      <c r="G145" s="25" t="s">
        <v>49</v>
      </c>
      <c r="H145" s="29"/>
      <c r="I145" s="25" t="s">
        <v>49</v>
      </c>
      <c r="J145" s="29"/>
    </row>
    <row r="146" spans="5:10" ht="30" customHeight="1" x14ac:dyDescent="0.25">
      <c r="E146" s="25" t="s">
        <v>100</v>
      </c>
      <c r="F146" s="29"/>
      <c r="G146" s="25" t="s">
        <v>100</v>
      </c>
      <c r="H146" s="29"/>
      <c r="I146" s="25" t="s">
        <v>100</v>
      </c>
      <c r="J146" s="29"/>
    </row>
    <row r="147" spans="5:10" ht="30" customHeight="1" x14ac:dyDescent="0.25">
      <c r="E147" s="25" t="s">
        <v>117</v>
      </c>
      <c r="F147" s="29"/>
      <c r="G147" s="25" t="s">
        <v>117</v>
      </c>
      <c r="H147" s="29"/>
      <c r="I147" s="25" t="s">
        <v>117</v>
      </c>
      <c r="J147" s="29"/>
    </row>
    <row r="148" spans="5:10" ht="30" customHeight="1" x14ac:dyDescent="0.25">
      <c r="E148" s="25" t="s">
        <v>83</v>
      </c>
      <c r="F148" s="29"/>
      <c r="G148" s="25" t="s">
        <v>83</v>
      </c>
      <c r="H148" s="29"/>
      <c r="I148" s="25" t="s">
        <v>83</v>
      </c>
      <c r="J148" s="29"/>
    </row>
    <row r="149" spans="5:10" ht="30" customHeight="1" x14ac:dyDescent="0.25">
      <c r="E149" s="25" t="s">
        <v>118</v>
      </c>
      <c r="F149" s="29"/>
      <c r="G149" s="25" t="s">
        <v>118</v>
      </c>
      <c r="H149" s="29"/>
      <c r="I149" s="25" t="s">
        <v>118</v>
      </c>
      <c r="J149" s="29"/>
    </row>
    <row r="150" spans="5:10" ht="30" customHeight="1" x14ac:dyDescent="0.25">
      <c r="E150" s="25" t="s">
        <v>119</v>
      </c>
      <c r="F150" s="29"/>
      <c r="G150" s="25" t="s">
        <v>119</v>
      </c>
      <c r="H150" s="29"/>
      <c r="I150" s="25" t="s">
        <v>119</v>
      </c>
      <c r="J150" s="29"/>
    </row>
    <row r="151" spans="5:10" ht="30" customHeight="1" x14ac:dyDescent="0.25">
      <c r="E151" s="25" t="s">
        <v>120</v>
      </c>
      <c r="F151" s="29"/>
      <c r="G151" s="25" t="s">
        <v>120</v>
      </c>
      <c r="H151" s="29"/>
      <c r="I151" s="25" t="s">
        <v>120</v>
      </c>
      <c r="J151" s="29"/>
    </row>
    <row r="152" spans="5:10" ht="30" customHeight="1" x14ac:dyDescent="0.25">
      <c r="E152" s="25" t="s">
        <v>121</v>
      </c>
      <c r="F152" s="29"/>
      <c r="G152" s="25" t="s">
        <v>121</v>
      </c>
      <c r="H152" s="29"/>
      <c r="I152" s="25" t="s">
        <v>121</v>
      </c>
      <c r="J152" s="29"/>
    </row>
    <row r="153" spans="5:10" ht="30" customHeight="1" x14ac:dyDescent="0.25">
      <c r="E153" s="25" t="s">
        <v>122</v>
      </c>
      <c r="F153" s="29"/>
      <c r="G153" s="25" t="s">
        <v>122</v>
      </c>
      <c r="H153" s="29"/>
      <c r="I153" s="25" t="s">
        <v>122</v>
      </c>
      <c r="J153" s="29"/>
    </row>
    <row r="154" spans="5:10" ht="30" customHeight="1" thickBot="1" x14ac:dyDescent="0.3">
      <c r="E154" s="25" t="s">
        <v>63</v>
      </c>
      <c r="F154" s="29"/>
      <c r="G154" s="25" t="s">
        <v>63</v>
      </c>
      <c r="H154" s="29"/>
      <c r="I154" s="25" t="s">
        <v>63</v>
      </c>
      <c r="J154" s="29"/>
    </row>
    <row r="155" spans="5:10" ht="30" customHeight="1" x14ac:dyDescent="0.25">
      <c r="E155" s="23" t="s">
        <v>116</v>
      </c>
      <c r="F155" s="24">
        <v>32</v>
      </c>
      <c r="G155" s="23" t="s">
        <v>116</v>
      </c>
      <c r="H155" s="24">
        <v>33</v>
      </c>
      <c r="I155" s="23" t="s">
        <v>116</v>
      </c>
      <c r="J155" s="24">
        <v>34</v>
      </c>
    </row>
    <row r="156" spans="5:10" ht="30" customHeight="1" x14ac:dyDescent="0.25">
      <c r="E156" s="25" t="s">
        <v>96</v>
      </c>
      <c r="F156" s="29"/>
      <c r="G156" s="25" t="s">
        <v>96</v>
      </c>
      <c r="H156" s="29"/>
      <c r="I156" s="25" t="s">
        <v>96</v>
      </c>
      <c r="J156" s="29"/>
    </row>
    <row r="157" spans="5:10" ht="30" customHeight="1" x14ac:dyDescent="0.25">
      <c r="E157" s="25" t="s">
        <v>41</v>
      </c>
      <c r="F157" s="29"/>
      <c r="G157" s="25" t="s">
        <v>41</v>
      </c>
      <c r="H157" s="29"/>
      <c r="I157" s="25" t="s">
        <v>41</v>
      </c>
      <c r="J157" s="29"/>
    </row>
    <row r="158" spans="5:10" ht="30" customHeight="1" x14ac:dyDescent="0.25">
      <c r="E158" s="25" t="s">
        <v>42</v>
      </c>
      <c r="F158" s="29"/>
      <c r="G158" s="25" t="s">
        <v>42</v>
      </c>
      <c r="H158" s="29"/>
      <c r="I158" s="25" t="s">
        <v>42</v>
      </c>
      <c r="J158" s="29"/>
    </row>
    <row r="159" spans="5:10" ht="30" customHeight="1" x14ac:dyDescent="0.25">
      <c r="E159" s="25" t="s">
        <v>49</v>
      </c>
      <c r="F159" s="29"/>
      <c r="G159" s="25" t="s">
        <v>49</v>
      </c>
      <c r="H159" s="29"/>
      <c r="I159" s="25" t="s">
        <v>49</v>
      </c>
      <c r="J159" s="29"/>
    </row>
    <row r="160" spans="5:10" ht="30" customHeight="1" x14ac:dyDescent="0.25">
      <c r="E160" s="25" t="s">
        <v>100</v>
      </c>
      <c r="F160" s="29"/>
      <c r="G160" s="25" t="s">
        <v>100</v>
      </c>
      <c r="H160" s="29"/>
      <c r="I160" s="25" t="s">
        <v>100</v>
      </c>
      <c r="J160" s="29"/>
    </row>
    <row r="161" spans="5:10" ht="30" customHeight="1" x14ac:dyDescent="0.25">
      <c r="E161" s="25" t="s">
        <v>117</v>
      </c>
      <c r="F161" s="29"/>
      <c r="G161" s="25" t="s">
        <v>117</v>
      </c>
      <c r="H161" s="29"/>
      <c r="I161" s="25" t="s">
        <v>117</v>
      </c>
      <c r="J161" s="29"/>
    </row>
    <row r="162" spans="5:10" ht="30" customHeight="1" x14ac:dyDescent="0.25">
      <c r="E162" s="25" t="s">
        <v>83</v>
      </c>
      <c r="F162" s="29"/>
      <c r="G162" s="25" t="s">
        <v>83</v>
      </c>
      <c r="H162" s="29"/>
      <c r="I162" s="25" t="s">
        <v>83</v>
      </c>
      <c r="J162" s="29"/>
    </row>
    <row r="163" spans="5:10" ht="30" customHeight="1" x14ac:dyDescent="0.25">
      <c r="E163" s="25" t="s">
        <v>118</v>
      </c>
      <c r="F163" s="29"/>
      <c r="G163" s="25" t="s">
        <v>118</v>
      </c>
      <c r="H163" s="29"/>
      <c r="I163" s="25" t="s">
        <v>118</v>
      </c>
      <c r="J163" s="29"/>
    </row>
    <row r="164" spans="5:10" ht="30" customHeight="1" x14ac:dyDescent="0.25">
      <c r="E164" s="25" t="s">
        <v>119</v>
      </c>
      <c r="F164" s="29"/>
      <c r="G164" s="25" t="s">
        <v>119</v>
      </c>
      <c r="H164" s="29"/>
      <c r="I164" s="25" t="s">
        <v>119</v>
      </c>
      <c r="J164" s="29"/>
    </row>
    <row r="165" spans="5:10" ht="30" customHeight="1" x14ac:dyDescent="0.25">
      <c r="E165" s="25" t="s">
        <v>120</v>
      </c>
      <c r="F165" s="29"/>
      <c r="G165" s="25" t="s">
        <v>120</v>
      </c>
      <c r="H165" s="29"/>
      <c r="I165" s="25" t="s">
        <v>120</v>
      </c>
      <c r="J165" s="29"/>
    </row>
    <row r="166" spans="5:10" ht="30" customHeight="1" x14ac:dyDescent="0.25">
      <c r="E166" s="25" t="s">
        <v>121</v>
      </c>
      <c r="F166" s="29"/>
      <c r="G166" s="25" t="s">
        <v>121</v>
      </c>
      <c r="H166" s="29"/>
      <c r="I166" s="25" t="s">
        <v>121</v>
      </c>
      <c r="J166" s="29"/>
    </row>
    <row r="167" spans="5:10" ht="30" customHeight="1" x14ac:dyDescent="0.25">
      <c r="E167" s="25" t="s">
        <v>122</v>
      </c>
      <c r="F167" s="29"/>
      <c r="G167" s="25" t="s">
        <v>122</v>
      </c>
      <c r="H167" s="29"/>
      <c r="I167" s="25" t="s">
        <v>122</v>
      </c>
      <c r="J167" s="29"/>
    </row>
    <row r="168" spans="5:10" ht="30" customHeight="1" x14ac:dyDescent="0.25">
      <c r="E168" s="25" t="s">
        <v>63</v>
      </c>
      <c r="F168" s="29"/>
      <c r="G168" s="25" t="s">
        <v>63</v>
      </c>
      <c r="H168" s="29"/>
      <c r="I168" s="25" t="s">
        <v>63</v>
      </c>
      <c r="J168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2018-07-05T14:40:06Z</dcterms:modified>
</cp:coreProperties>
</file>