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18" i="1" l="1"/>
  <c r="D18" i="1"/>
  <c r="D17" i="1"/>
  <c r="C17" i="1"/>
  <c r="F15" i="1" l="1"/>
  <c r="F10" i="1"/>
  <c r="F9" i="1"/>
  <c r="F8" i="1"/>
  <c r="F7" i="1"/>
  <c r="F6" i="1"/>
  <c r="F5" i="1"/>
  <c r="B12" i="1" l="1"/>
  <c r="D1" i="1"/>
  <c r="J18" i="1" l="1"/>
  <c r="J19" i="1"/>
  <c r="H19" i="1"/>
  <c r="J13" i="1"/>
  <c r="J12" i="1"/>
  <c r="J17" i="1" l="1"/>
  <c r="J16" i="1"/>
  <c r="C9" i="1"/>
  <c r="C3" i="1" l="1"/>
  <c r="D3" i="1" s="1"/>
  <c r="F3" i="1" s="1"/>
  <c r="C4" i="1"/>
  <c r="J2" i="1" s="1"/>
  <c r="C5" i="1"/>
  <c r="C6" i="1"/>
  <c r="C7" i="1"/>
  <c r="D7" i="1" s="1"/>
  <c r="C8" i="1"/>
  <c r="C10" i="1"/>
  <c r="C11" i="1"/>
  <c r="D11" i="1" s="1"/>
  <c r="C2" i="1"/>
  <c r="D2" i="1" s="1"/>
  <c r="F2" i="1" s="1"/>
  <c r="H11" i="1"/>
  <c r="D9" i="1"/>
  <c r="J3" i="1" s="1"/>
  <c r="H4" i="1"/>
  <c r="H2" i="1"/>
  <c r="H12" i="1" l="1"/>
  <c r="J11" i="1"/>
  <c r="D4" i="1"/>
  <c r="H7" i="1" s="1"/>
  <c r="H13" i="1" s="1"/>
  <c r="D6" i="1"/>
  <c r="H3" i="1"/>
  <c r="F16" i="1"/>
  <c r="D10" i="1"/>
  <c r="H5" i="1" s="1"/>
  <c r="H8" i="1"/>
  <c r="J8" i="1"/>
  <c r="F17" i="1"/>
  <c r="D8" i="1"/>
  <c r="J4" i="1" s="1"/>
  <c r="J10" i="1"/>
  <c r="J9" i="1"/>
  <c r="H15" i="1"/>
  <c r="D5" i="1"/>
  <c r="F18" i="1"/>
  <c r="J7" i="1"/>
  <c r="F4" i="1"/>
  <c r="H9" i="1"/>
  <c r="J15" i="1" l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</calcChain>
</file>

<file path=xl/sharedStrings.xml><?xml version="1.0" encoding="utf-8"?>
<sst xmlns="http://schemas.openxmlformats.org/spreadsheetml/2006/main" count="745" uniqueCount="140">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</sst>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C19" sqref="C19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0</v>
      </c>
      <c r="D1" s="59">
        <f>IF(B2&lt;41,B2,IF(B2&lt;46,B2*2-40,B2*4-130))+IF(B3&lt;41,B3,IF(B3&lt;46,B3*2-40,B3*4-130))+IF(B4&lt;41,B4,IF(B4&lt;46,B4*2-40,B4*4-130))+IF(B5&lt;41,B5,IF(B5&lt;46,B5*2-40,B5*4-130))+IF(B6&lt;41,B6,IF(B6&lt;56,B6*2-40,B6*4-150))+IF(B7&lt;41,B7,IF(B7&lt;46,B7*2-40,B7*4-130))+IF(B8&lt;41,B8,IF(B8&lt;46,B8*2-40,B8*4-130))+IF(B9&lt;41,B9,IF(B9&lt;46,B9*2-40,B9*4-130))+IF(B10&lt;41,B10,IF(B10&lt;51,B10*2-40,B10*4-140))+IF(B11&lt;41,B11,IF(B11&lt;61,B11*2-40,B11*4-170))+C13</f>
        <v>745</v>
      </c>
    </row>
    <row r="2" spans="1:40" ht="30" customHeight="1" thickBot="1" x14ac:dyDescent="0.3">
      <c r="A2" s="9" t="s">
        <v>1</v>
      </c>
      <c r="B2" s="42">
        <v>45</v>
      </c>
      <c r="C2" s="28">
        <f>B2</f>
        <v>45</v>
      </c>
      <c r="D2" s="52">
        <f>IF(C2&lt;41,C2,IF(C2&lt;46,C2*2-40,C2*4-130))</f>
        <v>50</v>
      </c>
      <c r="E2" s="17" t="s">
        <v>10</v>
      </c>
      <c r="F2" s="30">
        <f>50+20*D2</f>
        <v>1050</v>
      </c>
      <c r="G2" s="18" t="s">
        <v>21</v>
      </c>
      <c r="H2" s="40">
        <f>IF(B11=50,0.3,0)</f>
        <v>0</v>
      </c>
      <c r="I2" s="19" t="s">
        <v>30</v>
      </c>
      <c r="J2" s="40">
        <f>C4/5/100</f>
        <v>0.09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45</v>
      </c>
      <c r="C3" s="28">
        <f t="shared" ref="C3:C11" si="0">B3</f>
        <v>45</v>
      </c>
      <c r="D3" s="52">
        <f t="shared" ref="D3:D11" si="1">IF(C3&lt;41,C3,IF(C3&lt;46,C3*2-40,C3*4-130))</f>
        <v>50</v>
      </c>
      <c r="E3" s="20" t="s">
        <v>11</v>
      </c>
      <c r="F3" s="31">
        <f>20+10*D3</f>
        <v>520</v>
      </c>
      <c r="G3" s="3" t="s">
        <v>22</v>
      </c>
      <c r="H3" s="38">
        <f>IF(B11&gt;39,C11/100,0)</f>
        <v>0.8</v>
      </c>
      <c r="I3" s="4" t="s">
        <v>31</v>
      </c>
      <c r="J3" s="31">
        <f>0.1*D9+((2*B7)/100)*(0.1*D9)</f>
        <v>9.5</v>
      </c>
      <c r="L3" s="6" t="s">
        <v>40</v>
      </c>
      <c r="M3" s="36"/>
      <c r="O3" s="6" t="s">
        <v>40</v>
      </c>
      <c r="P3" s="56"/>
      <c r="R3" s="6" t="s">
        <v>40</v>
      </c>
      <c r="S3" s="36"/>
      <c r="U3" s="6" t="s">
        <v>40</v>
      </c>
      <c r="V3" s="36"/>
      <c r="X3" s="6" t="s">
        <v>96</v>
      </c>
      <c r="Y3" s="36"/>
      <c r="AA3" s="6" t="s">
        <v>96</v>
      </c>
      <c r="AB3" s="36"/>
      <c r="AD3" s="6" t="s">
        <v>96</v>
      </c>
      <c r="AE3" s="36"/>
      <c r="AG3" s="6" t="s">
        <v>96</v>
      </c>
      <c r="AH3" s="36"/>
      <c r="AJ3" s="6" t="s">
        <v>96</v>
      </c>
      <c r="AK3" s="36"/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45</v>
      </c>
      <c r="C4" s="28">
        <f t="shared" si="0"/>
        <v>45</v>
      </c>
      <c r="D4" s="52">
        <f t="shared" si="1"/>
        <v>50</v>
      </c>
      <c r="E4" s="20" t="s">
        <v>12</v>
      </c>
      <c r="F4" s="31">
        <f>10*D9</f>
        <v>500</v>
      </c>
      <c r="G4" s="4" t="s">
        <v>23</v>
      </c>
      <c r="H4" s="38">
        <f>IF(B10=50,0.3,0)</f>
        <v>0</v>
      </c>
      <c r="I4" s="4" t="s">
        <v>32</v>
      </c>
      <c r="J4" s="38">
        <f>2*D8/100</f>
        <v>1</v>
      </c>
      <c r="L4" s="6" t="s">
        <v>41</v>
      </c>
      <c r="M4" s="60"/>
      <c r="O4" s="6" t="s">
        <v>41</v>
      </c>
      <c r="P4" s="56"/>
      <c r="R4" s="6" t="s">
        <v>41</v>
      </c>
      <c r="S4" s="36"/>
      <c r="U4" s="6" t="s">
        <v>41</v>
      </c>
      <c r="V4" s="36"/>
      <c r="X4" s="6" t="s">
        <v>41</v>
      </c>
      <c r="Y4" s="36"/>
      <c r="AA4" s="6" t="s">
        <v>41</v>
      </c>
      <c r="AB4" s="36"/>
      <c r="AD4" s="6" t="s">
        <v>41</v>
      </c>
      <c r="AE4" s="36"/>
      <c r="AG4" s="6" t="s">
        <v>41</v>
      </c>
      <c r="AH4" s="36"/>
      <c r="AJ4" s="6" t="s">
        <v>41</v>
      </c>
      <c r="AK4" s="36"/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45</v>
      </c>
      <c r="C5" s="28">
        <f t="shared" si="0"/>
        <v>45</v>
      </c>
      <c r="D5" s="52">
        <f t="shared" si="1"/>
        <v>50</v>
      </c>
      <c r="E5" s="20" t="s">
        <v>13</v>
      </c>
      <c r="F5" s="38">
        <f>0.9*(0.3*C2+0.3*C3+0.3*C4)/100</f>
        <v>0.36450000000000005</v>
      </c>
      <c r="G5" s="21" t="s">
        <v>126</v>
      </c>
      <c r="H5" s="38">
        <f>(D10*2)/100</f>
        <v>2.6</v>
      </c>
      <c r="I5" s="4" t="s">
        <v>33</v>
      </c>
      <c r="J5" s="38">
        <f>D8/100</f>
        <v>0.5</v>
      </c>
      <c r="L5" s="6" t="s">
        <v>42</v>
      </c>
      <c r="M5" s="36"/>
      <c r="O5" s="6" t="s">
        <v>42</v>
      </c>
      <c r="P5" s="56"/>
      <c r="R5" s="6" t="s">
        <v>42</v>
      </c>
      <c r="S5" s="36"/>
      <c r="U5" s="6" t="s">
        <v>42</v>
      </c>
      <c r="V5" s="36"/>
      <c r="X5" s="6" t="s">
        <v>42</v>
      </c>
      <c r="Y5" s="36"/>
      <c r="AA5" s="6" t="s">
        <v>42</v>
      </c>
      <c r="AB5" s="36"/>
      <c r="AD5" s="6" t="s">
        <v>42</v>
      </c>
      <c r="AE5" s="36"/>
      <c r="AG5" s="6" t="s">
        <v>42</v>
      </c>
      <c r="AH5" s="36"/>
      <c r="AJ5" s="6" t="s">
        <v>42</v>
      </c>
      <c r="AK5" s="36"/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65</v>
      </c>
      <c r="C6" s="28">
        <f t="shared" si="0"/>
        <v>65</v>
      </c>
      <c r="D6" s="52">
        <f t="shared" si="1"/>
        <v>130</v>
      </c>
      <c r="E6" s="20" t="s">
        <v>14</v>
      </c>
      <c r="F6" s="38">
        <f>0.9*(0.3*C2+0.3*C10+0.2*C7)/100</f>
        <v>0.37800000000000006</v>
      </c>
      <c r="G6" s="3" t="s">
        <v>24</v>
      </c>
      <c r="H6" s="31">
        <f>IF((35-(ABS(B2-B3))-ABS(B3-B4)-ABS(B4-B5))&gt;0,(D2+D3+D4+D5)/6+35-(ABS(B2-B3))-ABS(B3-B4)-ABS(B4-B5),(D2+D3+D4+D5)/6)</f>
        <v>68.333333333333343</v>
      </c>
      <c r="I6" s="4" t="s">
        <v>34</v>
      </c>
      <c r="J6" s="38">
        <f>1.2*D8/100</f>
        <v>0.6</v>
      </c>
      <c r="L6" s="6" t="s">
        <v>43</v>
      </c>
      <c r="M6" s="36"/>
      <c r="O6" s="6" t="s">
        <v>43</v>
      </c>
      <c r="P6" s="56"/>
      <c r="R6" s="6" t="s">
        <v>43</v>
      </c>
      <c r="S6" s="36"/>
      <c r="U6" s="6" t="s">
        <v>43</v>
      </c>
      <c r="V6" s="36"/>
      <c r="X6" s="6" t="s">
        <v>43</v>
      </c>
      <c r="Y6" s="36"/>
      <c r="AA6" s="6" t="s">
        <v>43</v>
      </c>
      <c r="AB6" s="36"/>
      <c r="AD6" s="6" t="s">
        <v>43</v>
      </c>
      <c r="AE6" s="36"/>
      <c r="AG6" s="6" t="s">
        <v>43</v>
      </c>
      <c r="AH6" s="36"/>
      <c r="AJ6" s="6" t="s">
        <v>43</v>
      </c>
      <c r="AK6" s="36"/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45</v>
      </c>
      <c r="C7" s="28">
        <f t="shared" si="0"/>
        <v>45</v>
      </c>
      <c r="D7" s="52">
        <f t="shared" si="1"/>
        <v>50</v>
      </c>
      <c r="E7" s="20" t="s">
        <v>15</v>
      </c>
      <c r="F7" s="38">
        <f>0.9*(0.6*C8+0.3*C10)/100</f>
        <v>0.41850000000000004</v>
      </c>
      <c r="G7" s="4" t="s">
        <v>25</v>
      </c>
      <c r="H7" s="31">
        <f>IF(C4&lt;11,30+D4,20+2*D4)</f>
        <v>120</v>
      </c>
      <c r="I7" s="4" t="s">
        <v>35</v>
      </c>
      <c r="J7" s="38">
        <f>(C10*2+C5*2+C6*4+180)/6/100</f>
        <v>1.1000000000000001</v>
      </c>
      <c r="L7" s="6" t="s">
        <v>44</v>
      </c>
      <c r="M7" s="36"/>
      <c r="O7" s="6" t="s">
        <v>44</v>
      </c>
      <c r="P7" s="56"/>
      <c r="R7" s="6" t="s">
        <v>44</v>
      </c>
      <c r="S7" s="36"/>
      <c r="U7" s="6" t="s">
        <v>44</v>
      </c>
      <c r="V7" s="36"/>
      <c r="X7" s="6" t="s">
        <v>13</v>
      </c>
      <c r="Y7" s="36"/>
      <c r="AA7" s="6" t="s">
        <v>13</v>
      </c>
      <c r="AB7" s="36"/>
      <c r="AD7" s="6" t="s">
        <v>13</v>
      </c>
      <c r="AE7" s="36"/>
      <c r="AG7" s="6" t="s">
        <v>13</v>
      </c>
      <c r="AH7" s="36"/>
      <c r="AJ7" s="6" t="s">
        <v>13</v>
      </c>
      <c r="AK7" s="36"/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45</v>
      </c>
      <c r="C8" s="28">
        <f t="shared" si="0"/>
        <v>45</v>
      </c>
      <c r="D8" s="52">
        <f t="shared" si="1"/>
        <v>50</v>
      </c>
      <c r="E8" s="20" t="s">
        <v>16</v>
      </c>
      <c r="F8" s="38">
        <f>0.9*(0.6*C4+0.3*C10)/100</f>
        <v>0.41850000000000004</v>
      </c>
      <c r="G8" s="3" t="s">
        <v>26</v>
      </c>
      <c r="H8" s="38">
        <f>(C10*2+C6*2*3+90*2)/6/100</f>
        <v>1.1666666666666667</v>
      </c>
      <c r="I8" s="4" t="s">
        <v>36</v>
      </c>
      <c r="J8" s="38">
        <f>(C10*2+C6*4+C4*2+180)/6/100</f>
        <v>1.1000000000000001</v>
      </c>
      <c r="L8" s="6" t="s">
        <v>45</v>
      </c>
      <c r="M8" s="36"/>
      <c r="O8" s="6" t="s">
        <v>45</v>
      </c>
      <c r="P8" s="56"/>
      <c r="R8" s="6" t="s">
        <v>45</v>
      </c>
      <c r="S8" s="36"/>
      <c r="U8" s="6" t="s">
        <v>45</v>
      </c>
      <c r="V8" s="36"/>
      <c r="X8" s="6" t="s">
        <v>14</v>
      </c>
      <c r="Y8" s="36"/>
      <c r="AA8" s="6" t="s">
        <v>14</v>
      </c>
      <c r="AB8" s="36"/>
      <c r="AD8" s="6" t="s">
        <v>14</v>
      </c>
      <c r="AE8" s="36"/>
      <c r="AG8" s="6" t="s">
        <v>14</v>
      </c>
      <c r="AH8" s="36"/>
      <c r="AJ8" s="6" t="s">
        <v>14</v>
      </c>
      <c r="AK8" s="36"/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45</v>
      </c>
      <c r="C9" s="28">
        <f>B9</f>
        <v>45</v>
      </c>
      <c r="D9" s="52">
        <f t="shared" si="1"/>
        <v>50</v>
      </c>
      <c r="E9" s="20" t="s">
        <v>17</v>
      </c>
      <c r="F9" s="38">
        <f>0.9*(0.6*C3+0.3*C10)/100</f>
        <v>0.41850000000000004</v>
      </c>
      <c r="G9" s="3" t="s">
        <v>27</v>
      </c>
      <c r="H9" s="31">
        <f>TRUNC(D9/2.5)</f>
        <v>20</v>
      </c>
      <c r="I9" s="4" t="s">
        <v>37</v>
      </c>
      <c r="J9" s="38">
        <f>(C10*2+C6*2+C5*4+180)/600</f>
        <v>1.0333333333333334</v>
      </c>
      <c r="L9" s="6" t="s">
        <v>46</v>
      </c>
      <c r="M9" s="36"/>
      <c r="O9" s="6" t="s">
        <v>46</v>
      </c>
      <c r="P9" s="56"/>
      <c r="R9" s="6" t="s">
        <v>46</v>
      </c>
      <c r="S9" s="36"/>
      <c r="U9" s="6" t="s">
        <v>46</v>
      </c>
      <c r="V9" s="36"/>
      <c r="X9" s="6" t="s">
        <v>97</v>
      </c>
      <c r="Y9" s="36"/>
      <c r="AA9" s="6" t="s">
        <v>97</v>
      </c>
      <c r="AB9" s="36"/>
      <c r="AD9" s="6" t="s">
        <v>97</v>
      </c>
      <c r="AE9" s="36"/>
      <c r="AG9" s="6" t="s">
        <v>97</v>
      </c>
      <c r="AH9" s="36"/>
      <c r="AJ9" s="6" t="s">
        <v>97</v>
      </c>
      <c r="AK9" s="36"/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65</v>
      </c>
      <c r="C10" s="28">
        <f t="shared" si="0"/>
        <v>65</v>
      </c>
      <c r="D10" s="52">
        <f t="shared" si="1"/>
        <v>130</v>
      </c>
      <c r="E10" s="20" t="s">
        <v>18</v>
      </c>
      <c r="F10" s="38">
        <f>0.8*(D3+D4)/2/100</f>
        <v>0.4</v>
      </c>
      <c r="G10" s="4" t="s">
        <v>28</v>
      </c>
      <c r="H10" s="38">
        <f>D6/100</f>
        <v>1.3</v>
      </c>
      <c r="I10" s="4" t="s">
        <v>38</v>
      </c>
      <c r="J10" s="38">
        <f>(C10-2+C8*4+C7*2+180)/600</f>
        <v>0.85499999999999998</v>
      </c>
      <c r="L10" s="6" t="s">
        <v>47</v>
      </c>
      <c r="M10" s="36"/>
      <c r="O10" s="6" t="s">
        <v>47</v>
      </c>
      <c r="P10" s="56"/>
      <c r="R10" s="6" t="s">
        <v>47</v>
      </c>
      <c r="S10" s="36"/>
      <c r="U10" s="6" t="s">
        <v>47</v>
      </c>
      <c r="V10" s="36"/>
      <c r="X10" s="6" t="s">
        <v>16</v>
      </c>
      <c r="Y10" s="36"/>
      <c r="AA10" s="6" t="s">
        <v>16</v>
      </c>
      <c r="AB10" s="36"/>
      <c r="AD10" s="6" t="s">
        <v>16</v>
      </c>
      <c r="AE10" s="36"/>
      <c r="AG10" s="6" t="s">
        <v>16</v>
      </c>
      <c r="AH10" s="36"/>
      <c r="AJ10" s="6" t="s">
        <v>16</v>
      </c>
      <c r="AK10" s="36"/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80</v>
      </c>
      <c r="C11" s="28">
        <f t="shared" si="0"/>
        <v>80</v>
      </c>
      <c r="D11" s="52">
        <f t="shared" si="1"/>
        <v>190</v>
      </c>
      <c r="E11" s="22" t="s">
        <v>19</v>
      </c>
      <c r="F11" s="39">
        <f>(D10*1.3)/100</f>
        <v>1.69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1.2</v>
      </c>
      <c r="L11" s="6" t="s">
        <v>48</v>
      </c>
      <c r="M11" s="36"/>
      <c r="O11" s="6" t="s">
        <v>48</v>
      </c>
      <c r="P11" s="56"/>
      <c r="R11" s="6" t="s">
        <v>48</v>
      </c>
      <c r="S11" s="36"/>
      <c r="U11" s="6" t="s">
        <v>48</v>
      </c>
      <c r="V11" s="36"/>
      <c r="X11" s="6" t="s">
        <v>98</v>
      </c>
      <c r="Y11" s="36"/>
      <c r="AA11" s="6" t="s">
        <v>98</v>
      </c>
      <c r="AB11" s="36"/>
      <c r="AD11" s="6" t="s">
        <v>98</v>
      </c>
      <c r="AE11" s="36"/>
      <c r="AG11" s="6" t="s">
        <v>98</v>
      </c>
      <c r="AH11" s="36"/>
      <c r="AJ11" s="6" t="s">
        <v>98</v>
      </c>
      <c r="AK11" s="36"/>
      <c r="AM11" s="6" t="s">
        <v>56</v>
      </c>
      <c r="AN11" s="36"/>
    </row>
    <row r="12" spans="1:40" ht="30" customHeight="1" x14ac:dyDescent="0.25">
      <c r="A12" s="2"/>
      <c r="B12" s="62">
        <f>IF(AND(B2&lt;46,B3&lt;46,B4&lt;46,B5&lt;46,B6&lt;66,B7&lt;46,B8&lt;46,B9&lt;46,B10&lt;66,B11&lt;81),1,0)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16.666666666666668</v>
      </c>
      <c r="G12" s="12" t="s">
        <v>71</v>
      </c>
      <c r="H12" s="45">
        <f>F9+Y11+AB11+AE11+AH11+AK11</f>
        <v>0.41850000000000004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/>
      <c r="U12" s="6" t="s">
        <v>84</v>
      </c>
      <c r="V12" s="36"/>
      <c r="X12" s="6" t="s">
        <v>24</v>
      </c>
      <c r="Y12" s="36"/>
      <c r="AA12" s="6" t="s">
        <v>24</v>
      </c>
      <c r="AB12" s="36"/>
      <c r="AD12" s="6" t="s">
        <v>24</v>
      </c>
      <c r="AE12" s="36"/>
      <c r="AG12" s="6" t="s">
        <v>24</v>
      </c>
      <c r="AH12" s="36"/>
      <c r="AJ12" s="6" t="s">
        <v>24</v>
      </c>
      <c r="AK12" s="36"/>
      <c r="AM12" s="6" t="s">
        <v>59</v>
      </c>
      <c r="AN12" s="36"/>
    </row>
    <row r="13" spans="1:40" ht="30" customHeight="1" x14ac:dyDescent="0.25">
      <c r="A13" s="26" t="s">
        <v>124</v>
      </c>
      <c r="B13" s="41">
        <v>0</v>
      </c>
      <c r="C13" s="63">
        <v>15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16.666666666666668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0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/>
      <c r="U13" s="6" t="s">
        <v>85</v>
      </c>
      <c r="V13" s="36"/>
      <c r="X13" s="6" t="s">
        <v>99</v>
      </c>
      <c r="Y13" s="36"/>
      <c r="AA13" s="6" t="s">
        <v>99</v>
      </c>
      <c r="AB13" s="36"/>
      <c r="AD13" s="6" t="s">
        <v>99</v>
      </c>
      <c r="AE13" s="36"/>
      <c r="AG13" s="6" t="s">
        <v>99</v>
      </c>
      <c r="AH13" s="36"/>
      <c r="AJ13" s="6" t="s">
        <v>99</v>
      </c>
      <c r="AK13" s="36"/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0.19444444444444442</v>
      </c>
      <c r="G14" s="13" t="s">
        <v>73</v>
      </c>
      <c r="H14" s="33">
        <f>H6*(0.7+Y12+AB12+AE12+AH12+AK12)</f>
        <v>47.833333333333336</v>
      </c>
      <c r="I14" s="47" t="s">
        <v>136</v>
      </c>
      <c r="J14" s="33">
        <f>(5*(H13*60+10))*(100-1.1*D6)/100</f>
        <v>-21.5</v>
      </c>
      <c r="L14" s="6" t="s">
        <v>51</v>
      </c>
      <c r="M14" s="36"/>
      <c r="O14" s="6" t="s">
        <v>51</v>
      </c>
      <c r="P14" s="56"/>
      <c r="R14" s="6" t="s">
        <v>51</v>
      </c>
      <c r="S14" s="36"/>
      <c r="U14" s="6" t="s">
        <v>86</v>
      </c>
      <c r="V14" s="36"/>
      <c r="X14" s="7" t="s">
        <v>100</v>
      </c>
      <c r="Y14" s="37"/>
      <c r="AA14" s="7" t="s">
        <v>100</v>
      </c>
      <c r="AB14" s="37"/>
      <c r="AD14" s="7" t="s">
        <v>100</v>
      </c>
      <c r="AE14" s="37"/>
      <c r="AG14" s="7" t="s">
        <v>100</v>
      </c>
      <c r="AH14" s="37"/>
      <c r="AJ14" s="7" t="s">
        <v>100</v>
      </c>
      <c r="AK14" s="37"/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0.36450000000000005</v>
      </c>
      <c r="G15" s="13" t="s">
        <v>74</v>
      </c>
      <c r="H15" s="33">
        <f>C5/3+(IF(B13=1,M22,IF(B13=2,S22,IF(B13=3,V28,IF(B13=4,AN12,0)))))</f>
        <v>15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0</v>
      </c>
      <c r="L15" s="6" t="s">
        <v>52</v>
      </c>
      <c r="M15" s="61"/>
      <c r="O15" s="6" t="s">
        <v>52</v>
      </c>
      <c r="P15" s="56"/>
      <c r="R15" s="6" t="s">
        <v>52</v>
      </c>
      <c r="S15" s="36"/>
      <c r="U15" s="6" t="s">
        <v>87</v>
      </c>
      <c r="V15" s="36"/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0.37800000000000006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/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6">
        <f>IF(D17&lt;F2/1.5,D17,D17/4+3*F2/6)</f>
        <v>10.591666666666667</v>
      </c>
      <c r="D17" s="67">
        <f>F12*(1-F15)</f>
        <v>10.591666666666667</v>
      </c>
      <c r="E17" s="51" t="s">
        <v>69</v>
      </c>
      <c r="F17" s="44">
        <f t="shared" ref="F17:F18" si="2">F7+Y9+AB9+AE9+AH9+AK9</f>
        <v>0.41850000000000004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/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F12*(1-AN13)/1*(1-F15)</f>
        <v>10.591666666666667</v>
      </c>
      <c r="D18" s="65">
        <f>F12*(1-F15)/1+(J15*(1-(IF(M12="Saignement",F9,IF(M12="Poison",F8,F7)))))</f>
        <v>10.591666666666667</v>
      </c>
      <c r="E18" s="53" t="s">
        <v>70</v>
      </c>
      <c r="F18" s="44">
        <f t="shared" si="2"/>
        <v>0.41850000000000004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/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16.666666666666668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/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/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/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/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/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/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/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/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2017-10-13T14:59:59Z</dcterms:modified>
</cp:coreProperties>
</file>