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D17" i="1"/>
  <c r="C17" i="1" s="1"/>
  <c r="F15" i="1" l="1"/>
  <c r="F10" i="1"/>
  <c r="F9" i="1"/>
  <c r="F8" i="1"/>
  <c r="F7" i="1"/>
  <c r="F6" i="1"/>
  <c r="F5" i="1"/>
  <c r="B12" i="1" l="1"/>
  <c r="D1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J15" i="1" l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<sst xmlns="http://schemas.openxmlformats.org/spreadsheetml/2006/main" count="745" uniqueCount="140">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</sst>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18" sqref="C18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51,B2*2-40,B2*4-140))+IF(B3&lt;41,B3,IF(B3&lt;46,B3*2-40,B3*4-130))+IF(B4&lt;41,B4,IF(B4&lt;48,B4*2-40,B4*4-134))+IF(B5&lt;41,B5,IF(B5&lt;46,B5*2-40,B5*4-130))+IF(B6&lt;41,B6,IF(B6&lt;46,B6*2-40,B6*4-130))+IF(B7&lt;41,B7,IF(B7&lt;46,B7*2-40,B7*4-130))+IF(B8&lt;41,B8,IF(B8&lt;51,B8*2-40,B8*4-140))+IF(B9&lt;41,B9,IF(B9&lt;46,B9*2-40,B9*4-130)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65</v>
      </c>
      <c r="C2" s="28">
        <f>B2</f>
        <v>65</v>
      </c>
      <c r="D2" s="52">
        <f>IF(C2&lt;41,C2,IF(C2&lt;46,C2*2-40,C2*4-130))</f>
        <v>130</v>
      </c>
      <c r="E2" s="17" t="s">
        <v>10</v>
      </c>
      <c r="F2" s="30">
        <f>50+20*D2</f>
        <v>2650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0.11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50</v>
      </c>
      <c r="C3" s="28">
        <f t="shared" ref="C3:C11" si="0">B3</f>
        <v>50</v>
      </c>
      <c r="D3" s="52">
        <f t="shared" ref="D3:D11" si="1">IF(C3&lt;41,C3,IF(C3&lt;46,C3*2-40,C3*4-130))</f>
        <v>70</v>
      </c>
      <c r="E3" s="20" t="s">
        <v>11</v>
      </c>
      <c r="F3" s="31">
        <f>20+10*D3</f>
        <v>720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14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55</v>
      </c>
      <c r="C4" s="28">
        <f t="shared" si="0"/>
        <v>55</v>
      </c>
      <c r="D4" s="52">
        <f t="shared" si="1"/>
        <v>90</v>
      </c>
      <c r="E4" s="20" t="s">
        <v>12</v>
      </c>
      <c r="F4" s="31">
        <f>10*D9</f>
        <v>700</v>
      </c>
      <c r="G4" s="4" t="s">
        <v>23</v>
      </c>
      <c r="H4" s="38">
        <f>IF(B10=50,0.3,0)</f>
        <v>0</v>
      </c>
      <c r="I4" s="4" t="s">
        <v>32</v>
      </c>
      <c r="J4" s="38">
        <f>2*D8/100</f>
        <v>2.6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45</v>
      </c>
      <c r="C5" s="28">
        <f t="shared" si="0"/>
        <v>45</v>
      </c>
      <c r="D5" s="52">
        <f t="shared" si="1"/>
        <v>50</v>
      </c>
      <c r="E5" s="20" t="s">
        <v>13</v>
      </c>
      <c r="F5" s="38">
        <f>0.95*(0.3*C2+0.3*C3+0.3*C4)/100</f>
        <v>0.48449999999999993</v>
      </c>
      <c r="G5" s="21" t="s">
        <v>126</v>
      </c>
      <c r="H5" s="38">
        <f>(D10*2)/100</f>
        <v>0.8</v>
      </c>
      <c r="I5" s="4" t="s">
        <v>33</v>
      </c>
      <c r="J5" s="38">
        <f>D8/100</f>
        <v>1.3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35</v>
      </c>
      <c r="C6" s="28">
        <f t="shared" si="0"/>
        <v>35</v>
      </c>
      <c r="D6" s="52">
        <f t="shared" si="1"/>
        <v>35</v>
      </c>
      <c r="E6" s="20" t="s">
        <v>14</v>
      </c>
      <c r="F6" s="38">
        <f>0.95*(0.3*C2+0.3*C10+0.2*C7)/100</f>
        <v>0.39424999999999999</v>
      </c>
      <c r="G6" s="3" t="s">
        <v>24</v>
      </c>
      <c r="H6" s="31">
        <f>IF((35-(ABS(B2-B3))-ABS(B3-B4)-ABS(B4-B5))&gt;0,(D2+D3+D4+D5)/6+35-(ABS(B2-B3))-ABS(B3-B4)-ABS(B4-B5),(D2+D3+D4+D5)/6)</f>
        <v>61.666666666666657</v>
      </c>
      <c r="I6" s="4" t="s">
        <v>34</v>
      </c>
      <c r="J6" s="38">
        <f>1.2*D8/100</f>
        <v>1.56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50</v>
      </c>
      <c r="C7" s="28">
        <f t="shared" si="0"/>
        <v>50</v>
      </c>
      <c r="D7" s="52">
        <f t="shared" si="1"/>
        <v>70</v>
      </c>
      <c r="E7" s="20" t="s">
        <v>15</v>
      </c>
      <c r="F7" s="38">
        <f>0.95*(0.6*C8+0.3*C10)/100</f>
        <v>0.48449999999999993</v>
      </c>
      <c r="G7" s="4" t="s">
        <v>25</v>
      </c>
      <c r="H7" s="31">
        <f>IF(C4&lt;11,30+D4,20+2*D4)</f>
        <v>200</v>
      </c>
      <c r="I7" s="4" t="s">
        <v>35</v>
      </c>
      <c r="J7" s="38">
        <f>(C10*2+C5*2+C6*4+180)/6/100</f>
        <v>0.81666666666666676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65</v>
      </c>
      <c r="C8" s="28">
        <f t="shared" si="0"/>
        <v>65</v>
      </c>
      <c r="D8" s="52">
        <f t="shared" si="1"/>
        <v>130</v>
      </c>
      <c r="E8" s="20" t="s">
        <v>16</v>
      </c>
      <c r="F8" s="38">
        <f>0.95*(0.6*C4+0.3*C10)/100</f>
        <v>0.42749999999999999</v>
      </c>
      <c r="G8" s="3" t="s">
        <v>26</v>
      </c>
      <c r="H8" s="38">
        <f>(C10*2+C6*2*3+90*2)/6/100</f>
        <v>0.78333333333333333</v>
      </c>
      <c r="I8" s="4" t="s">
        <v>36</v>
      </c>
      <c r="J8" s="38">
        <f>(C10*2+C6*4+C4*2+180)/6/100</f>
        <v>0.85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50</v>
      </c>
      <c r="C9" s="28">
        <f>B9</f>
        <v>50</v>
      </c>
      <c r="D9" s="52">
        <f t="shared" si="1"/>
        <v>70</v>
      </c>
      <c r="E9" s="20" t="s">
        <v>17</v>
      </c>
      <c r="F9" s="38">
        <f>0.95*(0.6*C3+0.3*C10)/100</f>
        <v>0.39899999999999997</v>
      </c>
      <c r="G9" s="3" t="s">
        <v>27</v>
      </c>
      <c r="H9" s="31">
        <f>TRUNC(D9/2.5)</f>
        <v>28</v>
      </c>
      <c r="I9" s="4" t="s">
        <v>37</v>
      </c>
      <c r="J9" s="38">
        <f>(C10*2+C6*2+C5*4+180)/600</f>
        <v>0.85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40</v>
      </c>
      <c r="C10" s="28">
        <f t="shared" si="0"/>
        <v>40</v>
      </c>
      <c r="D10" s="52">
        <f t="shared" si="1"/>
        <v>40</v>
      </c>
      <c r="E10" s="20" t="s">
        <v>18</v>
      </c>
      <c r="F10" s="38">
        <f>0.9*(D3+D4)/2/100</f>
        <v>0.72</v>
      </c>
      <c r="G10" s="4" t="s">
        <v>28</v>
      </c>
      <c r="H10" s="38">
        <f>D6/100</f>
        <v>0.35</v>
      </c>
      <c r="I10" s="4" t="s">
        <v>38</v>
      </c>
      <c r="J10" s="38">
        <f>(C10-2+C8*4+C7*2+180)/600</f>
        <v>0.96333333333333337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0.52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0.7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IF(AND(B2&lt;66,B3&lt;51,B4&lt;56,B5&lt;46,B6&lt;36,B7&lt;51,B8&lt;66,B9&lt;51,B10&lt;41,B11&lt;51),1,0)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16.666666666666668</v>
      </c>
      <c r="G12" s="12" t="s">
        <v>71</v>
      </c>
      <c r="H12" s="45">
        <f>F9+Y11+AB11+AE11+AH11+AK11</f>
        <v>0.39899999999999997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14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16.666666666666668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0.41176470588235287</v>
      </c>
      <c r="G14" s="13" t="s">
        <v>73</v>
      </c>
      <c r="H14" s="33">
        <f>H6*(0.7+Y12+AB12+AE12+AH12+AK12)</f>
        <v>43.166666666666657</v>
      </c>
      <c r="I14" s="47" t="s">
        <v>136</v>
      </c>
      <c r="J14" s="33">
        <f>(5*(H13*60+10))*(100-1.1*D6)/100</f>
        <v>30.75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0.48449999999999993</v>
      </c>
      <c r="G15" s="13" t="s">
        <v>74</v>
      </c>
      <c r="H15" s="33">
        <f>C5/3+(IF(B13=1,M22,IF(B13=2,S22,IF(B13=3,V28,IF(B13=4,AN12,0)))))</f>
        <v>15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0.39424999999999999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8.5916666666666686</v>
      </c>
      <c r="D17" s="67">
        <f>F12*(1-F15)</f>
        <v>8.5916666666666686</v>
      </c>
      <c r="E17" s="51" t="s">
        <v>69</v>
      </c>
      <c r="F17" s="44">
        <f t="shared" ref="F17:F18" si="2">F7+Y9+AB9+AE9+AH9+AK9</f>
        <v>0.48449999999999993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F12*(1-AN13)*(1-F15)</f>
        <v>8.5916666666666686</v>
      </c>
      <c r="D18" s="65">
        <f>F12*(1-F15)+(J15*(1-(IF(M12="Saignement",F9,IF(M12="Poison",F8,F7)))))</f>
        <v>8.5916666666666686</v>
      </c>
      <c r="E18" s="53" t="s">
        <v>70</v>
      </c>
      <c r="F18" s="44">
        <f t="shared" si="2"/>
        <v>0.42749999999999999</v>
      </c>
      <c r="G18" s="13" t="s">
        <v>77</v>
      </c>
      <c r="H18" s="33">
        <f>IF(F14&gt;1.5,1,IF(C6&lt;25,1,IF(C6&lt;50,2,3)))</f>
        <v>2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16.666666666666668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2017-10-13T14:58:41Z</dcterms:modified>
</cp:coreProperties>
</file>