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17" i="1" l="1"/>
  <c r="F15" i="1" l="1"/>
  <c r="F10" i="1"/>
  <c r="F9" i="1"/>
  <c r="F8" i="1"/>
  <c r="F7" i="1"/>
  <c r="F6" i="1"/>
  <c r="F5" i="1"/>
  <c r="D1" i="1" l="1"/>
  <c r="B12" i="1"/>
  <c r="J18" i="1" l="1"/>
  <c r="J19" i="1"/>
  <c r="H19" i="1"/>
  <c r="J13" i="1"/>
  <c r="J12" i="1"/>
  <c r="J17" i="1" l="1"/>
  <c r="J16" i="1"/>
  <c r="C9" i="1"/>
  <c r="C3" i="1" l="1"/>
  <c r="D3" i="1" s="1"/>
  <c r="F3" i="1" s="1"/>
  <c r="C4" i="1"/>
  <c r="J2" i="1" s="1"/>
  <c r="C5" i="1"/>
  <c r="C6" i="1"/>
  <c r="C7" i="1"/>
  <c r="D7" i="1" s="1"/>
  <c r="C8" i="1"/>
  <c r="C10" i="1"/>
  <c r="C11" i="1"/>
  <c r="D11" i="1" s="1"/>
  <c r="C2" i="1"/>
  <c r="D2" i="1" s="1"/>
  <c r="F2" i="1" s="1"/>
  <c r="H11" i="1"/>
  <c r="D9" i="1"/>
  <c r="J3" i="1" s="1"/>
  <c r="H4" i="1"/>
  <c r="H2" i="1"/>
  <c r="H12" i="1" l="1"/>
  <c r="J11" i="1"/>
  <c r="D4" i="1"/>
  <c r="H7" i="1" s="1"/>
  <c r="H13" i="1" s="1"/>
  <c r="D6" i="1"/>
  <c r="H3" i="1"/>
  <c r="F16" i="1"/>
  <c r="D10" i="1"/>
  <c r="H5" i="1" s="1"/>
  <c r="H8" i="1"/>
  <c r="J8" i="1"/>
  <c r="F17" i="1"/>
  <c r="D8" i="1"/>
  <c r="J4" i="1" s="1"/>
  <c r="J10" i="1"/>
  <c r="J9" i="1"/>
  <c r="H15" i="1"/>
  <c r="D5" i="1"/>
  <c r="F18" i="1"/>
  <c r="J7" i="1"/>
  <c r="F4" i="1"/>
  <c r="H9" i="1"/>
  <c r="C18" i="1" l="1"/>
  <c r="D17" i="1"/>
  <c r="D18" i="1"/>
  <c r="J15" i="1"/>
  <c r="F14" i="1"/>
  <c r="H18" i="1" s="1"/>
  <c r="H6" i="1"/>
  <c r="H14" i="1" s="1"/>
  <c r="F12" i="1"/>
  <c r="J14" i="1"/>
  <c r="H10" i="1"/>
  <c r="F19" i="1"/>
  <c r="F13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<sst xmlns="http://schemas.openxmlformats.org/spreadsheetml/2006/main" count="771" uniqueCount="159">
  <si>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</si>
  <si>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</si>
  <si>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</si>
  <si>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</si>
  <si>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</si>
  <si>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</si>
  <si>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</si>
  <si>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</si>
  <si>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</si>
  <si>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</si>
  <si>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</si>
  <si>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</si>
  <si>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</si>
  <si>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</si>
  <si>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</si>
  <si>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</si>
  <si>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</si>
  <si>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</si>
  <si>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</si>
  <si>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</si>
  <si>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</si>
  <si>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</si>
  <si>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</si>
  <si>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</si>
  <si>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</si>
  <si>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</si>
  <si>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</si>
  <si>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</si>
  <si>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</si>
  <si>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</si>
  <si>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</si>
  <si>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</si>
  <si>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</si>
  <si>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</si>
  <si>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</si>
  <si>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</si>
  <si>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</si>
  <si>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</si>
  <si>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</si>
  <si>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</si>
  <si>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</si>
  <si>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</si>
  <si>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</si>
  <si>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</si>
  <si>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</si>
  <si>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</si>
  <si>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</si>
  <si>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</si>
  <si>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</si>
  <si>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</si>
  <si>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</si>
  <si>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</si>
  <si>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</si>
  <si>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</si>
  <si>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</si>
  <si>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</si>
  <si>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</si>
  <si>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</si>
  <si>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</si>
  <si>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</si>
  <si>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</si>
  <si>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</si>
  <si>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</si>
  <si>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</si>
  <si>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</si>
  <si>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</si>
  <si>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</si>
  <si>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</si>
  <si>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</si>
  <si>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</si>
  <si>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</si>
  <si>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</si>
  <si>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</si>
  <si>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</si>
  <si>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</si>
  <si>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</si>
  <si>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</si>
  <si>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</si>
  <si>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</si>
  <si>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</si>
  <si>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</si>
  <si>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</si>
  <si>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</si>
  <si>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</si>
  <si>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</si>
  <si>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</si>
  <si>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</si>
  <si>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</si>
  <si>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</si>
  <si>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</si>
  <si>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</si>
  <si>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</si>
  <si>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</si>
  <si>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</si>
  <si>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</si>
  <si>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</si>
  <si>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</si>
  <si>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</si>
  <si>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</si>
  <si>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</si>
  <si>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</si>
  <si>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</si>
  <si>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</si>
  <si>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</si>
  <si>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</si>
  <si>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</si>
  <si>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</si>
  <si>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</si>
  <si>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</si>
  <si>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</si>
  <si>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</si>
  <si>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</si>
  <si>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</si>
  <si>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</si>
  <si>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</si>
  <si>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</si>
  <si>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</si>
  <si>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</si>
  <si>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</si>
  <si>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</si>
  <si>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</si>
  <si>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</si>
  <si>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</si>
  <si>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</si>
  <si>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</si>
  <si>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</si>
  <si>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</si>
  <si>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</si>
  <si>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</si>
  <si>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</si>
  <si>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</si>
  <si>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</si>
  <si>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</si>
  <si>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</si>
  <si>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</si>
  <si>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</si>
  <si>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</si>
  <si>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</si>
  <si>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</si>
  <si>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</si>
  <si>
    <t>bracelet de soldat ourague</t>
  </si>
  <si>
    <t>Un bracelet rouge signifiant votre assignassion a l'armée ourague</t>
  </si>
  <si>
    <t>Espadon Ourague</t>
  </si>
  <si>
    <t>Une tres grande épée portble a deux mains</t>
  </si>
  <si>
    <t>Corps a corps</t>
  </si>
  <si>
    <t>Saignement</t>
  </si>
  <si>
    <t>Nécessité force</t>
  </si>
  <si>
    <t>Combattant ourague d'élite</t>
  </si>
  <si>
    <t>Plastron en métal ourague</t>
  </si>
  <si>
    <t>Jambière en métal ourague</t>
  </si>
  <si>
    <t xml:space="preserve">Heaume en métal </t>
  </si>
  <si>
    <t>Gants métaliques ouragues</t>
  </si>
  <si>
    <t>Boutes lourdes en métal</t>
  </si>
  <si>
    <t>Un lourd plastron en métal</t>
  </si>
  <si>
    <t>Des jambierres en métal armé munies de jeunouillères solides</t>
  </si>
  <si>
    <t>Un lourd heaume recouvrant la totalité du visage</t>
  </si>
  <si>
    <t>De lourds gantelets métaliques</t>
  </si>
  <si>
    <t>De lourdes et solides bottes en métal</t>
  </si>
  <si>
    <t>Armure lourde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</si>
</sst>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3" fillId="8" borderId="15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1" xfId="0" applyBorder="1"/>
    <xf numFmtId="0" fontId="3" fillId="8" borderId="9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3" fillId="10" borderId="6" xfId="0" applyNumberFormat="1" applyFont="1" applyFill="1" applyBorder="1" applyAlignment="1">
      <alignment horizontal="center" vertical="center" wrapText="1"/>
    </xf>
    <xf numFmtId="166" fontId="3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9" fontId="3" fillId="10" borderId="6" xfId="0" applyNumberFormat="1" applyFont="1" applyFill="1" applyBorder="1" applyAlignment="1">
      <alignment horizontal="center" vertical="center" wrapText="1"/>
    </xf>
    <xf numFmtId="10" fontId="3" fillId="10" borderId="6" xfId="0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D16" sqref="D16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67" t="s">
        <v>147</v>
      </c>
      <c r="B1" s="14" t="s">
        <v>137</v>
      </c>
      <c r="C1" s="57">
        <v>200</v>
      </c>
      <c r="D1" s="58">
        <f>IF(B2&lt;41,B2,IF(B2&lt;47,B2*2-40,B2*4-134))+IF(B3&lt;41,B3,IF(B3&lt;51,B3*2-40,B3*4-140))+IF(B4&lt;41,B4,IF(B4&lt;51,B4*2-40,B4*4-140))+IF(B5&lt;41,B5,IF(B5&lt;51,B5*2-40,B5*4-140))+IF(B6&lt;41,B6,IF(B6&lt;46,B6*2-40,B6*4-130))+IF(B7&lt;41,B7,IF(B7&lt;46,B7*2-40,B7*4-130))+IF(B8&lt;41,B8,IF(B8&lt;46,B8*2-40,B8*4-130))+IF(B9&lt;41,B9,IF(B9&lt;46,B9*2-40,B9*4-130))+IF(B10&lt;41,B10,IF(B10&lt;46,B10*2-40,B10*4-130))+IF(B11&lt;41,B11,IF(B11&lt;46,B11*2-40,B11*4-130))+C13</f>
        <v>300</v>
      </c>
    </row>
    <row r="2" spans="1:40" ht="30" customHeight="1" thickBot="1" x14ac:dyDescent="0.3">
      <c r="A2" s="8" t="s">
        <v>1</v>
      </c>
      <c r="B2" s="41">
        <v>40</v>
      </c>
      <c r="C2" s="27">
        <f>B2</f>
        <v>40</v>
      </c>
      <c r="D2" s="51">
        <f>IF(C2&lt;41,C2,IF(C2&lt;46,C2*2-40,C2*4-130))</f>
        <v>40</v>
      </c>
      <c r="E2" s="16" t="s">
        <v>10</v>
      </c>
      <c r="F2" s="29">
        <f>50+20*D2</f>
        <v>850</v>
      </c>
      <c r="G2" s="17" t="s">
        <v>21</v>
      </c>
      <c r="H2" s="39">
        <f>IF(B11=50,0.3,0)</f>
        <v>0</v>
      </c>
      <c r="I2" s="18" t="s">
        <v>30</v>
      </c>
      <c r="J2" s="39">
        <f>C4/5/100</f>
        <v>7.0000000000000007E-2</v>
      </c>
      <c r="L2" s="4" t="s">
        <v>39</v>
      </c>
      <c r="M2" s="34">
        <v>1</v>
      </c>
      <c r="O2" s="4" t="s">
        <v>65</v>
      </c>
      <c r="P2" s="34">
        <v>1</v>
      </c>
      <c r="R2" s="4" t="s">
        <v>115</v>
      </c>
      <c r="S2" s="34">
        <v>2</v>
      </c>
      <c r="U2" s="4" t="s">
        <v>114</v>
      </c>
      <c r="V2" s="34">
        <v>3</v>
      </c>
      <c r="X2" s="4" t="s">
        <v>95</v>
      </c>
      <c r="Y2" s="34">
        <v>1</v>
      </c>
      <c r="AA2" s="4" t="s">
        <v>101</v>
      </c>
      <c r="AB2" s="34">
        <v>1</v>
      </c>
      <c r="AD2" s="4" t="s">
        <v>102</v>
      </c>
      <c r="AE2" s="34">
        <v>1</v>
      </c>
      <c r="AG2" s="4" t="s">
        <v>103</v>
      </c>
      <c r="AH2" s="34">
        <v>1</v>
      </c>
      <c r="AJ2" s="4" t="s">
        <v>104</v>
      </c>
      <c r="AK2" s="34">
        <v>1</v>
      </c>
      <c r="AL2" s="63"/>
      <c r="AM2" s="62" t="s">
        <v>112</v>
      </c>
      <c r="AN2" s="34">
        <v>4</v>
      </c>
    </row>
    <row r="3" spans="1:40" ht="30" customHeight="1" thickBot="1" x14ac:dyDescent="0.3">
      <c r="A3" s="9" t="s">
        <v>2</v>
      </c>
      <c r="B3" s="41">
        <v>30</v>
      </c>
      <c r="C3" s="27">
        <f t="shared" ref="C3:C11" si="0">B3</f>
        <v>30</v>
      </c>
      <c r="D3" s="51">
        <f t="shared" ref="D3:D11" si="1">IF(C3&lt;41,C3,IF(C3&lt;46,C3*2-40,C3*4-130))</f>
        <v>30</v>
      </c>
      <c r="E3" s="19" t="s">
        <v>11</v>
      </c>
      <c r="F3" s="30">
        <f>20+10*D3</f>
        <v>320</v>
      </c>
      <c r="G3" s="2" t="s">
        <v>22</v>
      </c>
      <c r="H3" s="37">
        <f>IF(B11&gt;39,C11/100,0)</f>
        <v>0</v>
      </c>
      <c r="I3" s="3" t="s">
        <v>31</v>
      </c>
      <c r="J3" s="30">
        <f>0.1*D9+((2*B7)/100)*(0.1*D9)</f>
        <v>1.2</v>
      </c>
      <c r="L3" s="5" t="s">
        <v>40</v>
      </c>
      <c r="M3" s="35" t="s">
        <v>142</v>
      </c>
      <c r="O3" s="5" t="s">
        <v>40</v>
      </c>
      <c r="P3" s="55"/>
      <c r="R3" s="5" t="s">
        <v>40</v>
      </c>
      <c r="S3" s="35"/>
      <c r="U3" s="5" t="s">
        <v>40</v>
      </c>
      <c r="V3" s="35"/>
      <c r="X3" s="5" t="s">
        <v>96</v>
      </c>
      <c r="Y3" s="35" t="s">
        <v>148</v>
      </c>
      <c r="AA3" s="5" t="s">
        <v>96</v>
      </c>
      <c r="AB3" s="35" t="s">
        <v>149</v>
      </c>
      <c r="AD3" s="5" t="s">
        <v>96</v>
      </c>
      <c r="AE3" s="35" t="s">
        <v>150</v>
      </c>
      <c r="AG3" s="5" t="s">
        <v>96</v>
      </c>
      <c r="AH3" s="35" t="s">
        <v>151</v>
      </c>
      <c r="AJ3" s="5" t="s">
        <v>96</v>
      </c>
      <c r="AK3" s="35" t="s">
        <v>152</v>
      </c>
      <c r="AL3" s="63"/>
      <c r="AM3" s="5" t="s">
        <v>40</v>
      </c>
      <c r="AN3" s="35"/>
    </row>
    <row r="4" spans="1:40" ht="30" customHeight="1" thickBot="1" x14ac:dyDescent="0.3">
      <c r="A4" s="9" t="s">
        <v>3</v>
      </c>
      <c r="B4" s="41">
        <v>35</v>
      </c>
      <c r="C4" s="27">
        <f t="shared" si="0"/>
        <v>35</v>
      </c>
      <c r="D4" s="51">
        <f t="shared" si="1"/>
        <v>35</v>
      </c>
      <c r="E4" s="19" t="s">
        <v>12</v>
      </c>
      <c r="F4" s="30">
        <f>10*D9</f>
        <v>100</v>
      </c>
      <c r="G4" s="3" t="s">
        <v>23</v>
      </c>
      <c r="H4" s="37">
        <f>IF(B10=50,0.3,0)</f>
        <v>0</v>
      </c>
      <c r="I4" s="3" t="s">
        <v>32</v>
      </c>
      <c r="J4" s="37">
        <f>2*D8/100</f>
        <v>0.2</v>
      </c>
      <c r="L4" s="5" t="s">
        <v>41</v>
      </c>
      <c r="M4" s="35" t="s">
        <v>143</v>
      </c>
      <c r="O4" s="5" t="s">
        <v>41</v>
      </c>
      <c r="P4" s="55"/>
      <c r="R4" s="5" t="s">
        <v>41</v>
      </c>
      <c r="S4" s="35"/>
      <c r="U4" s="5" t="s">
        <v>41</v>
      </c>
      <c r="V4" s="35"/>
      <c r="X4" s="5" t="s">
        <v>41</v>
      </c>
      <c r="Y4" s="35" t="s">
        <v>153</v>
      </c>
      <c r="AA4" s="5" t="s">
        <v>41</v>
      </c>
      <c r="AB4" s="64" t="s">
        <v>154</v>
      </c>
      <c r="AD4" s="5" t="s">
        <v>41</v>
      </c>
      <c r="AE4" s="64" t="s">
        <v>155</v>
      </c>
      <c r="AG4" s="5" t="s">
        <v>41</v>
      </c>
      <c r="AH4" s="35" t="s">
        <v>156</v>
      </c>
      <c r="AJ4" s="5" t="s">
        <v>41</v>
      </c>
      <c r="AK4" s="35" t="s">
        <v>157</v>
      </c>
      <c r="AL4" s="63"/>
      <c r="AM4" s="5" t="s">
        <v>41</v>
      </c>
      <c r="AN4" s="35"/>
    </row>
    <row r="5" spans="1:40" ht="30" customHeight="1" thickBot="1" x14ac:dyDescent="0.3">
      <c r="A5" s="9" t="s">
        <v>0</v>
      </c>
      <c r="B5" s="41">
        <v>45</v>
      </c>
      <c r="C5" s="27">
        <f t="shared" si="0"/>
        <v>45</v>
      </c>
      <c r="D5" s="51">
        <f t="shared" si="1"/>
        <v>50</v>
      </c>
      <c r="E5" s="19" t="s">
        <v>13</v>
      </c>
      <c r="F5" s="37">
        <f>0.9*(0.3*C2+0.3*C3+0.3*C4)/100</f>
        <v>0.28350000000000003</v>
      </c>
      <c r="G5" s="20" t="s">
        <v>126</v>
      </c>
      <c r="H5" s="37">
        <f>(D10*2)/100</f>
        <v>0.6</v>
      </c>
      <c r="I5" s="3" t="s">
        <v>33</v>
      </c>
      <c r="J5" s="37">
        <f>D8/100</f>
        <v>0.1</v>
      </c>
      <c r="L5" s="5" t="s">
        <v>42</v>
      </c>
      <c r="M5" s="35" t="s">
        <v>144</v>
      </c>
      <c r="O5" s="5" t="s">
        <v>42</v>
      </c>
      <c r="P5" s="55"/>
      <c r="R5" s="5" t="s">
        <v>42</v>
      </c>
      <c r="S5" s="35"/>
      <c r="U5" s="5" t="s">
        <v>42</v>
      </c>
      <c r="V5" s="35"/>
      <c r="X5" s="5" t="s">
        <v>42</v>
      </c>
      <c r="Y5" s="35" t="s">
        <v>158</v>
      </c>
      <c r="AA5" s="5" t="s">
        <v>42</v>
      </c>
      <c r="AB5" s="35" t="s">
        <v>158</v>
      </c>
      <c r="AD5" s="5" t="s">
        <v>42</v>
      </c>
      <c r="AE5" s="35" t="s">
        <v>158</v>
      </c>
      <c r="AG5" s="5" t="s">
        <v>42</v>
      </c>
      <c r="AH5" s="35" t="s">
        <v>158</v>
      </c>
      <c r="AJ5" s="5" t="s">
        <v>42</v>
      </c>
      <c r="AK5" s="35" t="s">
        <v>158</v>
      </c>
      <c r="AL5" s="63"/>
      <c r="AM5" s="5" t="s">
        <v>43</v>
      </c>
      <c r="AN5" s="35"/>
    </row>
    <row r="6" spans="1:40" ht="30" customHeight="1" thickBot="1" x14ac:dyDescent="0.3">
      <c r="A6" s="9" t="s">
        <v>4</v>
      </c>
      <c r="B6" s="41">
        <v>31</v>
      </c>
      <c r="C6" s="27">
        <f t="shared" si="0"/>
        <v>31</v>
      </c>
      <c r="D6" s="51">
        <f t="shared" si="1"/>
        <v>31</v>
      </c>
      <c r="E6" s="19" t="s">
        <v>14</v>
      </c>
      <c r="F6" s="37">
        <f>0.9*(0.3*C2+0.3*C10+0.2*C7)/100</f>
        <v>0.20699999999999999</v>
      </c>
      <c r="G6" s="2" t="s">
        <v>24</v>
      </c>
      <c r="H6" s="30">
        <f>IF((35-(ABS(B2-B3))-ABS(B3-B4)-ABS(B4-B5))&gt;0,(D2+D3+D4+D5)/6+35-(ABS(B2-B3))-ABS(B3-B4)-ABS(B4-B5),(D2+D3+D4+D5)/6)</f>
        <v>35.833333333333329</v>
      </c>
      <c r="I6" s="3" t="s">
        <v>34</v>
      </c>
      <c r="J6" s="37">
        <f>1.2*D8/100</f>
        <v>0.12</v>
      </c>
      <c r="L6" s="5" t="s">
        <v>43</v>
      </c>
      <c r="M6" s="35">
        <v>12</v>
      </c>
      <c r="O6" s="5" t="s">
        <v>43</v>
      </c>
      <c r="P6" s="55"/>
      <c r="R6" s="5" t="s">
        <v>43</v>
      </c>
      <c r="S6" s="35"/>
      <c r="U6" s="5" t="s">
        <v>43</v>
      </c>
      <c r="V6" s="35"/>
      <c r="X6" s="5" t="s">
        <v>43</v>
      </c>
      <c r="Y6" s="35">
        <v>16</v>
      </c>
      <c r="AA6" s="5" t="s">
        <v>43</v>
      </c>
      <c r="AB6" s="35">
        <v>14</v>
      </c>
      <c r="AD6" s="5" t="s">
        <v>43</v>
      </c>
      <c r="AE6" s="35">
        <v>10</v>
      </c>
      <c r="AG6" s="5" t="s">
        <v>43</v>
      </c>
      <c r="AH6" s="35">
        <v>7</v>
      </c>
      <c r="AJ6" s="5" t="s">
        <v>43</v>
      </c>
      <c r="AK6" s="35">
        <v>10</v>
      </c>
      <c r="AL6" s="63"/>
      <c r="AM6" s="5" t="s">
        <v>44</v>
      </c>
      <c r="AN6" s="35"/>
    </row>
    <row r="7" spans="1:40" ht="30" customHeight="1" thickBot="1" x14ac:dyDescent="0.3">
      <c r="A7" s="9" t="s">
        <v>5</v>
      </c>
      <c r="B7" s="41">
        <v>10</v>
      </c>
      <c r="C7" s="27">
        <f t="shared" si="0"/>
        <v>10</v>
      </c>
      <c r="D7" s="51">
        <f t="shared" si="1"/>
        <v>10</v>
      </c>
      <c r="E7" s="19" t="s">
        <v>15</v>
      </c>
      <c r="F7" s="37">
        <f>0.9*(0.6*C8+0.3*C10)/100</f>
        <v>0.13500000000000001</v>
      </c>
      <c r="G7" s="3" t="s">
        <v>25</v>
      </c>
      <c r="H7" s="30">
        <f>IF(C4&lt;11,30+D4,20+2*D4)</f>
        <v>90</v>
      </c>
      <c r="I7" s="3" t="s">
        <v>35</v>
      </c>
      <c r="J7" s="37">
        <f>(C10*2+C5*2+C6*4+180)/6/100</f>
        <v>0.75666666666666671</v>
      </c>
      <c r="L7" s="5" t="s">
        <v>44</v>
      </c>
      <c r="M7" s="35">
        <v>150</v>
      </c>
      <c r="O7" s="5" t="s">
        <v>44</v>
      </c>
      <c r="P7" s="55"/>
      <c r="R7" s="5" t="s">
        <v>44</v>
      </c>
      <c r="S7" s="35"/>
      <c r="U7" s="5" t="s">
        <v>44</v>
      </c>
      <c r="V7" s="35"/>
      <c r="X7" s="5" t="s">
        <v>13</v>
      </c>
      <c r="Y7" s="65">
        <v>0.12</v>
      </c>
      <c r="AA7" s="5" t="s">
        <v>13</v>
      </c>
      <c r="AB7" s="65">
        <v>0.09</v>
      </c>
      <c r="AD7" s="5" t="s">
        <v>13</v>
      </c>
      <c r="AE7" s="65">
        <v>0.05</v>
      </c>
      <c r="AG7" s="5" t="s">
        <v>13</v>
      </c>
      <c r="AH7" s="65">
        <v>0.06</v>
      </c>
      <c r="AJ7" s="5" t="s">
        <v>13</v>
      </c>
      <c r="AK7" s="66">
        <v>7.4999999999999997E-2</v>
      </c>
      <c r="AL7" s="63"/>
      <c r="AM7" s="5" t="s">
        <v>47</v>
      </c>
      <c r="AN7" s="35"/>
    </row>
    <row r="8" spans="1:40" ht="30" customHeight="1" thickBot="1" x14ac:dyDescent="0.3">
      <c r="A8" s="9" t="s">
        <v>6</v>
      </c>
      <c r="B8" s="41">
        <v>10</v>
      </c>
      <c r="C8" s="27">
        <f t="shared" si="0"/>
        <v>10</v>
      </c>
      <c r="D8" s="51">
        <f t="shared" si="1"/>
        <v>10</v>
      </c>
      <c r="E8" s="19" t="s">
        <v>16</v>
      </c>
      <c r="F8" s="37">
        <f>0.9*(0.6*C4+0.3*C10)/100</f>
        <v>0.27</v>
      </c>
      <c r="G8" s="2" t="s">
        <v>26</v>
      </c>
      <c r="H8" s="37">
        <f>(C10*2+C6*2*3+90*2)/6/100</f>
        <v>0.71</v>
      </c>
      <c r="I8" s="3" t="s">
        <v>36</v>
      </c>
      <c r="J8" s="37">
        <f>(C10*2+C6*4+C4*2+180)/6/100</f>
        <v>0.72333333333333327</v>
      </c>
      <c r="L8" s="5" t="s">
        <v>45</v>
      </c>
      <c r="M8" s="35">
        <v>2</v>
      </c>
      <c r="O8" s="5" t="s">
        <v>45</v>
      </c>
      <c r="P8" s="55"/>
      <c r="R8" s="5" t="s">
        <v>45</v>
      </c>
      <c r="S8" s="35"/>
      <c r="U8" s="5" t="s">
        <v>45</v>
      </c>
      <c r="V8" s="35"/>
      <c r="X8" s="5" t="s">
        <v>14</v>
      </c>
      <c r="Y8" s="65">
        <v>0.05</v>
      </c>
      <c r="AA8" s="5" t="s">
        <v>14</v>
      </c>
      <c r="AB8" s="65">
        <v>0.1</v>
      </c>
      <c r="AD8" s="5" t="s">
        <v>14</v>
      </c>
      <c r="AE8" s="65">
        <v>0.05</v>
      </c>
      <c r="AG8" s="5" t="s">
        <v>14</v>
      </c>
      <c r="AH8" s="65">
        <v>0.05</v>
      </c>
      <c r="AJ8" s="5" t="s">
        <v>14</v>
      </c>
      <c r="AK8" s="65">
        <v>0.1</v>
      </c>
      <c r="AL8" s="63"/>
      <c r="AM8" s="5" t="s">
        <v>53</v>
      </c>
      <c r="AN8" s="35"/>
    </row>
    <row r="9" spans="1:40" ht="30" customHeight="1" thickBot="1" x14ac:dyDescent="0.3">
      <c r="A9" s="9" t="s">
        <v>7</v>
      </c>
      <c r="B9" s="41">
        <v>10</v>
      </c>
      <c r="C9" s="27">
        <f>B9</f>
        <v>10</v>
      </c>
      <c r="D9" s="51">
        <f t="shared" si="1"/>
        <v>10</v>
      </c>
      <c r="E9" s="19" t="s">
        <v>17</v>
      </c>
      <c r="F9" s="37">
        <f>0.9*(0.6*C3+0.3*C10)/100</f>
        <v>0.24299999999999999</v>
      </c>
      <c r="G9" s="2" t="s">
        <v>27</v>
      </c>
      <c r="H9" s="30">
        <f>TRUNC(D9/2.5)</f>
        <v>4</v>
      </c>
      <c r="I9" s="3" t="s">
        <v>37</v>
      </c>
      <c r="J9" s="37">
        <f>(C10*2+C6*2+C5*4+180)/600</f>
        <v>0.80333333333333334</v>
      </c>
      <c r="L9" s="5" t="s">
        <v>46</v>
      </c>
      <c r="M9" s="35">
        <v>10</v>
      </c>
      <c r="O9" s="5" t="s">
        <v>46</v>
      </c>
      <c r="P9" s="55"/>
      <c r="R9" s="5" t="s">
        <v>46</v>
      </c>
      <c r="S9" s="35"/>
      <c r="U9" s="5" t="s">
        <v>46</v>
      </c>
      <c r="V9" s="35"/>
      <c r="X9" s="5" t="s">
        <v>97</v>
      </c>
      <c r="Y9" s="65">
        <v>0.03</v>
      </c>
      <c r="AA9" s="5" t="s">
        <v>97</v>
      </c>
      <c r="AB9" s="65">
        <v>0.02</v>
      </c>
      <c r="AD9" s="5" t="s">
        <v>97</v>
      </c>
      <c r="AE9" s="65">
        <v>0.03</v>
      </c>
      <c r="AG9" s="5" t="s">
        <v>97</v>
      </c>
      <c r="AH9" s="65">
        <v>0.03</v>
      </c>
      <c r="AJ9" s="5" t="s">
        <v>97</v>
      </c>
      <c r="AK9" s="65">
        <v>0.05</v>
      </c>
      <c r="AL9" s="63"/>
      <c r="AM9" s="5" t="s">
        <v>54</v>
      </c>
      <c r="AN9" s="35"/>
    </row>
    <row r="10" spans="1:40" ht="30" customHeight="1" thickBot="1" x14ac:dyDescent="0.3">
      <c r="A10" s="9" t="s">
        <v>8</v>
      </c>
      <c r="B10" s="41">
        <v>30</v>
      </c>
      <c r="C10" s="27">
        <f t="shared" si="0"/>
        <v>30</v>
      </c>
      <c r="D10" s="51">
        <f t="shared" si="1"/>
        <v>30</v>
      </c>
      <c r="E10" s="19" t="s">
        <v>18</v>
      </c>
      <c r="F10" s="37">
        <f>0.9*(D3+D4)/2/100</f>
        <v>0.29249999999999998</v>
      </c>
      <c r="G10" s="3" t="s">
        <v>28</v>
      </c>
      <c r="H10" s="37">
        <f>D6/100</f>
        <v>0.31</v>
      </c>
      <c r="I10" s="3" t="s">
        <v>38</v>
      </c>
      <c r="J10" s="37">
        <f>(C10-2+C8*4+C7*2+180)/600</f>
        <v>0.44666666666666666</v>
      </c>
      <c r="L10" s="5" t="s">
        <v>47</v>
      </c>
      <c r="M10" s="35">
        <v>4</v>
      </c>
      <c r="O10" s="5" t="s">
        <v>47</v>
      </c>
      <c r="P10" s="55"/>
      <c r="R10" s="5" t="s">
        <v>47</v>
      </c>
      <c r="S10" s="35"/>
      <c r="U10" s="5" t="s">
        <v>47</v>
      </c>
      <c r="V10" s="35"/>
      <c r="X10" s="5" t="s">
        <v>16</v>
      </c>
      <c r="Y10" s="65">
        <v>0.1</v>
      </c>
      <c r="AA10" s="5" t="s">
        <v>16</v>
      </c>
      <c r="AB10" s="65">
        <v>0.02</v>
      </c>
      <c r="AD10" s="5" t="s">
        <v>16</v>
      </c>
      <c r="AE10" s="65">
        <v>0.01</v>
      </c>
      <c r="AG10" s="5" t="s">
        <v>16</v>
      </c>
      <c r="AH10" s="65">
        <v>0.02</v>
      </c>
      <c r="AJ10" s="5" t="s">
        <v>16</v>
      </c>
      <c r="AK10" s="65">
        <v>0.1</v>
      </c>
      <c r="AL10" s="63"/>
      <c r="AM10" s="5" t="s">
        <v>55</v>
      </c>
      <c r="AN10" s="35"/>
    </row>
    <row r="11" spans="1:40" ht="30" customHeight="1" thickBot="1" x14ac:dyDescent="0.3">
      <c r="A11" s="10" t="s">
        <v>9</v>
      </c>
      <c r="B11" s="41">
        <v>35</v>
      </c>
      <c r="C11" s="27">
        <f t="shared" si="0"/>
        <v>35</v>
      </c>
      <c r="D11" s="51">
        <f t="shared" si="1"/>
        <v>35</v>
      </c>
      <c r="E11" s="21" t="s">
        <v>19</v>
      </c>
      <c r="F11" s="38">
        <f>(D10*1.3)/100</f>
        <v>0.39</v>
      </c>
      <c r="G11" s="7" t="s">
        <v>29</v>
      </c>
      <c r="H11" s="38">
        <f>IF(B2=50,0.01,0)</f>
        <v>0</v>
      </c>
      <c r="I11" s="7" t="s">
        <v>20</v>
      </c>
      <c r="J11" s="38">
        <f>IF(C10*2-10&lt;10,0,(C10*2-10)/100)</f>
        <v>0.5</v>
      </c>
      <c r="L11" s="5" t="s">
        <v>48</v>
      </c>
      <c r="M11" s="35">
        <v>1</v>
      </c>
      <c r="O11" s="5" t="s">
        <v>48</v>
      </c>
      <c r="P11" s="55"/>
      <c r="R11" s="5" t="s">
        <v>48</v>
      </c>
      <c r="S11" s="35"/>
      <c r="U11" s="5" t="s">
        <v>48</v>
      </c>
      <c r="V11" s="35"/>
      <c r="X11" s="5" t="s">
        <v>98</v>
      </c>
      <c r="Y11" s="65">
        <v>0.15</v>
      </c>
      <c r="AA11" s="5" t="s">
        <v>98</v>
      </c>
      <c r="AB11" s="65">
        <v>0.02</v>
      </c>
      <c r="AD11" s="5" t="s">
        <v>98</v>
      </c>
      <c r="AE11" s="65">
        <v>0.03</v>
      </c>
      <c r="AG11" s="5" t="s">
        <v>98</v>
      </c>
      <c r="AH11" s="65">
        <v>0.1</v>
      </c>
      <c r="AJ11" s="5" t="s">
        <v>98</v>
      </c>
      <c r="AK11" s="65">
        <v>0.05</v>
      </c>
      <c r="AL11" s="63"/>
      <c r="AM11" s="5" t="s">
        <v>56</v>
      </c>
      <c r="AN11" s="35"/>
    </row>
    <row r="12" spans="1:40" ht="30" customHeight="1" x14ac:dyDescent="0.25">
      <c r="A12" s="1"/>
      <c r="B12" s="60">
        <f>IF(AND(B2&lt;56,B3&lt;66,B4&lt;61,B5&lt;66,B6&lt;51,B7&lt;31,B8&lt;31,B9&lt;31,B10&lt;56,B11&lt;51),1,0)</f>
        <v>1</v>
      </c>
      <c r="C12" s="1"/>
      <c r="D12" s="15"/>
      <c r="E12" s="49" t="s">
        <v>131</v>
      </c>
      <c r="F12" s="31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617.22</v>
      </c>
      <c r="G12" s="11" t="s">
        <v>71</v>
      </c>
      <c r="H12" s="44">
        <f>F9+Y11+AB11+AE11+AH11+AK11</f>
        <v>0.59300000000000008</v>
      </c>
      <c r="I12" s="45" t="s">
        <v>79</v>
      </c>
      <c r="J12" s="31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5" t="s">
        <v>49</v>
      </c>
      <c r="M12" s="35" t="s">
        <v>145</v>
      </c>
      <c r="O12" s="5" t="s">
        <v>49</v>
      </c>
      <c r="P12" s="55"/>
      <c r="R12" s="5" t="s">
        <v>49</v>
      </c>
      <c r="S12" s="35"/>
      <c r="U12" s="5" t="s">
        <v>84</v>
      </c>
      <c r="V12" s="35"/>
      <c r="X12" s="5" t="s">
        <v>24</v>
      </c>
      <c r="Y12" s="35">
        <v>0.2</v>
      </c>
      <c r="AA12" s="5" t="s">
        <v>24</v>
      </c>
      <c r="AB12" s="35">
        <v>0.13</v>
      </c>
      <c r="AD12" s="5" t="s">
        <v>24</v>
      </c>
      <c r="AE12" s="35">
        <v>0.1</v>
      </c>
      <c r="AG12" s="5" t="s">
        <v>24</v>
      </c>
      <c r="AH12" s="35">
        <v>0.09</v>
      </c>
      <c r="AJ12" s="5" t="s">
        <v>24</v>
      </c>
      <c r="AK12" s="35">
        <v>0.11</v>
      </c>
      <c r="AL12" s="63"/>
      <c r="AM12" s="5" t="s">
        <v>59</v>
      </c>
      <c r="AN12" s="35"/>
    </row>
    <row r="13" spans="1:40" ht="30" customHeight="1" x14ac:dyDescent="0.25">
      <c r="A13" s="25" t="s">
        <v>124</v>
      </c>
      <c r="B13" s="40">
        <v>1</v>
      </c>
      <c r="C13" s="61">
        <v>19</v>
      </c>
      <c r="D13" s="15"/>
      <c r="E13" s="50" t="s">
        <v>132</v>
      </c>
      <c r="F13" s="32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16.666666666666668</v>
      </c>
      <c r="G13" s="12" t="s">
        <v>72</v>
      </c>
      <c r="H13" s="43">
        <f>(IF(B13=1,M6,IF(B13=2,S6,IF(B13=3,V6,IF(B13=4,AN5,0))))+Y6+AB6+AH6+AK6+AK20+AH20+AE20+AB20+Y20+IF(B14=1,P6,IF(B14=2,S6,IF(B14=3,V6,IF(B14=4,AN5,0))))+IF(B15=1,P6,IF(B15=2,S6,IF(B15=3,V6,IF(B15=4,AN5,0)))))/H7</f>
        <v>0.66111111111111109</v>
      </c>
      <c r="I13" s="46" t="s">
        <v>78</v>
      </c>
      <c r="J13" s="32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5" t="s">
        <v>50</v>
      </c>
      <c r="M13" s="35">
        <v>10</v>
      </c>
      <c r="O13" s="5" t="s">
        <v>50</v>
      </c>
      <c r="P13" s="55"/>
      <c r="R13" s="5" t="s">
        <v>50</v>
      </c>
      <c r="S13" s="35"/>
      <c r="U13" s="5" t="s">
        <v>85</v>
      </c>
      <c r="V13" s="35"/>
      <c r="X13" s="5" t="s">
        <v>99</v>
      </c>
      <c r="Y13" s="35">
        <v>0</v>
      </c>
      <c r="AA13" s="5" t="s">
        <v>99</v>
      </c>
      <c r="AB13" s="35">
        <v>0</v>
      </c>
      <c r="AD13" s="5" t="s">
        <v>99</v>
      </c>
      <c r="AE13" s="35">
        <v>0</v>
      </c>
      <c r="AG13" s="5" t="s">
        <v>99</v>
      </c>
      <c r="AH13" s="35">
        <v>0</v>
      </c>
      <c r="AJ13" s="5" t="s">
        <v>99</v>
      </c>
      <c r="AK13" s="35">
        <v>0</v>
      </c>
      <c r="AL13" s="63"/>
      <c r="AM13" s="5" t="s">
        <v>61</v>
      </c>
      <c r="AN13" s="35"/>
    </row>
    <row r="14" spans="1:40" ht="30" customHeight="1" thickBot="1" x14ac:dyDescent="0.3">
      <c r="A14" s="25" t="s">
        <v>125</v>
      </c>
      <c r="B14" s="40">
        <v>0</v>
      </c>
      <c r="C14" s="1"/>
      <c r="D14" s="15"/>
      <c r="E14" s="50" t="s">
        <v>66</v>
      </c>
      <c r="F14" s="42">
        <f>IF(B13=0,(0.7/(1+1/50*D6)),IF(B13=1,(M19/(1+1/50*D6)),IF(B13=2,(S19/(1+1/50*D6)),(V25/(1+1/50*D6)))))</f>
        <v>1.1111111111111112</v>
      </c>
      <c r="G14" s="12" t="s">
        <v>73</v>
      </c>
      <c r="H14" s="32">
        <f>H6*(0.7+Y12+AB12+AE12+AH12+AK12)</f>
        <v>47.658333333333331</v>
      </c>
      <c r="I14" s="46" t="s">
        <v>136</v>
      </c>
      <c r="J14" s="32">
        <f>(5*(H13*60+10))*(100-1.1*D6)/100</f>
        <v>163.65166666666667</v>
      </c>
      <c r="L14" s="5" t="s">
        <v>51</v>
      </c>
      <c r="M14" s="35">
        <v>10</v>
      </c>
      <c r="O14" s="5" t="s">
        <v>51</v>
      </c>
      <c r="P14" s="55"/>
      <c r="R14" s="5" t="s">
        <v>51</v>
      </c>
      <c r="S14" s="35"/>
      <c r="U14" s="5" t="s">
        <v>86</v>
      </c>
      <c r="V14" s="35"/>
      <c r="X14" s="6" t="s">
        <v>100</v>
      </c>
      <c r="Y14" s="36">
        <v>0</v>
      </c>
      <c r="AA14" s="6" t="s">
        <v>100</v>
      </c>
      <c r="AB14" s="36">
        <v>0</v>
      </c>
      <c r="AD14" s="6" t="s">
        <v>100</v>
      </c>
      <c r="AE14" s="36">
        <v>0</v>
      </c>
      <c r="AG14" s="6" t="s">
        <v>100</v>
      </c>
      <c r="AH14" s="36">
        <v>0</v>
      </c>
      <c r="AJ14" s="6" t="s">
        <v>100</v>
      </c>
      <c r="AK14" s="36">
        <v>0</v>
      </c>
      <c r="AL14" s="63"/>
      <c r="AM14" s="5" t="s">
        <v>113</v>
      </c>
      <c r="AN14" s="35"/>
    </row>
    <row r="15" spans="1:40" ht="30" customHeight="1" thickBot="1" x14ac:dyDescent="0.3">
      <c r="A15" s="25" t="s">
        <v>127</v>
      </c>
      <c r="B15" s="40">
        <v>0</v>
      </c>
      <c r="C15" s="1"/>
      <c r="D15" s="15"/>
      <c r="E15" s="50" t="s">
        <v>67</v>
      </c>
      <c r="F15" s="43">
        <f>IF((F5+Y7+AB7+AE7+AH7+AK7)&lt;61%,F5+Y7+AB7+AE7+AH7+AK7,(F5+Y7+AB7+AE7+AH7+AK7)/2+30%)</f>
        <v>0.6392500000000001</v>
      </c>
      <c r="G15" s="12" t="s">
        <v>74</v>
      </c>
      <c r="H15" s="32">
        <f>C5/3+(IF(B13=1,M22,IF(B13=2,S22,IF(B13=3,V28,IF(B13=4,AN12,0)))))</f>
        <v>85</v>
      </c>
      <c r="I15" s="46" t="s">
        <v>80</v>
      </c>
      <c r="J15" s="32">
        <f>IF(B13=1,(M13+M15*(IF(M12="Saignement",D10,IF(M12="Poison",D6,IF(M12="Magique",D7,0)))))*M14,IF(B13=2,(S13+S15*(IF(S12="Saignement",D10,IF(S12="Poison",D6,IF(S12="Magique",D7,0)))))*S14,IF(B13=3,(V18+V20*D8)*V19,0)))</f>
        <v>124</v>
      </c>
      <c r="L15" s="5" t="s">
        <v>52</v>
      </c>
      <c r="M15" s="35">
        <v>0.08</v>
      </c>
      <c r="O15" s="5" t="s">
        <v>52</v>
      </c>
      <c r="P15" s="55"/>
      <c r="R15" s="5" t="s">
        <v>52</v>
      </c>
      <c r="S15" s="35"/>
      <c r="U15" s="5" t="s">
        <v>87</v>
      </c>
      <c r="V15" s="35"/>
      <c r="X15" s="6" t="s">
        <v>146</v>
      </c>
      <c r="Y15" s="36">
        <v>40</v>
      </c>
      <c r="Z15" s="63"/>
      <c r="AA15" s="6" t="s">
        <v>146</v>
      </c>
      <c r="AB15" s="36">
        <v>35</v>
      </c>
      <c r="AC15" s="63"/>
      <c r="AD15" s="6" t="s">
        <v>146</v>
      </c>
      <c r="AE15" s="36">
        <v>35</v>
      </c>
      <c r="AF15" s="63"/>
      <c r="AG15" s="6" t="s">
        <v>146</v>
      </c>
      <c r="AH15" s="36">
        <v>40</v>
      </c>
      <c r="AI15" s="63"/>
      <c r="AJ15" s="6" t="s">
        <v>146</v>
      </c>
      <c r="AK15" s="36">
        <v>40</v>
      </c>
      <c r="AL15" s="63"/>
      <c r="AM15" s="5" t="s">
        <v>62</v>
      </c>
      <c r="AN15" s="35"/>
    </row>
    <row r="16" spans="1:40" ht="30" customHeight="1" thickBot="1" x14ac:dyDescent="0.3">
      <c r="A16" s="25" t="s">
        <v>128</v>
      </c>
      <c r="B16" s="40">
        <v>0</v>
      </c>
      <c r="C16" s="1"/>
      <c r="D16" s="15"/>
      <c r="E16" s="50" t="s">
        <v>68</v>
      </c>
      <c r="F16" s="43">
        <f>F6+Y8+AB8+AE8+AH8+AK8</f>
        <v>0.55699999999999994</v>
      </c>
      <c r="G16" s="12" t="s">
        <v>75</v>
      </c>
      <c r="H16" s="32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6" t="s">
        <v>81</v>
      </c>
      <c r="J16" s="32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5" t="s">
        <v>53</v>
      </c>
      <c r="M16" s="35">
        <v>0</v>
      </c>
      <c r="O16" s="5" t="s">
        <v>53</v>
      </c>
      <c r="P16" s="55"/>
      <c r="R16" s="5" t="s">
        <v>53</v>
      </c>
      <c r="S16" s="35"/>
      <c r="U16" s="5" t="s">
        <v>88</v>
      </c>
      <c r="V16" s="35"/>
      <c r="AL16" s="63"/>
      <c r="AM16" s="5" t="s">
        <v>64</v>
      </c>
      <c r="AN16" s="35"/>
    </row>
    <row r="17" spans="1:40" ht="30" customHeight="1" thickBot="1" x14ac:dyDescent="0.3">
      <c r="A17" s="25" t="s">
        <v>129</v>
      </c>
      <c r="B17" s="40">
        <v>0</v>
      </c>
      <c r="C17" s="71">
        <f>IF(D17&lt;F2/1.5,D17,D17/4+3*F2/6)</f>
        <v>222.66211499999994</v>
      </c>
      <c r="D17" s="70">
        <f>F12*(1-F15)</f>
        <v>222.66211499999994</v>
      </c>
      <c r="E17" s="50" t="s">
        <v>69</v>
      </c>
      <c r="F17" s="43">
        <f t="shared" ref="F17:F18" si="2">F7+Y9+AB9+AE9+AH9+AK9</f>
        <v>0.29499999999999998</v>
      </c>
      <c r="G17" s="12" t="s">
        <v>76</v>
      </c>
      <c r="H17" s="32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7" t="s">
        <v>135</v>
      </c>
      <c r="J17" s="32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5" t="s">
        <v>54</v>
      </c>
      <c r="M17" s="35">
        <v>0</v>
      </c>
      <c r="O17" s="5" t="s">
        <v>54</v>
      </c>
      <c r="P17" s="55"/>
      <c r="R17" s="5" t="s">
        <v>54</v>
      </c>
      <c r="S17" s="35"/>
      <c r="U17" s="5" t="s">
        <v>90</v>
      </c>
      <c r="V17" s="35"/>
      <c r="X17" s="62" t="s">
        <v>111</v>
      </c>
      <c r="Y17" s="34">
        <v>1</v>
      </c>
      <c r="Z17" s="63"/>
      <c r="AA17" s="62" t="s">
        <v>110</v>
      </c>
      <c r="AB17" s="34">
        <v>1</v>
      </c>
      <c r="AC17" s="63"/>
      <c r="AD17" s="62" t="s">
        <v>109</v>
      </c>
      <c r="AE17" s="34">
        <v>1</v>
      </c>
      <c r="AF17" s="63"/>
      <c r="AG17" s="62" t="s">
        <v>107</v>
      </c>
      <c r="AH17" s="34">
        <v>1</v>
      </c>
      <c r="AI17" s="63"/>
      <c r="AJ17" s="62" t="s">
        <v>108</v>
      </c>
      <c r="AK17" s="34">
        <v>1</v>
      </c>
      <c r="AL17" s="63"/>
      <c r="AM17" s="6" t="s">
        <v>63</v>
      </c>
      <c r="AN17" s="36"/>
    </row>
    <row r="18" spans="1:40" ht="30" customHeight="1" thickBot="1" x14ac:dyDescent="0.3">
      <c r="A18" s="25" t="s">
        <v>130</v>
      </c>
      <c r="B18" s="40">
        <v>0</v>
      </c>
      <c r="C18" s="68">
        <f>F12*0.45*(1-F15)</f>
        <v>100.19795174999999</v>
      </c>
      <c r="D18" s="69">
        <f>F12*(1-F15)+(J15*(1-(IF(M12="Saignement",F9,IF(M12="Poison",F8,F7)))))</f>
        <v>316.53011499999991</v>
      </c>
      <c r="E18" s="52" t="s">
        <v>70</v>
      </c>
      <c r="F18" s="43">
        <f t="shared" si="2"/>
        <v>0.52</v>
      </c>
      <c r="G18" s="12" t="s">
        <v>77</v>
      </c>
      <c r="H18" s="32">
        <f>IF(F14&gt;1.5,1,IF(C6&lt;25,1,IF(C6&lt;50,2,3)))</f>
        <v>2</v>
      </c>
      <c r="I18" s="46" t="s">
        <v>89</v>
      </c>
      <c r="J18" s="32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5" t="s">
        <v>55</v>
      </c>
      <c r="M18" s="35">
        <v>45</v>
      </c>
      <c r="O18" s="5" t="s">
        <v>55</v>
      </c>
      <c r="P18" s="55"/>
      <c r="R18" s="5" t="s">
        <v>55</v>
      </c>
      <c r="S18" s="35"/>
      <c r="U18" s="5" t="s">
        <v>91</v>
      </c>
      <c r="V18" s="35"/>
      <c r="X18" s="5" t="s">
        <v>96</v>
      </c>
      <c r="Y18" s="35"/>
      <c r="Z18" s="63"/>
      <c r="AA18" s="5" t="s">
        <v>96</v>
      </c>
      <c r="AB18" s="35"/>
      <c r="AC18" s="63"/>
      <c r="AD18" s="5" t="s">
        <v>96</v>
      </c>
      <c r="AE18" s="35"/>
      <c r="AF18" s="63"/>
      <c r="AG18" s="5" t="s">
        <v>96</v>
      </c>
      <c r="AH18" s="35"/>
      <c r="AI18" s="63"/>
      <c r="AJ18" s="5" t="s">
        <v>96</v>
      </c>
      <c r="AK18" s="35" t="s">
        <v>140</v>
      </c>
      <c r="AL18" s="63"/>
      <c r="AM18" s="63"/>
      <c r="AN18" s="63"/>
    </row>
    <row r="19" spans="1:40" ht="30" customHeight="1" thickBot="1" x14ac:dyDescent="0.3">
      <c r="E19" s="53" t="s">
        <v>133</v>
      </c>
      <c r="F19" s="54">
        <f>IF(B15=1,((P7+P10*D5+P11*D6)*(1+2*D6/100)),IF(B15=2,((S7+S10*D5+S11*D6)*(1+2*D6/100)),IF(B15=3,V13+V15*D7,IF(B15=4,((AN6+AN7*D5)*(1+2*D6/100)),D5/3))))</f>
        <v>16.666666666666668</v>
      </c>
      <c r="G19" s="13" t="s">
        <v>134</v>
      </c>
      <c r="H19" s="48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7" t="s">
        <v>82</v>
      </c>
      <c r="J19" s="48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5" t="s">
        <v>56</v>
      </c>
      <c r="M19" s="35">
        <v>1.8</v>
      </c>
      <c r="O19" s="5" t="s">
        <v>56</v>
      </c>
      <c r="P19" s="55"/>
      <c r="R19" s="5" t="s">
        <v>56</v>
      </c>
      <c r="S19" s="35"/>
      <c r="U19" s="5" t="s">
        <v>92</v>
      </c>
      <c r="V19" s="35"/>
      <c r="X19" s="5" t="s">
        <v>41</v>
      </c>
      <c r="Y19" s="35"/>
      <c r="Z19" s="63"/>
      <c r="AA19" s="5" t="s">
        <v>41</v>
      </c>
      <c r="AB19" s="35"/>
      <c r="AC19" s="63"/>
      <c r="AD19" s="5" t="s">
        <v>41</v>
      </c>
      <c r="AE19" s="35"/>
      <c r="AF19" s="63"/>
      <c r="AG19" s="5" t="s">
        <v>41</v>
      </c>
      <c r="AH19" s="35"/>
      <c r="AI19" s="63"/>
      <c r="AJ19" s="5" t="s">
        <v>41</v>
      </c>
      <c r="AK19" s="59" t="s">
        <v>141</v>
      </c>
      <c r="AL19" s="63"/>
      <c r="AM19" s="63"/>
      <c r="AN19" s="63"/>
    </row>
    <row r="20" spans="1:40" ht="30" customHeight="1" x14ac:dyDescent="0.25">
      <c r="L20" s="5" t="s">
        <v>58</v>
      </c>
      <c r="M20" s="35">
        <v>0</v>
      </c>
      <c r="O20" s="5" t="s">
        <v>58</v>
      </c>
      <c r="P20" s="55"/>
      <c r="R20" s="5" t="s">
        <v>58</v>
      </c>
      <c r="S20" s="35"/>
      <c r="U20" s="5" t="s">
        <v>93</v>
      </c>
      <c r="V20" s="35"/>
      <c r="X20" s="5" t="s">
        <v>43</v>
      </c>
      <c r="Y20" s="35"/>
      <c r="Z20" s="63"/>
      <c r="AA20" s="5" t="s">
        <v>43</v>
      </c>
      <c r="AB20" s="35"/>
      <c r="AC20" s="63"/>
      <c r="AD20" s="5" t="s">
        <v>43</v>
      </c>
      <c r="AE20" s="35"/>
      <c r="AF20" s="63"/>
      <c r="AG20" s="5" t="s">
        <v>43</v>
      </c>
      <c r="AH20" s="35"/>
      <c r="AI20" s="63"/>
      <c r="AJ20" s="5" t="s">
        <v>43</v>
      </c>
      <c r="AK20" s="35">
        <v>0.5</v>
      </c>
      <c r="AL20" s="63"/>
      <c r="AM20" s="63"/>
      <c r="AN20" s="63"/>
    </row>
    <row r="21" spans="1:40" ht="30" customHeight="1" thickBot="1" x14ac:dyDescent="0.3">
      <c r="L21" s="5" t="s">
        <v>57</v>
      </c>
      <c r="M21" s="35">
        <v>0</v>
      </c>
      <c r="O21" s="5" t="s">
        <v>57</v>
      </c>
      <c r="P21" s="55"/>
      <c r="R21" s="5" t="s">
        <v>83</v>
      </c>
      <c r="S21" s="35"/>
      <c r="U21" s="5" t="s">
        <v>94</v>
      </c>
      <c r="V21" s="35"/>
      <c r="X21" s="5" t="s">
        <v>99</v>
      </c>
      <c r="Y21" s="35"/>
      <c r="Z21" s="63"/>
      <c r="AA21" s="5" t="s">
        <v>99</v>
      </c>
      <c r="AB21" s="35"/>
      <c r="AC21" s="63"/>
      <c r="AD21" s="5" t="s">
        <v>99</v>
      </c>
      <c r="AE21" s="35"/>
      <c r="AF21" s="63"/>
      <c r="AG21" s="5" t="s">
        <v>99</v>
      </c>
      <c r="AH21" s="35"/>
      <c r="AI21" s="63"/>
      <c r="AJ21" s="5" t="s">
        <v>99</v>
      </c>
      <c r="AK21" s="35">
        <v>0</v>
      </c>
      <c r="AL21" s="63"/>
      <c r="AM21" s="63"/>
      <c r="AN21" s="63"/>
    </row>
    <row r="22" spans="1:40" ht="30" customHeight="1" x14ac:dyDescent="0.25">
      <c r="E22" s="22" t="s">
        <v>116</v>
      </c>
      <c r="F22" s="23">
        <v>5</v>
      </c>
      <c r="G22" s="22" t="s">
        <v>116</v>
      </c>
      <c r="H22" s="23">
        <v>6</v>
      </c>
      <c r="I22" s="22" t="s">
        <v>116</v>
      </c>
      <c r="J22" s="23">
        <v>7</v>
      </c>
      <c r="L22" s="5" t="s">
        <v>59</v>
      </c>
      <c r="M22" s="35">
        <v>70</v>
      </c>
      <c r="O22" s="5" t="s">
        <v>59</v>
      </c>
      <c r="P22" s="55"/>
      <c r="R22" s="5" t="s">
        <v>59</v>
      </c>
      <c r="S22" s="35"/>
      <c r="U22" s="5" t="s">
        <v>53</v>
      </c>
      <c r="V22" s="35"/>
      <c r="X22" s="5" t="s">
        <v>100</v>
      </c>
      <c r="Y22" s="35"/>
      <c r="Z22" s="63"/>
      <c r="AA22" s="5" t="s">
        <v>100</v>
      </c>
      <c r="AB22" s="35"/>
      <c r="AC22" s="63"/>
      <c r="AD22" s="5" t="s">
        <v>100</v>
      </c>
      <c r="AE22" s="35"/>
      <c r="AF22" s="63"/>
      <c r="AG22" s="5" t="s">
        <v>100</v>
      </c>
      <c r="AH22" s="35"/>
      <c r="AI22" s="63"/>
      <c r="AJ22" s="5" t="s">
        <v>100</v>
      </c>
      <c r="AK22" s="35">
        <v>0</v>
      </c>
      <c r="AL22" s="63"/>
      <c r="AM22" s="63"/>
      <c r="AN22" s="63"/>
    </row>
    <row r="23" spans="1:40" ht="30" customHeight="1" x14ac:dyDescent="0.25">
      <c r="E23" s="24" t="s">
        <v>96</v>
      </c>
      <c r="F23" s="28"/>
      <c r="G23" s="24" t="s">
        <v>96</v>
      </c>
      <c r="H23" s="28"/>
      <c r="I23" s="24" t="s">
        <v>96</v>
      </c>
      <c r="J23" s="28"/>
      <c r="L23" s="5" t="s">
        <v>60</v>
      </c>
      <c r="M23" s="35">
        <v>60</v>
      </c>
      <c r="O23" s="5" t="s">
        <v>60</v>
      </c>
      <c r="P23" s="55"/>
      <c r="R23" s="5" t="s">
        <v>60</v>
      </c>
      <c r="S23" s="35"/>
      <c r="U23" s="5" t="s">
        <v>54</v>
      </c>
      <c r="V23" s="35"/>
      <c r="X23" s="5" t="s">
        <v>105</v>
      </c>
      <c r="Y23" s="35"/>
      <c r="Z23" s="63"/>
      <c r="AA23" s="5" t="s">
        <v>105</v>
      </c>
      <c r="AB23" s="35"/>
      <c r="AC23" s="63"/>
      <c r="AD23" s="5" t="s">
        <v>105</v>
      </c>
      <c r="AE23" s="35"/>
      <c r="AF23" s="63"/>
      <c r="AG23" s="5" t="s">
        <v>105</v>
      </c>
      <c r="AH23" s="35"/>
      <c r="AI23" s="63"/>
      <c r="AJ23" s="5" t="s">
        <v>105</v>
      </c>
      <c r="AK23" s="35">
        <v>0</v>
      </c>
      <c r="AL23" s="63"/>
      <c r="AM23" s="63"/>
      <c r="AN23" s="63"/>
    </row>
    <row r="24" spans="1:40" ht="30" customHeight="1" thickBot="1" x14ac:dyDescent="0.3">
      <c r="E24" s="24" t="s">
        <v>41</v>
      </c>
      <c r="F24" s="28"/>
      <c r="G24" s="24" t="s">
        <v>41</v>
      </c>
      <c r="H24" s="28"/>
      <c r="I24" s="24" t="s">
        <v>41</v>
      </c>
      <c r="J24" s="28"/>
      <c r="L24" s="5" t="s">
        <v>61</v>
      </c>
      <c r="M24" s="35">
        <v>55</v>
      </c>
      <c r="O24" s="5" t="s">
        <v>61</v>
      </c>
      <c r="P24" s="55"/>
      <c r="R24" s="5" t="s">
        <v>62</v>
      </c>
      <c r="S24" s="35"/>
      <c r="U24" s="5" t="s">
        <v>55</v>
      </c>
      <c r="V24" s="35"/>
      <c r="X24" s="6" t="s">
        <v>106</v>
      </c>
      <c r="Y24" s="36"/>
      <c r="Z24" s="63"/>
      <c r="AA24" s="6" t="s">
        <v>106</v>
      </c>
      <c r="AB24" s="36"/>
      <c r="AC24" s="63"/>
      <c r="AD24" s="6" t="s">
        <v>106</v>
      </c>
      <c r="AE24" s="36"/>
      <c r="AF24" s="63"/>
      <c r="AG24" s="6" t="s">
        <v>106</v>
      </c>
      <c r="AH24" s="36"/>
      <c r="AI24" s="63"/>
      <c r="AJ24" s="6" t="s">
        <v>106</v>
      </c>
      <c r="AK24" s="36">
        <v>0</v>
      </c>
      <c r="AL24" s="63"/>
      <c r="AM24" s="63"/>
      <c r="AN24" s="63"/>
    </row>
    <row r="25" spans="1:40" ht="30" customHeight="1" x14ac:dyDescent="0.25">
      <c r="E25" s="24" t="s">
        <v>42</v>
      </c>
      <c r="F25" s="28"/>
      <c r="G25" s="24" t="s">
        <v>42</v>
      </c>
      <c r="H25" s="28"/>
      <c r="I25" s="24" t="s">
        <v>42</v>
      </c>
      <c r="J25" s="28"/>
      <c r="L25" s="5" t="s">
        <v>62</v>
      </c>
      <c r="M25" s="35">
        <v>30</v>
      </c>
      <c r="O25" s="5" t="s">
        <v>62</v>
      </c>
      <c r="P25" s="55"/>
      <c r="R25" s="5" t="s">
        <v>64</v>
      </c>
      <c r="S25" s="35"/>
      <c r="U25" s="5" t="s">
        <v>56</v>
      </c>
      <c r="V25" s="35"/>
    </row>
    <row r="26" spans="1:40" ht="30" customHeight="1" thickBot="1" x14ac:dyDescent="0.3">
      <c r="E26" s="24" t="s">
        <v>49</v>
      </c>
      <c r="F26" s="28"/>
      <c r="G26" s="24" t="s">
        <v>49</v>
      </c>
      <c r="H26" s="28"/>
      <c r="I26" s="24" t="s">
        <v>49</v>
      </c>
      <c r="J26" s="28"/>
      <c r="L26" s="5" t="s">
        <v>64</v>
      </c>
      <c r="M26" s="35">
        <v>25</v>
      </c>
      <c r="O26" s="5" t="s">
        <v>64</v>
      </c>
      <c r="P26" s="55"/>
      <c r="R26" s="6" t="s">
        <v>63</v>
      </c>
      <c r="S26" s="36"/>
      <c r="U26" s="5" t="s">
        <v>58</v>
      </c>
      <c r="V26" s="35"/>
    </row>
    <row r="27" spans="1:40" ht="30" customHeight="1" thickBot="1" x14ac:dyDescent="0.3">
      <c r="E27" s="24" t="s">
        <v>100</v>
      </c>
      <c r="F27" s="28"/>
      <c r="G27" s="24" t="s">
        <v>100</v>
      </c>
      <c r="H27" s="28"/>
      <c r="I27" s="24" t="s">
        <v>100</v>
      </c>
      <c r="J27" s="28"/>
      <c r="L27" s="6" t="s">
        <v>63</v>
      </c>
      <c r="M27" s="35">
        <v>0</v>
      </c>
      <c r="O27" s="6" t="s">
        <v>63</v>
      </c>
      <c r="P27" s="56"/>
      <c r="U27" s="5" t="s">
        <v>57</v>
      </c>
      <c r="V27" s="35"/>
    </row>
    <row r="28" spans="1:40" ht="30" customHeight="1" x14ac:dyDescent="0.25">
      <c r="E28" s="24" t="s">
        <v>117</v>
      </c>
      <c r="F28" s="28"/>
      <c r="G28" s="24" t="s">
        <v>117</v>
      </c>
      <c r="H28" s="28"/>
      <c r="I28" s="24" t="s">
        <v>117</v>
      </c>
      <c r="J28" s="28"/>
      <c r="U28" s="5" t="s">
        <v>59</v>
      </c>
      <c r="V28" s="35"/>
    </row>
    <row r="29" spans="1:40" ht="30" customHeight="1" x14ac:dyDescent="0.25">
      <c r="E29" s="24" t="s">
        <v>83</v>
      </c>
      <c r="F29" s="28"/>
      <c r="G29" s="24" t="s">
        <v>83</v>
      </c>
      <c r="H29" s="28"/>
      <c r="I29" s="24" t="s">
        <v>83</v>
      </c>
      <c r="J29" s="28"/>
      <c r="U29" s="5" t="s">
        <v>60</v>
      </c>
      <c r="V29" s="35"/>
    </row>
    <row r="30" spans="1:40" ht="30" customHeight="1" x14ac:dyDescent="0.25">
      <c r="E30" s="24" t="s">
        <v>118</v>
      </c>
      <c r="F30" s="28"/>
      <c r="G30" s="24" t="s">
        <v>118</v>
      </c>
      <c r="H30" s="28"/>
      <c r="I30" s="24" t="s">
        <v>118</v>
      </c>
      <c r="J30" s="28"/>
      <c r="U30" s="5" t="s">
        <v>61</v>
      </c>
      <c r="V30" s="35"/>
    </row>
    <row r="31" spans="1:40" ht="30" customHeight="1" x14ac:dyDescent="0.25">
      <c r="E31" s="24" t="s">
        <v>119</v>
      </c>
      <c r="F31" s="28"/>
      <c r="G31" s="24" t="s">
        <v>119</v>
      </c>
      <c r="H31" s="28"/>
      <c r="I31" s="24" t="s">
        <v>119</v>
      </c>
      <c r="J31" s="28"/>
      <c r="U31" s="5" t="s">
        <v>62</v>
      </c>
      <c r="V31" s="35"/>
    </row>
    <row r="32" spans="1:40" ht="30" customHeight="1" x14ac:dyDescent="0.25">
      <c r="E32" s="24" t="s">
        <v>120</v>
      </c>
      <c r="F32" s="28"/>
      <c r="G32" s="24" t="s">
        <v>120</v>
      </c>
      <c r="H32" s="28"/>
      <c r="I32" s="24" t="s">
        <v>120</v>
      </c>
      <c r="J32" s="28"/>
      <c r="U32" s="5" t="s">
        <v>64</v>
      </c>
      <c r="V32" s="35"/>
    </row>
    <row r="33" spans="5:22" ht="30" customHeight="1" thickBot="1" x14ac:dyDescent="0.3">
      <c r="E33" s="24" t="s">
        <v>121</v>
      </c>
      <c r="F33" s="28"/>
      <c r="G33" s="24" t="s">
        <v>121</v>
      </c>
      <c r="H33" s="28"/>
      <c r="I33" s="24" t="s">
        <v>121</v>
      </c>
      <c r="J33" s="28"/>
      <c r="U33" s="6" t="s">
        <v>63</v>
      </c>
      <c r="V33" s="36"/>
    </row>
    <row r="34" spans="5:22" ht="30" customHeight="1" thickBot="1" x14ac:dyDescent="0.3">
      <c r="E34" s="24" t="s">
        <v>122</v>
      </c>
      <c r="F34" s="28"/>
      <c r="G34" s="24" t="s">
        <v>122</v>
      </c>
      <c r="H34" s="28"/>
      <c r="I34" s="24" t="s">
        <v>122</v>
      </c>
      <c r="J34" s="28"/>
      <c r="U34" s="6" t="s">
        <v>138</v>
      </c>
      <c r="V34" s="36"/>
    </row>
    <row r="35" spans="5:22" ht="30" customHeight="1" thickBot="1" x14ac:dyDescent="0.3">
      <c r="E35" s="24" t="s">
        <v>63</v>
      </c>
      <c r="F35" s="28"/>
      <c r="G35" s="24" t="s">
        <v>63</v>
      </c>
      <c r="H35" s="28"/>
      <c r="I35" s="24" t="s">
        <v>63</v>
      </c>
      <c r="J35" s="28"/>
      <c r="U35" s="6" t="s">
        <v>139</v>
      </c>
      <c r="V35" s="36"/>
    </row>
    <row r="36" spans="5:22" ht="30" customHeight="1" thickBot="1" x14ac:dyDescent="0.3">
      <c r="E36" s="26" t="s">
        <v>123</v>
      </c>
      <c r="F36" s="33"/>
      <c r="G36" s="26" t="s">
        <v>123</v>
      </c>
      <c r="H36" s="33"/>
      <c r="I36" s="26" t="s">
        <v>123</v>
      </c>
      <c r="J36" s="33"/>
    </row>
    <row r="37" spans="5:22" ht="30" customHeight="1" x14ac:dyDescent="0.25">
      <c r="E37" s="22" t="s">
        <v>116</v>
      </c>
      <c r="F37" s="23">
        <v>8</v>
      </c>
      <c r="G37" s="22" t="s">
        <v>116</v>
      </c>
      <c r="H37" s="23">
        <v>9</v>
      </c>
      <c r="I37" s="22" t="s">
        <v>116</v>
      </c>
      <c r="J37" s="23">
        <v>10</v>
      </c>
    </row>
    <row r="38" spans="5:22" ht="30" customHeight="1" x14ac:dyDescent="0.25">
      <c r="E38" s="24" t="s">
        <v>96</v>
      </c>
      <c r="F38" s="28"/>
      <c r="G38" s="24" t="s">
        <v>96</v>
      </c>
      <c r="H38" s="28"/>
      <c r="I38" s="24" t="s">
        <v>96</v>
      </c>
      <c r="J38" s="28"/>
    </row>
    <row r="39" spans="5:22" ht="30" customHeight="1" x14ac:dyDescent="0.25">
      <c r="E39" s="24" t="s">
        <v>41</v>
      </c>
      <c r="F39" s="28"/>
      <c r="G39" s="24" t="s">
        <v>41</v>
      </c>
      <c r="H39" s="28"/>
      <c r="I39" s="24" t="s">
        <v>41</v>
      </c>
      <c r="J39" s="28"/>
    </row>
    <row r="40" spans="5:22" ht="30" customHeight="1" x14ac:dyDescent="0.25">
      <c r="E40" s="24" t="s">
        <v>42</v>
      </c>
      <c r="F40" s="28"/>
      <c r="G40" s="24" t="s">
        <v>42</v>
      </c>
      <c r="H40" s="28"/>
      <c r="I40" s="24" t="s">
        <v>42</v>
      </c>
      <c r="J40" s="28"/>
    </row>
    <row r="41" spans="5:22" ht="30" customHeight="1" x14ac:dyDescent="0.25">
      <c r="E41" s="24" t="s">
        <v>49</v>
      </c>
      <c r="F41" s="28"/>
      <c r="G41" s="24" t="s">
        <v>49</v>
      </c>
      <c r="H41" s="28"/>
      <c r="I41" s="24" t="s">
        <v>49</v>
      </c>
      <c r="J41" s="28"/>
    </row>
    <row r="42" spans="5:22" ht="30" customHeight="1" x14ac:dyDescent="0.25">
      <c r="E42" s="24" t="s">
        <v>100</v>
      </c>
      <c r="F42" s="28"/>
      <c r="G42" s="24" t="s">
        <v>100</v>
      </c>
      <c r="H42" s="28"/>
      <c r="I42" s="24" t="s">
        <v>100</v>
      </c>
      <c r="J42" s="28"/>
    </row>
    <row r="43" spans="5:22" ht="30" customHeight="1" x14ac:dyDescent="0.25">
      <c r="E43" s="24" t="s">
        <v>117</v>
      </c>
      <c r="F43" s="28"/>
      <c r="G43" s="24" t="s">
        <v>117</v>
      </c>
      <c r="H43" s="28"/>
      <c r="I43" s="24" t="s">
        <v>117</v>
      </c>
      <c r="J43" s="28"/>
    </row>
    <row r="44" spans="5:22" ht="30" customHeight="1" x14ac:dyDescent="0.25">
      <c r="E44" s="24" t="s">
        <v>83</v>
      </c>
      <c r="F44" s="28"/>
      <c r="G44" s="24" t="s">
        <v>83</v>
      </c>
      <c r="H44" s="28"/>
      <c r="I44" s="24" t="s">
        <v>83</v>
      </c>
      <c r="J44" s="28"/>
    </row>
    <row r="45" spans="5:22" ht="30" customHeight="1" x14ac:dyDescent="0.25">
      <c r="E45" s="24" t="s">
        <v>118</v>
      </c>
      <c r="F45" s="28"/>
      <c r="G45" s="24" t="s">
        <v>118</v>
      </c>
      <c r="H45" s="28"/>
      <c r="I45" s="24" t="s">
        <v>118</v>
      </c>
      <c r="J45" s="28"/>
    </row>
    <row r="46" spans="5:22" ht="30" customHeight="1" x14ac:dyDescent="0.25">
      <c r="E46" s="24" t="s">
        <v>119</v>
      </c>
      <c r="F46" s="28"/>
      <c r="G46" s="24" t="s">
        <v>119</v>
      </c>
      <c r="H46" s="28"/>
      <c r="I46" s="24" t="s">
        <v>119</v>
      </c>
      <c r="J46" s="28"/>
    </row>
    <row r="47" spans="5:22" ht="30" customHeight="1" x14ac:dyDescent="0.25">
      <c r="E47" s="24" t="s">
        <v>120</v>
      </c>
      <c r="F47" s="28"/>
      <c r="G47" s="24" t="s">
        <v>120</v>
      </c>
      <c r="H47" s="28"/>
      <c r="I47" s="24" t="s">
        <v>120</v>
      </c>
      <c r="J47" s="28"/>
    </row>
    <row r="48" spans="5:22" ht="30" customHeight="1" x14ac:dyDescent="0.25">
      <c r="E48" s="24" t="s">
        <v>121</v>
      </c>
      <c r="F48" s="28"/>
      <c r="G48" s="24" t="s">
        <v>121</v>
      </c>
      <c r="H48" s="28"/>
      <c r="I48" s="24" t="s">
        <v>121</v>
      </c>
      <c r="J48" s="28"/>
    </row>
    <row r="49" spans="5:10" ht="30" customHeight="1" x14ac:dyDescent="0.25">
      <c r="E49" s="24" t="s">
        <v>122</v>
      </c>
      <c r="F49" s="28"/>
      <c r="G49" s="24" t="s">
        <v>122</v>
      </c>
      <c r="H49" s="28"/>
      <c r="I49" s="24" t="s">
        <v>122</v>
      </c>
      <c r="J49" s="28"/>
    </row>
    <row r="50" spans="5:10" ht="30" customHeight="1" x14ac:dyDescent="0.25">
      <c r="E50" s="24" t="s">
        <v>63</v>
      </c>
      <c r="F50" s="28"/>
      <c r="G50" s="24" t="s">
        <v>63</v>
      </c>
      <c r="H50" s="28"/>
      <c r="I50" s="24" t="s">
        <v>63</v>
      </c>
      <c r="J50" s="28"/>
    </row>
    <row r="51" spans="5:10" ht="30" customHeight="1" thickBot="1" x14ac:dyDescent="0.3">
      <c r="E51" s="26" t="s">
        <v>123</v>
      </c>
      <c r="F51" s="33"/>
      <c r="G51" s="26" t="s">
        <v>123</v>
      </c>
      <c r="H51" s="33"/>
      <c r="I51" s="26" t="s">
        <v>123</v>
      </c>
      <c r="J51" s="33"/>
    </row>
    <row r="52" spans="5:10" ht="30" customHeight="1" x14ac:dyDescent="0.25">
      <c r="E52" s="22" t="s">
        <v>116</v>
      </c>
      <c r="F52" s="23">
        <v>11</v>
      </c>
      <c r="G52" s="22" t="s">
        <v>116</v>
      </c>
      <c r="H52" s="23">
        <v>12</v>
      </c>
      <c r="I52" s="22" t="s">
        <v>116</v>
      </c>
      <c r="J52" s="23">
        <v>13</v>
      </c>
    </row>
    <row r="53" spans="5:10" ht="30" customHeight="1" x14ac:dyDescent="0.25">
      <c r="E53" s="24" t="s">
        <v>96</v>
      </c>
      <c r="F53" s="28"/>
      <c r="G53" s="24" t="s">
        <v>96</v>
      </c>
      <c r="H53" s="28"/>
      <c r="I53" s="24" t="s">
        <v>96</v>
      </c>
      <c r="J53" s="28"/>
    </row>
    <row r="54" spans="5:10" ht="30" customHeight="1" x14ac:dyDescent="0.25">
      <c r="E54" s="24" t="s">
        <v>41</v>
      </c>
      <c r="F54" s="28"/>
      <c r="G54" s="24" t="s">
        <v>41</v>
      </c>
      <c r="H54" s="28"/>
      <c r="I54" s="24" t="s">
        <v>41</v>
      </c>
      <c r="J54" s="28"/>
    </row>
    <row r="55" spans="5:10" ht="30" customHeight="1" x14ac:dyDescent="0.25">
      <c r="E55" s="24" t="s">
        <v>42</v>
      </c>
      <c r="F55" s="28"/>
      <c r="G55" s="24" t="s">
        <v>42</v>
      </c>
      <c r="H55" s="28"/>
      <c r="I55" s="24" t="s">
        <v>42</v>
      </c>
      <c r="J55" s="28"/>
    </row>
    <row r="56" spans="5:10" ht="30" customHeight="1" x14ac:dyDescent="0.25">
      <c r="E56" s="24" t="s">
        <v>49</v>
      </c>
      <c r="F56" s="28"/>
      <c r="G56" s="24" t="s">
        <v>49</v>
      </c>
      <c r="H56" s="28"/>
      <c r="I56" s="24" t="s">
        <v>49</v>
      </c>
      <c r="J56" s="28"/>
    </row>
    <row r="57" spans="5:10" ht="30" customHeight="1" x14ac:dyDescent="0.25">
      <c r="E57" s="24" t="s">
        <v>100</v>
      </c>
      <c r="F57" s="28">
        <v>300</v>
      </c>
      <c r="G57" s="24" t="s">
        <v>100</v>
      </c>
      <c r="H57" s="28"/>
      <c r="I57" s="24" t="s">
        <v>100</v>
      </c>
      <c r="J57" s="28"/>
    </row>
    <row r="58" spans="5:10" ht="30" customHeight="1" x14ac:dyDescent="0.25">
      <c r="E58" s="24" t="s">
        <v>117</v>
      </c>
      <c r="F58" s="28"/>
      <c r="G58" s="24" t="s">
        <v>117</v>
      </c>
      <c r="H58" s="28"/>
      <c r="I58" s="24" t="s">
        <v>117</v>
      </c>
      <c r="J58" s="28"/>
    </row>
    <row r="59" spans="5:10" ht="30" customHeight="1" x14ac:dyDescent="0.25">
      <c r="E59" s="24" t="s">
        <v>83</v>
      </c>
      <c r="F59" s="28"/>
      <c r="G59" s="24" t="s">
        <v>83</v>
      </c>
      <c r="H59" s="28"/>
      <c r="I59" s="24" t="s">
        <v>83</v>
      </c>
      <c r="J59" s="28"/>
    </row>
    <row r="60" spans="5:10" ht="30" customHeight="1" x14ac:dyDescent="0.25">
      <c r="E60" s="24" t="s">
        <v>118</v>
      </c>
      <c r="F60" s="28"/>
      <c r="G60" s="24" t="s">
        <v>118</v>
      </c>
      <c r="H60" s="28"/>
      <c r="I60" s="24" t="s">
        <v>118</v>
      </c>
      <c r="J60" s="28"/>
    </row>
    <row r="61" spans="5:10" ht="30" customHeight="1" x14ac:dyDescent="0.25">
      <c r="E61" s="24" t="s">
        <v>119</v>
      </c>
      <c r="F61" s="28"/>
      <c r="G61" s="24" t="s">
        <v>119</v>
      </c>
      <c r="H61" s="28"/>
      <c r="I61" s="24" t="s">
        <v>119</v>
      </c>
      <c r="J61" s="28"/>
    </row>
    <row r="62" spans="5:10" ht="30" customHeight="1" x14ac:dyDescent="0.25">
      <c r="E62" s="24" t="s">
        <v>120</v>
      </c>
      <c r="F62" s="28"/>
      <c r="G62" s="24" t="s">
        <v>120</v>
      </c>
      <c r="H62" s="28"/>
      <c r="I62" s="24" t="s">
        <v>120</v>
      </c>
      <c r="J62" s="28"/>
    </row>
    <row r="63" spans="5:10" ht="30" customHeight="1" x14ac:dyDescent="0.25">
      <c r="E63" s="24" t="s">
        <v>121</v>
      </c>
      <c r="F63" s="28"/>
      <c r="G63" s="24" t="s">
        <v>121</v>
      </c>
      <c r="H63" s="28"/>
      <c r="I63" s="24" t="s">
        <v>121</v>
      </c>
      <c r="J63" s="28"/>
    </row>
    <row r="64" spans="5:10" ht="30" customHeight="1" x14ac:dyDescent="0.25">
      <c r="E64" s="24" t="s">
        <v>122</v>
      </c>
      <c r="F64" s="28"/>
      <c r="G64" s="24" t="s">
        <v>122</v>
      </c>
      <c r="H64" s="28"/>
      <c r="I64" s="24" t="s">
        <v>122</v>
      </c>
      <c r="J64" s="28"/>
    </row>
    <row r="65" spans="5:10" ht="30" customHeight="1" x14ac:dyDescent="0.25">
      <c r="E65" s="24" t="s">
        <v>63</v>
      </c>
      <c r="F65" s="28"/>
      <c r="G65" s="24" t="s">
        <v>63</v>
      </c>
      <c r="H65" s="28"/>
      <c r="I65" s="24" t="s">
        <v>63</v>
      </c>
      <c r="J65" s="28"/>
    </row>
    <row r="66" spans="5:10" ht="30" customHeight="1" thickBot="1" x14ac:dyDescent="0.3">
      <c r="E66" s="26" t="s">
        <v>123</v>
      </c>
      <c r="F66" s="33"/>
      <c r="G66" s="26" t="s">
        <v>123</v>
      </c>
      <c r="H66" s="33"/>
      <c r="I66" s="26" t="s">
        <v>123</v>
      </c>
      <c r="J66" s="33"/>
    </row>
    <row r="67" spans="5:10" ht="30" customHeight="1" x14ac:dyDescent="0.25">
      <c r="E67" s="22" t="s">
        <v>116</v>
      </c>
      <c r="F67" s="23">
        <v>14</v>
      </c>
      <c r="G67" s="22" t="s">
        <v>116</v>
      </c>
      <c r="H67" s="23">
        <v>15</v>
      </c>
      <c r="I67" s="22" t="s">
        <v>116</v>
      </c>
      <c r="J67" s="23">
        <v>16</v>
      </c>
    </row>
    <row r="68" spans="5:10" ht="30" customHeight="1" x14ac:dyDescent="0.25">
      <c r="E68" s="24" t="s">
        <v>96</v>
      </c>
      <c r="F68" s="28"/>
      <c r="G68" s="24" t="s">
        <v>96</v>
      </c>
      <c r="H68" s="28"/>
      <c r="I68" s="24" t="s">
        <v>96</v>
      </c>
      <c r="J68" s="28"/>
    </row>
    <row r="69" spans="5:10" ht="30" customHeight="1" x14ac:dyDescent="0.25">
      <c r="E69" s="24" t="s">
        <v>41</v>
      </c>
      <c r="F69" s="28"/>
      <c r="G69" s="24" t="s">
        <v>41</v>
      </c>
      <c r="H69" s="28"/>
      <c r="I69" s="24" t="s">
        <v>41</v>
      </c>
      <c r="J69" s="28"/>
    </row>
    <row r="70" spans="5:10" ht="30" customHeight="1" x14ac:dyDescent="0.25">
      <c r="E70" s="24" t="s">
        <v>42</v>
      </c>
      <c r="F70" s="28"/>
      <c r="G70" s="24" t="s">
        <v>42</v>
      </c>
      <c r="H70" s="28"/>
      <c r="I70" s="24" t="s">
        <v>42</v>
      </c>
      <c r="J70" s="28"/>
    </row>
    <row r="71" spans="5:10" ht="30" customHeight="1" x14ac:dyDescent="0.25">
      <c r="E71" s="24" t="s">
        <v>49</v>
      </c>
      <c r="F71" s="28"/>
      <c r="G71" s="24" t="s">
        <v>49</v>
      </c>
      <c r="H71" s="28"/>
      <c r="I71" s="24" t="s">
        <v>49</v>
      </c>
      <c r="J71" s="28"/>
    </row>
    <row r="72" spans="5:10" ht="30" customHeight="1" x14ac:dyDescent="0.25">
      <c r="E72" s="24" t="s">
        <v>100</v>
      </c>
      <c r="F72" s="28"/>
      <c r="G72" s="24" t="s">
        <v>100</v>
      </c>
      <c r="H72" s="28"/>
      <c r="I72" s="24" t="s">
        <v>100</v>
      </c>
      <c r="J72" s="28"/>
    </row>
    <row r="73" spans="5:10" ht="30" customHeight="1" x14ac:dyDescent="0.25">
      <c r="E73" s="24" t="s">
        <v>117</v>
      </c>
      <c r="F73" s="28"/>
      <c r="G73" s="24" t="s">
        <v>117</v>
      </c>
      <c r="H73" s="28"/>
      <c r="I73" s="24" t="s">
        <v>117</v>
      </c>
      <c r="J73" s="28"/>
    </row>
    <row r="74" spans="5:10" ht="30" customHeight="1" x14ac:dyDescent="0.25">
      <c r="E74" s="24" t="s">
        <v>83</v>
      </c>
      <c r="F74" s="28"/>
      <c r="G74" s="24" t="s">
        <v>83</v>
      </c>
      <c r="H74" s="28"/>
      <c r="I74" s="24" t="s">
        <v>83</v>
      </c>
      <c r="J74" s="28"/>
    </row>
    <row r="75" spans="5:10" ht="30" customHeight="1" x14ac:dyDescent="0.25">
      <c r="E75" s="24" t="s">
        <v>118</v>
      </c>
      <c r="F75" s="28"/>
      <c r="G75" s="24" t="s">
        <v>118</v>
      </c>
      <c r="H75" s="28"/>
      <c r="I75" s="24" t="s">
        <v>118</v>
      </c>
      <c r="J75" s="28"/>
    </row>
    <row r="76" spans="5:10" ht="30" customHeight="1" x14ac:dyDescent="0.25">
      <c r="E76" s="24" t="s">
        <v>119</v>
      </c>
      <c r="F76" s="28"/>
      <c r="G76" s="24" t="s">
        <v>119</v>
      </c>
      <c r="H76" s="28"/>
      <c r="I76" s="24" t="s">
        <v>119</v>
      </c>
      <c r="J76" s="28"/>
    </row>
    <row r="77" spans="5:10" ht="30" customHeight="1" x14ac:dyDescent="0.25">
      <c r="E77" s="24" t="s">
        <v>120</v>
      </c>
      <c r="F77" s="28"/>
      <c r="G77" s="24" t="s">
        <v>120</v>
      </c>
      <c r="H77" s="28"/>
      <c r="I77" s="24" t="s">
        <v>120</v>
      </c>
      <c r="J77" s="28"/>
    </row>
    <row r="78" spans="5:10" ht="30" customHeight="1" x14ac:dyDescent="0.25">
      <c r="E78" s="24" t="s">
        <v>121</v>
      </c>
      <c r="F78" s="28"/>
      <c r="G78" s="24" t="s">
        <v>121</v>
      </c>
      <c r="H78" s="28"/>
      <c r="I78" s="24" t="s">
        <v>121</v>
      </c>
      <c r="J78" s="28"/>
    </row>
    <row r="79" spans="5:10" ht="30" customHeight="1" x14ac:dyDescent="0.25">
      <c r="E79" s="24" t="s">
        <v>122</v>
      </c>
      <c r="F79" s="28"/>
      <c r="G79" s="24" t="s">
        <v>122</v>
      </c>
      <c r="H79" s="28"/>
      <c r="I79" s="24" t="s">
        <v>122</v>
      </c>
      <c r="J79" s="28"/>
    </row>
    <row r="80" spans="5:10" ht="30" customHeight="1" x14ac:dyDescent="0.25">
      <c r="E80" s="24" t="s">
        <v>63</v>
      </c>
      <c r="F80" s="28"/>
      <c r="G80" s="24" t="s">
        <v>63</v>
      </c>
      <c r="H80" s="28"/>
      <c r="I80" s="24" t="s">
        <v>63</v>
      </c>
      <c r="J80" s="28"/>
    </row>
    <row r="81" spans="5:10" ht="30" customHeight="1" thickBot="1" x14ac:dyDescent="0.3">
      <c r="E81" s="26" t="s">
        <v>123</v>
      </c>
      <c r="F81" s="33"/>
      <c r="G81" s="26" t="s">
        <v>123</v>
      </c>
      <c r="H81" s="33"/>
      <c r="I81" s="26" t="s">
        <v>123</v>
      </c>
      <c r="J81" s="33"/>
    </row>
    <row r="82" spans="5:10" ht="30" customHeight="1" x14ac:dyDescent="0.25">
      <c r="E82" s="22" t="s">
        <v>116</v>
      </c>
      <c r="F82" s="23">
        <v>17</v>
      </c>
      <c r="G82" s="22" t="s">
        <v>116</v>
      </c>
      <c r="H82" s="23">
        <v>18</v>
      </c>
      <c r="I82" s="22" t="s">
        <v>116</v>
      </c>
      <c r="J82" s="23">
        <v>19</v>
      </c>
    </row>
    <row r="83" spans="5:10" ht="30" customHeight="1" x14ac:dyDescent="0.25">
      <c r="E83" s="24" t="s">
        <v>96</v>
      </c>
      <c r="F83" s="28"/>
      <c r="G83" s="24" t="s">
        <v>96</v>
      </c>
      <c r="H83" s="28"/>
      <c r="I83" s="24" t="s">
        <v>96</v>
      </c>
      <c r="J83" s="28"/>
    </row>
    <row r="84" spans="5:10" ht="30" customHeight="1" x14ac:dyDescent="0.25">
      <c r="E84" s="24" t="s">
        <v>41</v>
      </c>
      <c r="F84" s="28"/>
      <c r="G84" s="24" t="s">
        <v>41</v>
      </c>
      <c r="H84" s="28"/>
      <c r="I84" s="24" t="s">
        <v>41</v>
      </c>
      <c r="J84" s="28"/>
    </row>
    <row r="85" spans="5:10" ht="30" customHeight="1" x14ac:dyDescent="0.25">
      <c r="E85" s="24" t="s">
        <v>42</v>
      </c>
      <c r="F85" s="28"/>
      <c r="G85" s="24" t="s">
        <v>42</v>
      </c>
      <c r="H85" s="28"/>
      <c r="I85" s="24" t="s">
        <v>42</v>
      </c>
      <c r="J85" s="28"/>
    </row>
    <row r="86" spans="5:10" ht="30" customHeight="1" x14ac:dyDescent="0.25">
      <c r="E86" s="24" t="s">
        <v>49</v>
      </c>
      <c r="F86" s="28"/>
      <c r="G86" s="24" t="s">
        <v>49</v>
      </c>
      <c r="H86" s="28"/>
      <c r="I86" s="24" t="s">
        <v>49</v>
      </c>
      <c r="J86" s="28"/>
    </row>
    <row r="87" spans="5:10" ht="30" customHeight="1" x14ac:dyDescent="0.25">
      <c r="E87" s="24" t="s">
        <v>100</v>
      </c>
      <c r="F87" s="28"/>
      <c r="G87" s="24" t="s">
        <v>100</v>
      </c>
      <c r="H87" s="28"/>
      <c r="I87" s="24" t="s">
        <v>100</v>
      </c>
      <c r="J87" s="28"/>
    </row>
    <row r="88" spans="5:10" ht="30" customHeight="1" x14ac:dyDescent="0.25">
      <c r="E88" s="24" t="s">
        <v>117</v>
      </c>
      <c r="F88" s="28"/>
      <c r="G88" s="24" t="s">
        <v>117</v>
      </c>
      <c r="H88" s="28"/>
      <c r="I88" s="24" t="s">
        <v>117</v>
      </c>
      <c r="J88" s="28"/>
    </row>
    <row r="89" spans="5:10" ht="30" customHeight="1" x14ac:dyDescent="0.25">
      <c r="E89" s="24" t="s">
        <v>83</v>
      </c>
      <c r="F89" s="28"/>
      <c r="G89" s="24" t="s">
        <v>83</v>
      </c>
      <c r="H89" s="28"/>
      <c r="I89" s="24" t="s">
        <v>83</v>
      </c>
      <c r="J89" s="28"/>
    </row>
    <row r="90" spans="5:10" ht="30" customHeight="1" x14ac:dyDescent="0.25">
      <c r="E90" s="24" t="s">
        <v>118</v>
      </c>
      <c r="F90" s="28"/>
      <c r="G90" s="24" t="s">
        <v>118</v>
      </c>
      <c r="H90" s="28"/>
      <c r="I90" s="24" t="s">
        <v>118</v>
      </c>
      <c r="J90" s="28"/>
    </row>
    <row r="91" spans="5:10" ht="30" customHeight="1" x14ac:dyDescent="0.25">
      <c r="E91" s="24" t="s">
        <v>119</v>
      </c>
      <c r="F91" s="28"/>
      <c r="G91" s="24" t="s">
        <v>119</v>
      </c>
      <c r="H91" s="28"/>
      <c r="I91" s="24" t="s">
        <v>119</v>
      </c>
      <c r="J91" s="28"/>
    </row>
    <row r="92" spans="5:10" ht="30" customHeight="1" x14ac:dyDescent="0.25">
      <c r="E92" s="24" t="s">
        <v>120</v>
      </c>
      <c r="F92" s="28"/>
      <c r="G92" s="24" t="s">
        <v>120</v>
      </c>
      <c r="H92" s="28"/>
      <c r="I92" s="24" t="s">
        <v>120</v>
      </c>
      <c r="J92" s="28"/>
    </row>
    <row r="93" spans="5:10" ht="30" customHeight="1" x14ac:dyDescent="0.25">
      <c r="E93" s="24" t="s">
        <v>121</v>
      </c>
      <c r="F93" s="28"/>
      <c r="G93" s="24" t="s">
        <v>121</v>
      </c>
      <c r="H93" s="28"/>
      <c r="I93" s="24" t="s">
        <v>121</v>
      </c>
      <c r="J93" s="28"/>
    </row>
    <row r="94" spans="5:10" ht="30" customHeight="1" x14ac:dyDescent="0.25">
      <c r="E94" s="24" t="s">
        <v>122</v>
      </c>
      <c r="F94" s="28"/>
      <c r="G94" s="24" t="s">
        <v>122</v>
      </c>
      <c r="H94" s="28"/>
      <c r="I94" s="24" t="s">
        <v>122</v>
      </c>
      <c r="J94" s="28"/>
    </row>
    <row r="95" spans="5:10" ht="30" customHeight="1" x14ac:dyDescent="0.25">
      <c r="E95" s="24" t="s">
        <v>63</v>
      </c>
      <c r="F95" s="28"/>
      <c r="G95" s="24" t="s">
        <v>63</v>
      </c>
      <c r="H95" s="28"/>
      <c r="I95" s="24" t="s">
        <v>63</v>
      </c>
      <c r="J95" s="28"/>
    </row>
    <row r="96" spans="5:10" ht="30" customHeight="1" thickBot="1" x14ac:dyDescent="0.3">
      <c r="E96" s="26" t="s">
        <v>123</v>
      </c>
      <c r="F96" s="33"/>
      <c r="G96" s="26" t="s">
        <v>123</v>
      </c>
      <c r="H96" s="33"/>
      <c r="I96" s="26" t="s">
        <v>123</v>
      </c>
      <c r="J96" s="33"/>
    </row>
    <row r="97" spans="5:10" ht="30" customHeight="1" x14ac:dyDescent="0.25">
      <c r="E97" s="22" t="s">
        <v>116</v>
      </c>
      <c r="F97" s="23">
        <v>20</v>
      </c>
      <c r="G97" s="22" t="s">
        <v>116</v>
      </c>
      <c r="H97" s="23">
        <v>21</v>
      </c>
      <c r="I97" s="22" t="s">
        <v>116</v>
      </c>
      <c r="J97" s="23">
        <v>22</v>
      </c>
    </row>
    <row r="98" spans="5:10" ht="30" customHeight="1" x14ac:dyDescent="0.25">
      <c r="E98" s="24" t="s">
        <v>96</v>
      </c>
      <c r="F98" s="28"/>
      <c r="G98" s="24" t="s">
        <v>96</v>
      </c>
      <c r="H98" s="28"/>
      <c r="I98" s="24" t="s">
        <v>96</v>
      </c>
      <c r="J98" s="28"/>
    </row>
    <row r="99" spans="5:10" ht="30" customHeight="1" x14ac:dyDescent="0.25">
      <c r="E99" s="24" t="s">
        <v>41</v>
      </c>
      <c r="F99" s="28"/>
      <c r="G99" s="24" t="s">
        <v>41</v>
      </c>
      <c r="H99" s="28"/>
      <c r="I99" s="24" t="s">
        <v>41</v>
      </c>
      <c r="J99" s="28"/>
    </row>
    <row r="100" spans="5:10" ht="30" customHeight="1" x14ac:dyDescent="0.25">
      <c r="E100" s="24" t="s">
        <v>42</v>
      </c>
      <c r="F100" s="28"/>
      <c r="G100" s="24" t="s">
        <v>42</v>
      </c>
      <c r="H100" s="28"/>
      <c r="I100" s="24" t="s">
        <v>42</v>
      </c>
      <c r="J100" s="28"/>
    </row>
    <row r="101" spans="5:10" ht="30" customHeight="1" x14ac:dyDescent="0.25">
      <c r="E101" s="24" t="s">
        <v>49</v>
      </c>
      <c r="F101" s="28"/>
      <c r="G101" s="24" t="s">
        <v>49</v>
      </c>
      <c r="H101" s="28"/>
      <c r="I101" s="24" t="s">
        <v>49</v>
      </c>
      <c r="J101" s="28"/>
    </row>
    <row r="102" spans="5:10" ht="30" customHeight="1" x14ac:dyDescent="0.25">
      <c r="E102" s="24" t="s">
        <v>100</v>
      </c>
      <c r="F102" s="28"/>
      <c r="G102" s="24" t="s">
        <v>100</v>
      </c>
      <c r="H102" s="28"/>
      <c r="I102" s="24" t="s">
        <v>100</v>
      </c>
      <c r="J102" s="28"/>
    </row>
    <row r="103" spans="5:10" ht="30" customHeight="1" x14ac:dyDescent="0.25">
      <c r="E103" s="24" t="s">
        <v>117</v>
      </c>
      <c r="F103" s="28"/>
      <c r="G103" s="24" t="s">
        <v>117</v>
      </c>
      <c r="H103" s="28"/>
      <c r="I103" s="24" t="s">
        <v>117</v>
      </c>
      <c r="J103" s="28"/>
    </row>
    <row r="104" spans="5:10" ht="30" customHeight="1" x14ac:dyDescent="0.25">
      <c r="E104" s="24" t="s">
        <v>83</v>
      </c>
      <c r="F104" s="28"/>
      <c r="G104" s="24" t="s">
        <v>83</v>
      </c>
      <c r="H104" s="28"/>
      <c r="I104" s="24" t="s">
        <v>83</v>
      </c>
      <c r="J104" s="28"/>
    </row>
    <row r="105" spans="5:10" ht="30" customHeight="1" x14ac:dyDescent="0.25">
      <c r="E105" s="24" t="s">
        <v>118</v>
      </c>
      <c r="F105" s="28"/>
      <c r="G105" s="24" t="s">
        <v>118</v>
      </c>
      <c r="H105" s="28"/>
      <c r="I105" s="24" t="s">
        <v>118</v>
      </c>
      <c r="J105" s="28"/>
    </row>
    <row r="106" spans="5:10" ht="30" customHeight="1" x14ac:dyDescent="0.25">
      <c r="E106" s="24" t="s">
        <v>119</v>
      </c>
      <c r="F106" s="28"/>
      <c r="G106" s="24" t="s">
        <v>119</v>
      </c>
      <c r="H106" s="28"/>
      <c r="I106" s="24" t="s">
        <v>119</v>
      </c>
      <c r="J106" s="28"/>
    </row>
    <row r="107" spans="5:10" ht="30" customHeight="1" x14ac:dyDescent="0.25">
      <c r="E107" s="24" t="s">
        <v>120</v>
      </c>
      <c r="F107" s="28"/>
      <c r="G107" s="24" t="s">
        <v>120</v>
      </c>
      <c r="H107" s="28"/>
      <c r="I107" s="24" t="s">
        <v>120</v>
      </c>
      <c r="J107" s="28"/>
    </row>
    <row r="108" spans="5:10" ht="30" customHeight="1" x14ac:dyDescent="0.25">
      <c r="E108" s="24" t="s">
        <v>121</v>
      </c>
      <c r="F108" s="28"/>
      <c r="G108" s="24" t="s">
        <v>121</v>
      </c>
      <c r="H108" s="28"/>
      <c r="I108" s="24" t="s">
        <v>121</v>
      </c>
      <c r="J108" s="28"/>
    </row>
    <row r="109" spans="5:10" ht="30" customHeight="1" x14ac:dyDescent="0.25">
      <c r="E109" s="24" t="s">
        <v>122</v>
      </c>
      <c r="F109" s="28"/>
      <c r="G109" s="24" t="s">
        <v>122</v>
      </c>
      <c r="H109" s="28"/>
      <c r="I109" s="24" t="s">
        <v>122</v>
      </c>
      <c r="J109" s="28"/>
    </row>
    <row r="110" spans="5:10" ht="30" customHeight="1" x14ac:dyDescent="0.25">
      <c r="E110" s="24" t="s">
        <v>63</v>
      </c>
      <c r="F110" s="28"/>
      <c r="G110" s="24" t="s">
        <v>63</v>
      </c>
      <c r="H110" s="28"/>
      <c r="I110" s="24" t="s">
        <v>63</v>
      </c>
      <c r="J110" s="28"/>
    </row>
    <row r="111" spans="5:10" ht="30" customHeight="1" thickBot="1" x14ac:dyDescent="0.3">
      <c r="E111" s="26" t="s">
        <v>123</v>
      </c>
      <c r="F111" s="33"/>
      <c r="G111" s="26" t="s">
        <v>123</v>
      </c>
      <c r="H111" s="33"/>
      <c r="I111" s="26" t="s">
        <v>123</v>
      </c>
      <c r="J111" s="33"/>
    </row>
    <row r="112" spans="5:10" ht="30" customHeight="1" x14ac:dyDescent="0.25">
      <c r="E112" s="22" t="s">
        <v>116</v>
      </c>
      <c r="F112" s="23">
        <v>23</v>
      </c>
      <c r="G112" s="22" t="s">
        <v>116</v>
      </c>
      <c r="H112" s="23">
        <v>24</v>
      </c>
      <c r="I112" s="22" t="s">
        <v>116</v>
      </c>
      <c r="J112" s="23">
        <v>25</v>
      </c>
    </row>
    <row r="113" spans="5:10" ht="30" customHeight="1" x14ac:dyDescent="0.25">
      <c r="E113" s="24" t="s">
        <v>96</v>
      </c>
      <c r="F113" s="28"/>
      <c r="G113" s="24" t="s">
        <v>96</v>
      </c>
      <c r="H113" s="28"/>
      <c r="I113" s="24" t="s">
        <v>96</v>
      </c>
      <c r="J113" s="28"/>
    </row>
    <row r="114" spans="5:10" ht="30" customHeight="1" x14ac:dyDescent="0.25">
      <c r="E114" s="24" t="s">
        <v>41</v>
      </c>
      <c r="F114" s="28"/>
      <c r="G114" s="24" t="s">
        <v>41</v>
      </c>
      <c r="H114" s="28"/>
      <c r="I114" s="24" t="s">
        <v>41</v>
      </c>
      <c r="J114" s="28"/>
    </row>
    <row r="115" spans="5:10" ht="30" customHeight="1" x14ac:dyDescent="0.25">
      <c r="E115" s="24" t="s">
        <v>42</v>
      </c>
      <c r="F115" s="28"/>
      <c r="G115" s="24" t="s">
        <v>42</v>
      </c>
      <c r="H115" s="28"/>
      <c r="I115" s="24" t="s">
        <v>42</v>
      </c>
      <c r="J115" s="28"/>
    </row>
    <row r="116" spans="5:10" ht="30" customHeight="1" x14ac:dyDescent="0.25">
      <c r="E116" s="24" t="s">
        <v>49</v>
      </c>
      <c r="F116" s="28"/>
      <c r="G116" s="24" t="s">
        <v>49</v>
      </c>
      <c r="H116" s="28"/>
      <c r="I116" s="24" t="s">
        <v>49</v>
      </c>
      <c r="J116" s="28"/>
    </row>
    <row r="117" spans="5:10" ht="30" customHeight="1" x14ac:dyDescent="0.25">
      <c r="E117" s="24" t="s">
        <v>100</v>
      </c>
      <c r="F117" s="28"/>
      <c r="G117" s="24" t="s">
        <v>100</v>
      </c>
      <c r="H117" s="28"/>
      <c r="I117" s="24" t="s">
        <v>100</v>
      </c>
      <c r="J117" s="28"/>
    </row>
    <row r="118" spans="5:10" ht="30" customHeight="1" x14ac:dyDescent="0.25">
      <c r="E118" s="24" t="s">
        <v>117</v>
      </c>
      <c r="F118" s="28"/>
      <c r="G118" s="24" t="s">
        <v>117</v>
      </c>
      <c r="H118" s="28"/>
      <c r="I118" s="24" t="s">
        <v>117</v>
      </c>
      <c r="J118" s="28"/>
    </row>
    <row r="119" spans="5:10" ht="30" customHeight="1" x14ac:dyDescent="0.25">
      <c r="E119" s="24" t="s">
        <v>83</v>
      </c>
      <c r="F119" s="28"/>
      <c r="G119" s="24" t="s">
        <v>83</v>
      </c>
      <c r="H119" s="28"/>
      <c r="I119" s="24" t="s">
        <v>83</v>
      </c>
      <c r="J119" s="28"/>
    </row>
    <row r="120" spans="5:10" ht="30" customHeight="1" x14ac:dyDescent="0.25">
      <c r="E120" s="24" t="s">
        <v>118</v>
      </c>
      <c r="F120" s="28"/>
      <c r="G120" s="24" t="s">
        <v>118</v>
      </c>
      <c r="H120" s="28"/>
      <c r="I120" s="24" t="s">
        <v>118</v>
      </c>
      <c r="J120" s="28"/>
    </row>
    <row r="121" spans="5:10" ht="30" customHeight="1" x14ac:dyDescent="0.25">
      <c r="E121" s="24" t="s">
        <v>119</v>
      </c>
      <c r="F121" s="28"/>
      <c r="G121" s="24" t="s">
        <v>119</v>
      </c>
      <c r="H121" s="28"/>
      <c r="I121" s="24" t="s">
        <v>119</v>
      </c>
      <c r="J121" s="28"/>
    </row>
    <row r="122" spans="5:10" ht="30" customHeight="1" x14ac:dyDescent="0.25">
      <c r="E122" s="24" t="s">
        <v>120</v>
      </c>
      <c r="F122" s="28"/>
      <c r="G122" s="24" t="s">
        <v>120</v>
      </c>
      <c r="H122" s="28"/>
      <c r="I122" s="24" t="s">
        <v>120</v>
      </c>
      <c r="J122" s="28"/>
    </row>
    <row r="123" spans="5:10" ht="30" customHeight="1" x14ac:dyDescent="0.25">
      <c r="E123" s="24" t="s">
        <v>121</v>
      </c>
      <c r="F123" s="28"/>
      <c r="G123" s="24" t="s">
        <v>121</v>
      </c>
      <c r="H123" s="28"/>
      <c r="I123" s="24" t="s">
        <v>121</v>
      </c>
      <c r="J123" s="28"/>
    </row>
    <row r="124" spans="5:10" ht="30" customHeight="1" x14ac:dyDescent="0.25">
      <c r="E124" s="24" t="s">
        <v>122</v>
      </c>
      <c r="F124" s="28"/>
      <c r="G124" s="24" t="s">
        <v>122</v>
      </c>
      <c r="H124" s="28"/>
      <c r="I124" s="24" t="s">
        <v>122</v>
      </c>
      <c r="J124" s="28"/>
    </row>
    <row r="125" spans="5:10" ht="30" customHeight="1" x14ac:dyDescent="0.25">
      <c r="E125" s="24" t="s">
        <v>63</v>
      </c>
      <c r="F125" s="28"/>
      <c r="G125" s="24" t="s">
        <v>63</v>
      </c>
      <c r="H125" s="28"/>
      <c r="I125" s="24" t="s">
        <v>63</v>
      </c>
      <c r="J125" s="28"/>
    </row>
    <row r="126" spans="5:10" ht="30" customHeight="1" thickBot="1" x14ac:dyDescent="0.3">
      <c r="E126" s="26" t="s">
        <v>123</v>
      </c>
      <c r="F126" s="33"/>
      <c r="G126" s="26" t="s">
        <v>123</v>
      </c>
      <c r="H126" s="33"/>
      <c r="I126" s="26" t="s">
        <v>123</v>
      </c>
      <c r="J126" s="33"/>
    </row>
    <row r="127" spans="5:10" ht="30" customHeight="1" x14ac:dyDescent="0.25">
      <c r="E127" s="22" t="s">
        <v>116</v>
      </c>
      <c r="F127" s="23">
        <v>26</v>
      </c>
      <c r="G127" s="22" t="s">
        <v>116</v>
      </c>
      <c r="H127" s="23">
        <v>27</v>
      </c>
      <c r="I127" s="22" t="s">
        <v>116</v>
      </c>
      <c r="J127" s="23">
        <v>28</v>
      </c>
    </row>
    <row r="128" spans="5:10" ht="30" customHeight="1" x14ac:dyDescent="0.25">
      <c r="E128" s="24" t="s">
        <v>96</v>
      </c>
      <c r="F128" s="28"/>
      <c r="G128" s="24" t="s">
        <v>96</v>
      </c>
      <c r="H128" s="28"/>
      <c r="I128" s="24" t="s">
        <v>96</v>
      </c>
      <c r="J128" s="28"/>
    </row>
    <row r="129" spans="5:10" ht="30" customHeight="1" x14ac:dyDescent="0.25">
      <c r="E129" s="24" t="s">
        <v>41</v>
      </c>
      <c r="F129" s="28"/>
      <c r="G129" s="24" t="s">
        <v>41</v>
      </c>
      <c r="H129" s="28"/>
      <c r="I129" s="24" t="s">
        <v>41</v>
      </c>
      <c r="J129" s="28"/>
    </row>
    <row r="130" spans="5:10" ht="30" customHeight="1" x14ac:dyDescent="0.25">
      <c r="E130" s="24" t="s">
        <v>42</v>
      </c>
      <c r="F130" s="28"/>
      <c r="G130" s="24" t="s">
        <v>42</v>
      </c>
      <c r="H130" s="28"/>
      <c r="I130" s="24" t="s">
        <v>42</v>
      </c>
      <c r="J130" s="28"/>
    </row>
    <row r="131" spans="5:10" ht="30" customHeight="1" x14ac:dyDescent="0.25">
      <c r="E131" s="24" t="s">
        <v>49</v>
      </c>
      <c r="F131" s="28"/>
      <c r="G131" s="24" t="s">
        <v>49</v>
      </c>
      <c r="H131" s="28"/>
      <c r="I131" s="24" t="s">
        <v>49</v>
      </c>
      <c r="J131" s="28"/>
    </row>
    <row r="132" spans="5:10" ht="30" customHeight="1" x14ac:dyDescent="0.25">
      <c r="E132" s="24" t="s">
        <v>100</v>
      </c>
      <c r="F132" s="28"/>
      <c r="G132" s="24" t="s">
        <v>100</v>
      </c>
      <c r="H132" s="28"/>
      <c r="I132" s="24" t="s">
        <v>100</v>
      </c>
      <c r="J132" s="28"/>
    </row>
    <row r="133" spans="5:10" ht="30" customHeight="1" x14ac:dyDescent="0.25">
      <c r="E133" s="24" t="s">
        <v>117</v>
      </c>
      <c r="F133" s="28"/>
      <c r="G133" s="24" t="s">
        <v>117</v>
      </c>
      <c r="H133" s="28"/>
      <c r="I133" s="24" t="s">
        <v>117</v>
      </c>
      <c r="J133" s="28"/>
    </row>
    <row r="134" spans="5:10" ht="30" customHeight="1" x14ac:dyDescent="0.25">
      <c r="E134" s="24" t="s">
        <v>83</v>
      </c>
      <c r="F134" s="28"/>
      <c r="G134" s="24" t="s">
        <v>83</v>
      </c>
      <c r="H134" s="28"/>
      <c r="I134" s="24" t="s">
        <v>83</v>
      </c>
      <c r="J134" s="28"/>
    </row>
    <row r="135" spans="5:10" ht="30" customHeight="1" x14ac:dyDescent="0.25">
      <c r="E135" s="24" t="s">
        <v>118</v>
      </c>
      <c r="F135" s="28"/>
      <c r="G135" s="24" t="s">
        <v>118</v>
      </c>
      <c r="H135" s="28"/>
      <c r="I135" s="24" t="s">
        <v>118</v>
      </c>
      <c r="J135" s="28"/>
    </row>
    <row r="136" spans="5:10" ht="30" customHeight="1" x14ac:dyDescent="0.25">
      <c r="E136" s="24" t="s">
        <v>119</v>
      </c>
      <c r="F136" s="28"/>
      <c r="G136" s="24" t="s">
        <v>119</v>
      </c>
      <c r="H136" s="28"/>
      <c r="I136" s="24" t="s">
        <v>119</v>
      </c>
      <c r="J136" s="28"/>
    </row>
    <row r="137" spans="5:10" ht="30" customHeight="1" x14ac:dyDescent="0.25">
      <c r="E137" s="24" t="s">
        <v>120</v>
      </c>
      <c r="F137" s="28"/>
      <c r="G137" s="24" t="s">
        <v>120</v>
      </c>
      <c r="H137" s="28"/>
      <c r="I137" s="24" t="s">
        <v>120</v>
      </c>
      <c r="J137" s="28"/>
    </row>
    <row r="138" spans="5:10" ht="30" customHeight="1" x14ac:dyDescent="0.25">
      <c r="E138" s="24" t="s">
        <v>121</v>
      </c>
      <c r="F138" s="28"/>
      <c r="G138" s="24" t="s">
        <v>121</v>
      </c>
      <c r="H138" s="28"/>
      <c r="I138" s="24" t="s">
        <v>121</v>
      </c>
      <c r="J138" s="28"/>
    </row>
    <row r="139" spans="5:10" ht="30" customHeight="1" x14ac:dyDescent="0.25">
      <c r="E139" s="24" t="s">
        <v>122</v>
      </c>
      <c r="F139" s="28"/>
      <c r="G139" s="24" t="s">
        <v>122</v>
      </c>
      <c r="H139" s="28"/>
      <c r="I139" s="24" t="s">
        <v>122</v>
      </c>
      <c r="J139" s="28"/>
    </row>
    <row r="140" spans="5:10" ht="30" customHeight="1" thickBot="1" x14ac:dyDescent="0.3">
      <c r="E140" s="24" t="s">
        <v>63</v>
      </c>
      <c r="F140" s="28"/>
      <c r="G140" s="24" t="s">
        <v>63</v>
      </c>
      <c r="H140" s="28"/>
      <c r="I140" s="24" t="s">
        <v>63</v>
      </c>
      <c r="J140" s="28"/>
    </row>
    <row r="141" spans="5:10" ht="30" customHeight="1" x14ac:dyDescent="0.25">
      <c r="E141" s="22" t="s">
        <v>116</v>
      </c>
      <c r="F141" s="23">
        <v>29</v>
      </c>
      <c r="G141" s="22" t="s">
        <v>116</v>
      </c>
      <c r="H141" s="23">
        <v>30</v>
      </c>
      <c r="I141" s="22" t="s">
        <v>116</v>
      </c>
      <c r="J141" s="23">
        <v>31</v>
      </c>
    </row>
    <row r="142" spans="5:10" ht="30" customHeight="1" x14ac:dyDescent="0.25">
      <c r="E142" s="24" t="s">
        <v>96</v>
      </c>
      <c r="F142" s="28"/>
      <c r="G142" s="24" t="s">
        <v>96</v>
      </c>
      <c r="H142" s="28"/>
      <c r="I142" s="24" t="s">
        <v>96</v>
      </c>
      <c r="J142" s="28"/>
    </row>
    <row r="143" spans="5:10" ht="30" customHeight="1" x14ac:dyDescent="0.25">
      <c r="E143" s="24" t="s">
        <v>41</v>
      </c>
      <c r="F143" s="28"/>
      <c r="G143" s="24" t="s">
        <v>41</v>
      </c>
      <c r="H143" s="28"/>
      <c r="I143" s="24" t="s">
        <v>41</v>
      </c>
      <c r="J143" s="28"/>
    </row>
    <row r="144" spans="5:10" ht="30" customHeight="1" x14ac:dyDescent="0.25">
      <c r="E144" s="24" t="s">
        <v>42</v>
      </c>
      <c r="F144" s="28"/>
      <c r="G144" s="24" t="s">
        <v>42</v>
      </c>
      <c r="H144" s="28"/>
      <c r="I144" s="24" t="s">
        <v>42</v>
      </c>
      <c r="J144" s="28"/>
    </row>
    <row r="145" spans="5:10" ht="30" customHeight="1" x14ac:dyDescent="0.25">
      <c r="E145" s="24" t="s">
        <v>49</v>
      </c>
      <c r="F145" s="28"/>
      <c r="G145" s="24" t="s">
        <v>49</v>
      </c>
      <c r="H145" s="28"/>
      <c r="I145" s="24" t="s">
        <v>49</v>
      </c>
      <c r="J145" s="28"/>
    </row>
    <row r="146" spans="5:10" ht="30" customHeight="1" x14ac:dyDescent="0.25">
      <c r="E146" s="24" t="s">
        <v>100</v>
      </c>
      <c r="F146" s="28"/>
      <c r="G146" s="24" t="s">
        <v>100</v>
      </c>
      <c r="H146" s="28"/>
      <c r="I146" s="24" t="s">
        <v>100</v>
      </c>
      <c r="J146" s="28"/>
    </row>
    <row r="147" spans="5:10" ht="30" customHeight="1" x14ac:dyDescent="0.25">
      <c r="E147" s="24" t="s">
        <v>117</v>
      </c>
      <c r="F147" s="28"/>
      <c r="G147" s="24" t="s">
        <v>117</v>
      </c>
      <c r="H147" s="28"/>
      <c r="I147" s="24" t="s">
        <v>117</v>
      </c>
      <c r="J147" s="28"/>
    </row>
    <row r="148" spans="5:10" ht="30" customHeight="1" x14ac:dyDescent="0.25">
      <c r="E148" s="24" t="s">
        <v>83</v>
      </c>
      <c r="F148" s="28"/>
      <c r="G148" s="24" t="s">
        <v>83</v>
      </c>
      <c r="H148" s="28"/>
      <c r="I148" s="24" t="s">
        <v>83</v>
      </c>
      <c r="J148" s="28"/>
    </row>
    <row r="149" spans="5:10" ht="30" customHeight="1" x14ac:dyDescent="0.25">
      <c r="E149" s="24" t="s">
        <v>118</v>
      </c>
      <c r="F149" s="28"/>
      <c r="G149" s="24" t="s">
        <v>118</v>
      </c>
      <c r="H149" s="28"/>
      <c r="I149" s="24" t="s">
        <v>118</v>
      </c>
      <c r="J149" s="28"/>
    </row>
    <row r="150" spans="5:10" ht="30" customHeight="1" x14ac:dyDescent="0.25">
      <c r="E150" s="24" t="s">
        <v>119</v>
      </c>
      <c r="F150" s="28"/>
      <c r="G150" s="24" t="s">
        <v>119</v>
      </c>
      <c r="H150" s="28"/>
      <c r="I150" s="24" t="s">
        <v>119</v>
      </c>
      <c r="J150" s="28"/>
    </row>
    <row r="151" spans="5:10" ht="30" customHeight="1" x14ac:dyDescent="0.25">
      <c r="E151" s="24" t="s">
        <v>120</v>
      </c>
      <c r="F151" s="28"/>
      <c r="G151" s="24" t="s">
        <v>120</v>
      </c>
      <c r="H151" s="28"/>
      <c r="I151" s="24" t="s">
        <v>120</v>
      </c>
      <c r="J151" s="28"/>
    </row>
    <row r="152" spans="5:10" ht="30" customHeight="1" x14ac:dyDescent="0.25">
      <c r="E152" s="24" t="s">
        <v>121</v>
      </c>
      <c r="F152" s="28"/>
      <c r="G152" s="24" t="s">
        <v>121</v>
      </c>
      <c r="H152" s="28"/>
      <c r="I152" s="24" t="s">
        <v>121</v>
      </c>
      <c r="J152" s="28"/>
    </row>
    <row r="153" spans="5:10" ht="30" customHeight="1" x14ac:dyDescent="0.25">
      <c r="E153" s="24" t="s">
        <v>122</v>
      </c>
      <c r="F153" s="28"/>
      <c r="G153" s="24" t="s">
        <v>122</v>
      </c>
      <c r="H153" s="28"/>
      <c r="I153" s="24" t="s">
        <v>122</v>
      </c>
      <c r="J153" s="28"/>
    </row>
    <row r="154" spans="5:10" ht="30" customHeight="1" thickBot="1" x14ac:dyDescent="0.3">
      <c r="E154" s="24" t="s">
        <v>63</v>
      </c>
      <c r="F154" s="28"/>
      <c r="G154" s="24" t="s">
        <v>63</v>
      </c>
      <c r="H154" s="28"/>
      <c r="I154" s="24" t="s">
        <v>63</v>
      </c>
      <c r="J154" s="28"/>
    </row>
    <row r="155" spans="5:10" ht="30" customHeight="1" x14ac:dyDescent="0.25">
      <c r="E155" s="22" t="s">
        <v>116</v>
      </c>
      <c r="F155" s="23">
        <v>32</v>
      </c>
      <c r="G155" s="22" t="s">
        <v>116</v>
      </c>
      <c r="H155" s="23">
        <v>33</v>
      </c>
      <c r="I155" s="22" t="s">
        <v>116</v>
      </c>
      <c r="J155" s="23">
        <v>34</v>
      </c>
    </row>
    <row r="156" spans="5:10" ht="30" customHeight="1" x14ac:dyDescent="0.25">
      <c r="E156" s="24" t="s">
        <v>96</v>
      </c>
      <c r="F156" s="28"/>
      <c r="G156" s="24" t="s">
        <v>96</v>
      </c>
      <c r="H156" s="28"/>
      <c r="I156" s="24" t="s">
        <v>96</v>
      </c>
      <c r="J156" s="28"/>
    </row>
    <row r="157" spans="5:10" ht="30" customHeight="1" x14ac:dyDescent="0.25">
      <c r="E157" s="24" t="s">
        <v>41</v>
      </c>
      <c r="F157" s="28"/>
      <c r="G157" s="24" t="s">
        <v>41</v>
      </c>
      <c r="H157" s="28"/>
      <c r="I157" s="24" t="s">
        <v>41</v>
      </c>
      <c r="J157" s="28"/>
    </row>
    <row r="158" spans="5:10" ht="30" customHeight="1" x14ac:dyDescent="0.25">
      <c r="E158" s="24" t="s">
        <v>42</v>
      </c>
      <c r="F158" s="28"/>
      <c r="G158" s="24" t="s">
        <v>42</v>
      </c>
      <c r="H158" s="28"/>
      <c r="I158" s="24" t="s">
        <v>42</v>
      </c>
      <c r="J158" s="28"/>
    </row>
    <row r="159" spans="5:10" ht="30" customHeight="1" x14ac:dyDescent="0.25">
      <c r="E159" s="24" t="s">
        <v>49</v>
      </c>
      <c r="F159" s="28"/>
      <c r="G159" s="24" t="s">
        <v>49</v>
      </c>
      <c r="H159" s="28"/>
      <c r="I159" s="24" t="s">
        <v>49</v>
      </c>
      <c r="J159" s="28"/>
    </row>
    <row r="160" spans="5:10" ht="30" customHeight="1" x14ac:dyDescent="0.25">
      <c r="E160" s="24" t="s">
        <v>100</v>
      </c>
      <c r="F160" s="28"/>
      <c r="G160" s="24" t="s">
        <v>100</v>
      </c>
      <c r="H160" s="28"/>
      <c r="I160" s="24" t="s">
        <v>100</v>
      </c>
      <c r="J160" s="28"/>
    </row>
    <row r="161" spans="5:10" ht="30" customHeight="1" x14ac:dyDescent="0.25">
      <c r="E161" s="24" t="s">
        <v>117</v>
      </c>
      <c r="F161" s="28"/>
      <c r="G161" s="24" t="s">
        <v>117</v>
      </c>
      <c r="H161" s="28"/>
      <c r="I161" s="24" t="s">
        <v>117</v>
      </c>
      <c r="J161" s="28"/>
    </row>
    <row r="162" spans="5:10" ht="30" customHeight="1" x14ac:dyDescent="0.25">
      <c r="E162" s="24" t="s">
        <v>83</v>
      </c>
      <c r="F162" s="28"/>
      <c r="G162" s="24" t="s">
        <v>83</v>
      </c>
      <c r="H162" s="28"/>
      <c r="I162" s="24" t="s">
        <v>83</v>
      </c>
      <c r="J162" s="28"/>
    </row>
    <row r="163" spans="5:10" ht="30" customHeight="1" x14ac:dyDescent="0.25">
      <c r="E163" s="24" t="s">
        <v>118</v>
      </c>
      <c r="F163" s="28"/>
      <c r="G163" s="24" t="s">
        <v>118</v>
      </c>
      <c r="H163" s="28"/>
      <c r="I163" s="24" t="s">
        <v>118</v>
      </c>
      <c r="J163" s="28"/>
    </row>
    <row r="164" spans="5:10" ht="30" customHeight="1" x14ac:dyDescent="0.25">
      <c r="E164" s="24" t="s">
        <v>119</v>
      </c>
      <c r="F164" s="28"/>
      <c r="G164" s="24" t="s">
        <v>119</v>
      </c>
      <c r="H164" s="28"/>
      <c r="I164" s="24" t="s">
        <v>119</v>
      </c>
      <c r="J164" s="28"/>
    </row>
    <row r="165" spans="5:10" ht="30" customHeight="1" x14ac:dyDescent="0.25">
      <c r="E165" s="24" t="s">
        <v>120</v>
      </c>
      <c r="F165" s="28"/>
      <c r="G165" s="24" t="s">
        <v>120</v>
      </c>
      <c r="H165" s="28"/>
      <c r="I165" s="24" t="s">
        <v>120</v>
      </c>
      <c r="J165" s="28"/>
    </row>
    <row r="166" spans="5:10" ht="30" customHeight="1" x14ac:dyDescent="0.25">
      <c r="E166" s="24" t="s">
        <v>121</v>
      </c>
      <c r="F166" s="28"/>
      <c r="G166" s="24" t="s">
        <v>121</v>
      </c>
      <c r="H166" s="28"/>
      <c r="I166" s="24" t="s">
        <v>121</v>
      </c>
      <c r="J166" s="28"/>
    </row>
    <row r="167" spans="5:10" ht="30" customHeight="1" x14ac:dyDescent="0.25">
      <c r="E167" s="24" t="s">
        <v>122</v>
      </c>
      <c r="F167" s="28"/>
      <c r="G167" s="24" t="s">
        <v>122</v>
      </c>
      <c r="H167" s="28"/>
      <c r="I167" s="24" t="s">
        <v>122</v>
      </c>
      <c r="J167" s="28"/>
    </row>
    <row r="168" spans="5:10" ht="30" customHeight="1" x14ac:dyDescent="0.25">
      <c r="E168" s="24" t="s">
        <v>63</v>
      </c>
      <c r="F168" s="28"/>
      <c r="G168" s="24" t="s">
        <v>63</v>
      </c>
      <c r="H168" s="28"/>
      <c r="I168" s="24" t="s">
        <v>63</v>
      </c>
      <c r="J168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2017-10-13T14:49:22Z</dcterms:modified>
</cp:coreProperties>
</file>