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Риболовецька компанія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6" i="1"/>
  <c r="E15"/>
  <c r="C22"/>
  <c r="C23"/>
  <c r="C16"/>
  <c r="C10" l="1"/>
  <c r="C11"/>
  <c r="F12" l="1"/>
  <c r="F11"/>
  <c r="F9"/>
  <c r="C12" s="1"/>
  <c r="G5"/>
  <c r="G7"/>
  <c r="G4"/>
  <c r="G6"/>
  <c r="G3"/>
  <c r="F8"/>
  <c r="F13" l="1"/>
  <c r="C13" s="1"/>
  <c r="F10"/>
  <c r="C21" l="1"/>
  <c r="C17"/>
  <c r="C18" s="1"/>
  <c r="C14"/>
  <c r="C15" l="1"/>
  <c r="C20" s="1"/>
  <c r="E18"/>
  <c r="G18" s="1"/>
</calcChain>
</file>

<file path=xl/sharedStrings.xml><?xml version="1.0" encoding="utf-8"?>
<sst xmlns="http://schemas.openxmlformats.org/spreadsheetml/2006/main" count="116" uniqueCount="79">
  <si>
    <t>Resource</t>
  </si>
  <si>
    <t>Utilization</t>
  </si>
  <si>
    <t>Total fixed cost</t>
  </si>
  <si>
    <t>Total unit cost</t>
  </si>
  <si>
    <t>Total cost</t>
  </si>
  <si>
    <t>водій</t>
  </si>
  <si>
    <t>маркетолог</t>
  </si>
  <si>
    <t>працівник на заводі</t>
  </si>
  <si>
    <t>контролер якості</t>
  </si>
  <si>
    <t>рибалки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</si>
  <si>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</si>
  <si>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</si>
  <si>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</si>
  <si>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</si>
  <si>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</si>
  <si>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</si>
  <si>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</si>
  <si>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</si>
  <si>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</si>
  <si>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</si>
  <si>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</si>
  <si>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</si>
  <si>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</si>
  <si>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>Риболовецька компанія</t>
  </si>
  <si>
    <t>Process</t>
  </si>
  <si>
    <t>NoneStart</t>
  </si>
  <si>
    <t>Start event</t>
  </si>
  <si>
    <t>ParallelGateway</t>
  </si>
  <si>
    <t>Gateway</t>
  </si>
  <si>
    <t>Підготовка судна</t>
  </si>
  <si>
    <t>Task</t>
  </si>
  <si>
    <t>Аналіз минулих продажів і пошук клієнтів на товар</t>
  </si>
  <si>
    <t>Вихід в море. вилов риби і перевірка кількості вилову</t>
  </si>
  <si>
    <t>ExclusiveGateway</t>
  </si>
  <si>
    <t>Пакування з льодом у трюмі і перевірка якості</t>
  </si>
  <si>
    <t>Визначення кількості зайвої риби</t>
  </si>
  <si>
    <t>Випускання зайвої риби</t>
  </si>
  <si>
    <t>End event</t>
  </si>
  <si>
    <t>Перевірка якості риби. що залишилася</t>
  </si>
  <si>
    <t>Транспортування пошкодженої риби</t>
  </si>
  <si>
    <t>Транспортування якісної риби</t>
  </si>
  <si>
    <t>Контроль якості на переробку</t>
  </si>
  <si>
    <t>Контроль якості</t>
  </si>
  <si>
    <t xml:space="preserve"> Обробка риби і контроль її якості</t>
  </si>
  <si>
    <t>Утилізація</t>
  </si>
  <si>
    <t>Обробка риби і контроль її якості</t>
  </si>
  <si>
    <t xml:space="preserve">Консервування </t>
  </si>
  <si>
    <t>Доставка замовникам</t>
  </si>
  <si>
    <t>Успішно доставлені консерви в магазин</t>
  </si>
  <si>
    <t>Замороження риби</t>
  </si>
  <si>
    <t>Успішно доставлено в ресторан</t>
  </si>
  <si>
    <t>зарплата 1му водію</t>
  </si>
  <si>
    <t>зарплата 1му маркетологу</t>
  </si>
  <si>
    <t>зарплата 1му працівнику на заводі</t>
  </si>
  <si>
    <t>зарплата 1му контролеру якості</t>
  </si>
  <si>
    <t>зарплата 1го рибалки</t>
  </si>
  <si>
    <t>витрати на зарплату працівникам на місяць</t>
  </si>
  <si>
    <t>операційні витрати</t>
  </si>
  <si>
    <t>загальні витрати</t>
  </si>
  <si>
    <t>загальна кількість успішних доставок</t>
  </si>
  <si>
    <t>ціна 1 кг замороженої риби</t>
  </si>
  <si>
    <t>ціна 1 кг консерв</t>
  </si>
  <si>
    <t>заробіток з ресторану(замороженої риби)</t>
  </si>
  <si>
    <t>заробіток з магазину(консерв)</t>
  </si>
  <si>
    <t>загальний заробіток за місяць</t>
  </si>
  <si>
    <t>прибуток компанії</t>
  </si>
  <si>
    <t>собівартість 1 кг замороженої риби</t>
  </si>
  <si>
    <t>собівартість 1 кг консерв</t>
  </si>
  <si>
    <t>окремі витрати на заморжену рибу</t>
  </si>
  <si>
    <t>окремі витрати на консерви</t>
  </si>
  <si>
    <t>залишок операційних витрат від окремих</t>
  </si>
  <si>
    <t>% відсоток успішних доставок в ресторан від загальних</t>
  </si>
  <si>
    <t>витрати від залишку на заморожену рибу</t>
  </si>
  <si>
    <t>загальні витрати на заморожену рибу</t>
  </si>
  <si>
    <t>сумарні витрати на заморожену рибу</t>
  </si>
  <si>
    <t>сумарні витрати на консерви</t>
  </si>
  <si>
    <t>загальні витратии на консерви</t>
  </si>
  <si>
    <t>кількість успішних доставок в ресторан(заморожена риба)</t>
  </si>
  <si>
    <t>кількість успішних доставок в магазин(консерв)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</si>
</sst>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0" fontId="2" fillId="5" borderId="2" xfId="0" applyFont="1" applyFill="1" applyBorder="1"/>
    <xf numFmtId="0" fontId="3" fillId="3" borderId="2" xfId="0" applyFont="1" applyFill="1" applyBorder="1"/>
    <xf numFmtId="10" fontId="3" fillId="3" borderId="2" xfId="0" applyNumberFormat="1" applyFont="1" applyFill="1" applyBorder="1"/>
    <xf numFmtId="0" fontId="3" fillId="4" borderId="2" xfId="0" applyFont="1" applyFill="1" applyBorder="1"/>
    <xf numFmtId="10" fontId="3" fillId="4" borderId="2" xfId="0" applyNumberFormat="1" applyFont="1" applyFill="1" applyBorder="1"/>
    <xf numFmtId="1" fontId="3" fillId="3" borderId="2" xfId="0" applyNumberFormat="1" applyFont="1" applyFill="1" applyBorder="1"/>
    <xf numFmtId="1" fontId="3" fillId="4" borderId="2" xfId="0" applyNumberFormat="1" applyFont="1" applyFill="1" applyBorder="1"/>
    <xf numFmtId="1" fontId="0" fillId="0" borderId="0" xfId="0" applyNumberFormat="1"/>
    <xf numFmtId="164" fontId="0" fillId="0" borderId="0" xfId="0" applyNumberFormat="1"/>
    <xf numFmtId="1" fontId="4" fillId="0" borderId="0" xfId="0" applyNumberFormat="1" applyFont="1"/>
    <xf numFmtId="0" fontId="4" fillId="0" borderId="0" xfId="0" applyFont="1"/>
    <xf numFmtId="1" fontId="0" fillId="6" borderId="1" xfId="1" applyNumberFormat="1" applyFont="1" applyFill="1"/>
    <xf numFmtId="0" fontId="0" fillId="6" borderId="1" xfId="1" applyFont="1" applyFill="1"/>
    <xf numFmtId="1" fontId="2" fillId="6" borderId="1" xfId="1" applyNumberFormat="1" applyFont="1" applyFill="1"/>
    <xf numFmtId="0" fontId="2" fillId="6" borderId="1" xfId="1" applyFont="1" applyFill="1"/>
    <xf numFmtId="1" fontId="5" fillId="6" borderId="0" xfId="0" applyNumberFormat="1" applyFont="1" applyFill="1"/>
    <xf numFmtId="0" fontId="0" fillId="2" borderId="1" xfId="1" applyFont="1"/>
    <xf numFmtId="1" fontId="1" fillId="2" borderId="1" xfId="1" applyNumberFormat="1" applyFont="1"/>
    <xf numFmtId="1" fontId="0" fillId="2" borderId="1" xfId="1" applyNumberFormat="1" applyFont="1"/>
    <xf numFmtId="164" fontId="2" fillId="2" borderId="1" xfId="1" applyNumberFormat="1" applyFont="1"/>
    <xf numFmtId="1" fontId="2" fillId="2" borderId="1" xfId="1" applyNumberFormat="1" applyFont="1"/>
    <xf numFmtId="1" fontId="6" fillId="6" borderId="3" xfId="0" applyNumberFormat="1" applyFont="1" applyFill="1" applyBorder="1"/>
    <xf numFmtId="0" fontId="0" fillId="0" borderId="3" xfId="0" applyBorder="1"/>
  </cellXfs>
  <cellStyles count="2">
    <cellStyle name="Обычный" xfId="0" builtinId="0"/>
    <cellStyle name="Примечание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3"/>
  <sheetViews>
    <sheetView tabSelected="1" topLeftCell="B1" zoomScaleNormal="100" workbookViewId="0">
      <selection activeCell="E19" sqref="E19"/>
    </sheetView>
  </sheetViews>
  <sheetFormatPr defaultRowHeight="15"/>
  <cols>
    <col min="2" max="2" width="19.28515625" bestFit="1" customWidth="1"/>
    <col min="3" max="3" width="10.28515625" bestFit="1" customWidth="1"/>
    <col min="4" max="4" width="41.140625" customWidth="1"/>
    <col min="5" max="5" width="13.7109375" customWidth="1"/>
    <col min="6" max="6" width="28" customWidth="1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8">
      <c r="B3" s="2" t="s">
        <v>5</v>
      </c>
      <c r="C3" s="3">
        <v>0.48459999999999998</v>
      </c>
      <c r="D3" s="2">
        <v>0</v>
      </c>
      <c r="E3" s="6">
        <v>33341.333333333299</v>
      </c>
      <c r="F3" s="6">
        <v>33341.333333333299</v>
      </c>
      <c r="G3" s="10">
        <f>F3/3</f>
        <v>11113.777777777766</v>
      </c>
      <c r="H3" t="s">
        <v>51</v>
      </c>
    </row>
    <row r="4" spans="2:8">
      <c r="B4" s="4" t="s">
        <v>6</v>
      </c>
      <c r="C4" s="5">
        <v>0.46150000000000002</v>
      </c>
      <c r="D4" s="4">
        <v>17600</v>
      </c>
      <c r="E4" s="4">
        <v>0</v>
      </c>
      <c r="F4" s="4">
        <v>17600</v>
      </c>
      <c r="G4" s="11">
        <f>F4/2</f>
        <v>8800</v>
      </c>
      <c r="H4" t="s">
        <v>52</v>
      </c>
    </row>
    <row r="5" spans="2:8">
      <c r="B5" s="2" t="s">
        <v>7</v>
      </c>
      <c r="C5" s="3">
        <v>0.39529999999999998</v>
      </c>
      <c r="D5" s="2">
        <v>0</v>
      </c>
      <c r="E5" s="6">
        <v>27194.624</v>
      </c>
      <c r="F5" s="6">
        <v>27194.624</v>
      </c>
      <c r="G5" s="10">
        <f>F5/3</f>
        <v>9064.8746666666666</v>
      </c>
      <c r="H5" t="s">
        <v>53</v>
      </c>
    </row>
    <row r="6" spans="2:8">
      <c r="B6" s="4" t="s">
        <v>8</v>
      </c>
      <c r="C6" s="5">
        <v>0.4173</v>
      </c>
      <c r="D6" s="4">
        <v>0</v>
      </c>
      <c r="E6" s="7">
        <v>31402.390833333298</v>
      </c>
      <c r="F6" s="7">
        <v>31402.390833333298</v>
      </c>
      <c r="G6" s="10">
        <f t="shared" ref="G6" si="0">F6/3</f>
        <v>10467.463611111099</v>
      </c>
      <c r="H6" t="s">
        <v>54</v>
      </c>
    </row>
    <row r="7" spans="2:8">
      <c r="B7" s="2" t="s">
        <v>9</v>
      </c>
      <c r="C7" s="3">
        <v>0.60399999999999998</v>
      </c>
      <c r="D7" s="2">
        <v>58540</v>
      </c>
      <c r="E7" s="2">
        <v>0</v>
      </c>
      <c r="F7" s="2">
        <v>58540</v>
      </c>
      <c r="G7" s="11">
        <f>F7/4</f>
        <v>14635</v>
      </c>
      <c r="H7" t="s">
        <v>55</v>
      </c>
    </row>
    <row r="8" spans="2:8">
      <c r="F8" s="12">
        <f>SUM(F3:F7)</f>
        <v>168078.34816666658</v>
      </c>
      <c r="G8" t="s">
        <v>56</v>
      </c>
    </row>
    <row r="9" spans="2:8">
      <c r="F9" s="13">
        <f>'Риболовецька компанія'!O3</f>
        <v>49277</v>
      </c>
      <c r="G9" t="s">
        <v>57</v>
      </c>
    </row>
    <row r="10" spans="2:8">
      <c r="C10" s="17">
        <f>'Риболовецька компанія'!O32+'Риболовецька компанія'!O33+'Риболовецька компанія'!O24+'Риболовецька компанія'!O19+'Риболовецька компанія'!O21</f>
        <v>17855</v>
      </c>
      <c r="D10" t="s">
        <v>68</v>
      </c>
      <c r="F10" s="14">
        <f>F8+F9</f>
        <v>217355.34816666658</v>
      </c>
      <c r="G10" t="s">
        <v>58</v>
      </c>
    </row>
    <row r="11" spans="2:8">
      <c r="C11" s="18">
        <f>'Риболовецька компанія'!O26+'Риболовецька компанія'!O28+'Риболовецька компанія'!O27+'Риболовецька компанія'!O20+'Риболовецька компанія'!O18</f>
        <v>11675</v>
      </c>
      <c r="D11" t="s">
        <v>69</v>
      </c>
      <c r="F11" s="13">
        <f>'Риболовецька компанія'!D34</f>
        <v>492</v>
      </c>
      <c r="G11" t="s">
        <v>77</v>
      </c>
    </row>
    <row r="12" spans="2:8">
      <c r="C12" s="19">
        <f>F9-C10-C11</f>
        <v>19747</v>
      </c>
      <c r="D12" t="s">
        <v>70</v>
      </c>
      <c r="F12" s="13">
        <f>'Риболовецька компанія'!D29</f>
        <v>263</v>
      </c>
      <c r="G12" t="s">
        <v>78</v>
      </c>
    </row>
    <row r="13" spans="2:8">
      <c r="C13" s="20">
        <f>(F11*100)/F13</f>
        <v>65.16556291390728</v>
      </c>
      <c r="D13" t="s">
        <v>71</v>
      </c>
      <c r="F13" s="15">
        <f>F11+F12</f>
        <v>755</v>
      </c>
      <c r="G13" t="s">
        <v>59</v>
      </c>
    </row>
    <row r="14" spans="2:8">
      <c r="C14" s="19">
        <f>(C12*C13)/100</f>
        <v>12868.24370860927</v>
      </c>
      <c r="D14" t="s">
        <v>72</v>
      </c>
    </row>
    <row r="15" spans="2:8">
      <c r="C15" s="21">
        <f>C10+C14+C17</f>
        <v>140252.4454278145</v>
      </c>
      <c r="D15" s="8" t="s">
        <v>73</v>
      </c>
      <c r="E15" s="12">
        <f>C22*F11</f>
        <v>252454.40177006612</v>
      </c>
      <c r="F15" t="s">
        <v>62</v>
      </c>
    </row>
    <row r="16" spans="2:8">
      <c r="C16" s="21">
        <f>C12-C14+C18+C11</f>
        <v>77102.902738852077</v>
      </c>
      <c r="D16" s="8" t="s">
        <v>76</v>
      </c>
      <c r="E16" s="12">
        <f>C23*F12</f>
        <v>111799.20897133549</v>
      </c>
      <c r="F16" t="s">
        <v>63</v>
      </c>
    </row>
    <row r="17" spans="2:9">
      <c r="C17" s="19">
        <f>F8*C13/100</f>
        <v>109529.20171920523</v>
      </c>
      <c r="D17" t="s">
        <v>74</v>
      </c>
    </row>
    <row r="18" spans="2:9" ht="15.75">
      <c r="C18" s="19">
        <f>F8-C17</f>
        <v>58549.146447461346</v>
      </c>
      <c r="D18" s="8" t="s">
        <v>75</v>
      </c>
      <c r="E18" s="16">
        <f>E15+E16</f>
        <v>364253.61074140162</v>
      </c>
      <c r="F18" t="s">
        <v>64</v>
      </c>
      <c r="G18" s="22">
        <f>E18-F10</f>
        <v>146898.26257473504</v>
      </c>
      <c r="H18" s="23" t="s">
        <v>65</v>
      </c>
      <c r="I18" s="23"/>
    </row>
    <row r="19" spans="2:9">
      <c r="C19" s="8"/>
      <c r="D19" s="8"/>
    </row>
    <row r="20" spans="2:9">
      <c r="C20" s="14">
        <f>C15/F11</f>
        <v>285.06594599149287</v>
      </c>
      <c r="D20" t="s">
        <v>66</v>
      </c>
    </row>
    <row r="21" spans="2:9">
      <c r="B21" s="9"/>
      <c r="C21" s="14">
        <f>C16/F12</f>
        <v>293.16693056597745</v>
      </c>
      <c r="D21" t="s">
        <v>67</v>
      </c>
    </row>
    <row r="22" spans="2:9">
      <c r="B22" s="8"/>
      <c r="C22" s="19">
        <f>C20*1.8</f>
        <v>513.11870278468723</v>
      </c>
      <c r="D22" t="s">
        <v>60</v>
      </c>
    </row>
    <row r="23" spans="2:9">
      <c r="C23" s="19">
        <f>C21*1.45</f>
        <v>425.09204932066729</v>
      </c>
      <c r="D23" t="s">
        <v>61</v>
      </c>
      <c r="I23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4"/>
  <sheetViews>
    <sheetView topLeftCell="I13" workbookViewId="0"/>
  </sheetViews>
  <sheetFormatPr defaultRowHeight="15"/>
  <cols>
    <col min="2" max="2" width="51.710937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</v>
      </c>
    </row>
    <row r="3" spans="2:15">
      <c r="B3" s="2" t="s">
        <v>23</v>
      </c>
      <c r="C3" s="2" t="s">
        <v>24</v>
      </c>
      <c r="D3" s="2">
        <v>880</v>
      </c>
      <c r="E3" s="2">
        <v>880</v>
      </c>
      <c r="F3" s="2">
        <v>106</v>
      </c>
      <c r="G3" s="2">
        <v>359.42</v>
      </c>
      <c r="H3" s="2">
        <v>284.64999999999998</v>
      </c>
      <c r="I3" s="2">
        <v>290092.09000000003</v>
      </c>
      <c r="J3" s="2"/>
      <c r="K3" s="2"/>
      <c r="L3" s="2"/>
      <c r="M3" s="2"/>
      <c r="N3" s="2">
        <v>7120.17</v>
      </c>
      <c r="O3" s="2">
        <v>49277</v>
      </c>
    </row>
    <row r="4" spans="2:15">
      <c r="B4" s="4" t="s">
        <v>25</v>
      </c>
      <c r="C4" s="4" t="s">
        <v>26</v>
      </c>
      <c r="D4" s="4">
        <v>880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27</v>
      </c>
      <c r="C5" s="2" t="s">
        <v>28</v>
      </c>
      <c r="D5" s="2">
        <v>880</v>
      </c>
      <c r="E5" s="2">
        <v>880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>
      <c r="B6" s="4" t="s">
        <v>29</v>
      </c>
      <c r="C6" s="4" t="s">
        <v>30</v>
      </c>
      <c r="D6" s="4">
        <v>880</v>
      </c>
      <c r="E6" s="4">
        <v>880</v>
      </c>
      <c r="F6" s="4">
        <v>45</v>
      </c>
      <c r="G6" s="4">
        <v>65</v>
      </c>
      <c r="H6" s="4">
        <v>47.49</v>
      </c>
      <c r="I6" s="4">
        <v>41793.5</v>
      </c>
      <c r="J6" s="4">
        <v>0</v>
      </c>
      <c r="K6" s="4">
        <v>20</v>
      </c>
      <c r="L6" s="4">
        <v>2.4900000000000002</v>
      </c>
      <c r="M6" s="4">
        <v>3.59</v>
      </c>
      <c r="N6" s="4">
        <v>2193.5</v>
      </c>
      <c r="O6" s="4">
        <v>1760</v>
      </c>
    </row>
    <row r="7" spans="2:15">
      <c r="B7" s="2" t="s">
        <v>31</v>
      </c>
      <c r="C7" s="2" t="s">
        <v>30</v>
      </c>
      <c r="D7" s="2">
        <v>880</v>
      </c>
      <c r="E7" s="2">
        <v>880</v>
      </c>
      <c r="F7" s="2">
        <v>45</v>
      </c>
      <c r="G7" s="2">
        <v>45</v>
      </c>
      <c r="H7" s="2">
        <v>45</v>
      </c>
      <c r="I7" s="2">
        <v>39600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1760</v>
      </c>
    </row>
    <row r="8" spans="2:15">
      <c r="B8" s="4" t="s">
        <v>27</v>
      </c>
      <c r="C8" s="4" t="s">
        <v>28</v>
      </c>
      <c r="D8" s="4">
        <v>880</v>
      </c>
      <c r="E8" s="4">
        <v>880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>
      <c r="B9" s="2" t="s">
        <v>32</v>
      </c>
      <c r="C9" s="2" t="s">
        <v>30</v>
      </c>
      <c r="D9" s="2">
        <v>880</v>
      </c>
      <c r="E9" s="2">
        <v>880</v>
      </c>
      <c r="F9" s="2">
        <v>50</v>
      </c>
      <c r="G9" s="2">
        <v>71</v>
      </c>
      <c r="H9" s="2">
        <v>50.32</v>
      </c>
      <c r="I9" s="2">
        <v>44282</v>
      </c>
      <c r="J9" s="2">
        <v>0</v>
      </c>
      <c r="K9" s="2">
        <v>21</v>
      </c>
      <c r="L9" s="2">
        <v>0.32</v>
      </c>
      <c r="M9" s="2">
        <v>1.79</v>
      </c>
      <c r="N9" s="2">
        <v>282</v>
      </c>
      <c r="O9" s="2">
        <v>13200</v>
      </c>
    </row>
    <row r="10" spans="2:15">
      <c r="B10" s="4" t="s">
        <v>33</v>
      </c>
      <c r="C10" s="4" t="s">
        <v>28</v>
      </c>
      <c r="D10" s="4">
        <v>880</v>
      </c>
      <c r="E10" s="4">
        <v>880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34</v>
      </c>
      <c r="C11" s="2" t="s">
        <v>30</v>
      </c>
      <c r="D11" s="2">
        <v>845</v>
      </c>
      <c r="E11" s="2">
        <v>845</v>
      </c>
      <c r="F11" s="2">
        <v>21</v>
      </c>
      <c r="G11" s="2">
        <v>42</v>
      </c>
      <c r="H11" s="2">
        <v>22.4</v>
      </c>
      <c r="I11" s="2">
        <v>18927.25</v>
      </c>
      <c r="J11" s="2">
        <v>0</v>
      </c>
      <c r="K11" s="2">
        <v>21</v>
      </c>
      <c r="L11" s="2">
        <v>1.4</v>
      </c>
      <c r="M11" s="2">
        <v>3.48</v>
      </c>
      <c r="N11" s="2">
        <v>1182.25</v>
      </c>
      <c r="O11" s="2">
        <v>2535</v>
      </c>
    </row>
    <row r="12" spans="2:15">
      <c r="B12" s="4" t="s">
        <v>35</v>
      </c>
      <c r="C12" s="4" t="s">
        <v>30</v>
      </c>
      <c r="D12" s="4">
        <v>170</v>
      </c>
      <c r="E12" s="4">
        <v>170</v>
      </c>
      <c r="F12" s="4">
        <v>11</v>
      </c>
      <c r="G12" s="4">
        <v>28.25</v>
      </c>
      <c r="H12" s="4">
        <v>12.44</v>
      </c>
      <c r="I12" s="4">
        <v>2115.5</v>
      </c>
      <c r="J12" s="4">
        <v>0</v>
      </c>
      <c r="K12" s="4">
        <v>17.25</v>
      </c>
      <c r="L12" s="4">
        <v>1.44</v>
      </c>
      <c r="M12" s="4">
        <v>3.33</v>
      </c>
      <c r="N12" s="4">
        <v>245.5</v>
      </c>
      <c r="O12" s="4">
        <v>340</v>
      </c>
    </row>
    <row r="13" spans="2:15">
      <c r="B13" s="2" t="s">
        <v>33</v>
      </c>
      <c r="C13" s="2" t="s">
        <v>28</v>
      </c>
      <c r="D13" s="2">
        <v>170</v>
      </c>
      <c r="E13" s="2">
        <v>170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4" t="s">
        <v>36</v>
      </c>
      <c r="C14" s="4" t="s">
        <v>37</v>
      </c>
      <c r="D14" s="4">
        <v>18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38</v>
      </c>
      <c r="C15" s="2" t="s">
        <v>30</v>
      </c>
      <c r="D15" s="2">
        <v>152</v>
      </c>
      <c r="E15" s="2">
        <v>152</v>
      </c>
      <c r="F15" s="2">
        <v>5.25</v>
      </c>
      <c r="G15" s="2">
        <v>23.5</v>
      </c>
      <c r="H15" s="2">
        <v>6.06</v>
      </c>
      <c r="I15" s="2">
        <v>920.5</v>
      </c>
      <c r="J15" s="2">
        <v>0</v>
      </c>
      <c r="K15" s="2">
        <v>18.25</v>
      </c>
      <c r="L15" s="2">
        <v>0.81</v>
      </c>
      <c r="M15" s="2">
        <v>3.27</v>
      </c>
      <c r="N15" s="2">
        <v>122.5</v>
      </c>
      <c r="O15" s="2">
        <v>152</v>
      </c>
    </row>
    <row r="16" spans="2:15">
      <c r="B16" s="4" t="s">
        <v>33</v>
      </c>
      <c r="C16" s="4" t="s">
        <v>28</v>
      </c>
      <c r="D16" s="4">
        <v>152</v>
      </c>
      <c r="E16" s="4">
        <v>152</v>
      </c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>
      <c r="B17" s="2" t="s">
        <v>33</v>
      </c>
      <c r="C17" s="2" t="s">
        <v>28</v>
      </c>
      <c r="D17" s="2">
        <v>845</v>
      </c>
      <c r="E17" s="2">
        <v>845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4" t="s">
        <v>39</v>
      </c>
      <c r="C18" s="4" t="s">
        <v>30</v>
      </c>
      <c r="D18" s="4">
        <v>194</v>
      </c>
      <c r="E18" s="4">
        <v>194</v>
      </c>
      <c r="F18" s="4">
        <v>45</v>
      </c>
      <c r="G18" s="4">
        <v>66.92</v>
      </c>
      <c r="H18" s="4">
        <v>46.74</v>
      </c>
      <c r="I18" s="4">
        <v>9066.67</v>
      </c>
      <c r="J18" s="4">
        <v>0</v>
      </c>
      <c r="K18" s="4">
        <v>21.92</v>
      </c>
      <c r="L18" s="4">
        <v>1.74</v>
      </c>
      <c r="M18" s="4">
        <v>4.2</v>
      </c>
      <c r="N18" s="4">
        <v>336.67</v>
      </c>
      <c r="O18" s="4">
        <v>1552</v>
      </c>
    </row>
    <row r="19" spans="2:15">
      <c r="B19" s="2" t="s">
        <v>40</v>
      </c>
      <c r="C19" s="2" t="s">
        <v>30</v>
      </c>
      <c r="D19" s="2">
        <v>668</v>
      </c>
      <c r="E19" s="2">
        <v>668</v>
      </c>
      <c r="F19" s="2">
        <v>50</v>
      </c>
      <c r="G19" s="2">
        <v>71.67</v>
      </c>
      <c r="H19" s="2">
        <v>51.44</v>
      </c>
      <c r="I19" s="2">
        <v>34364.83</v>
      </c>
      <c r="J19" s="2">
        <v>0</v>
      </c>
      <c r="K19" s="2">
        <v>21.67</v>
      </c>
      <c r="L19" s="2">
        <v>1.44</v>
      </c>
      <c r="M19" s="2">
        <v>3.56</v>
      </c>
      <c r="N19" s="2">
        <v>964.83</v>
      </c>
      <c r="O19" s="2">
        <v>5344</v>
      </c>
    </row>
    <row r="20" spans="2:15">
      <c r="B20" s="4" t="s">
        <v>41</v>
      </c>
      <c r="C20" s="4" t="s">
        <v>30</v>
      </c>
      <c r="D20" s="4">
        <v>325</v>
      </c>
      <c r="E20" s="4">
        <v>325</v>
      </c>
      <c r="F20" s="4">
        <v>22</v>
      </c>
      <c r="G20" s="4">
        <v>35</v>
      </c>
      <c r="H20" s="4">
        <v>22.21</v>
      </c>
      <c r="I20" s="4">
        <v>7218.92</v>
      </c>
      <c r="J20" s="4">
        <v>0</v>
      </c>
      <c r="K20" s="4">
        <v>13</v>
      </c>
      <c r="L20" s="4">
        <v>0.21</v>
      </c>
      <c r="M20" s="4">
        <v>1.34</v>
      </c>
      <c r="N20" s="4">
        <v>68.92</v>
      </c>
      <c r="O20" s="4">
        <v>1625</v>
      </c>
    </row>
    <row r="21" spans="2:15">
      <c r="B21" s="2" t="s">
        <v>42</v>
      </c>
      <c r="C21" s="2" t="s">
        <v>30</v>
      </c>
      <c r="D21" s="2">
        <v>668</v>
      </c>
      <c r="E21" s="2">
        <v>668</v>
      </c>
      <c r="F21" s="2">
        <v>28</v>
      </c>
      <c r="G21" s="2">
        <v>34.67</v>
      </c>
      <c r="H21" s="2">
        <v>28.04</v>
      </c>
      <c r="I21" s="2">
        <v>18729.830000000002</v>
      </c>
      <c r="J21" s="2">
        <v>0</v>
      </c>
      <c r="K21" s="2">
        <v>6.67</v>
      </c>
      <c r="L21" s="2">
        <v>0.04</v>
      </c>
      <c r="M21" s="2">
        <v>0.43</v>
      </c>
      <c r="N21" s="2">
        <v>25.83</v>
      </c>
      <c r="O21" s="2">
        <v>3340</v>
      </c>
    </row>
    <row r="22" spans="2:15">
      <c r="B22" s="4" t="s">
        <v>33</v>
      </c>
      <c r="C22" s="4" t="s">
        <v>28</v>
      </c>
      <c r="D22" s="4">
        <v>668</v>
      </c>
      <c r="E22" s="4">
        <v>668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>
      <c r="B23" s="2" t="s">
        <v>33</v>
      </c>
      <c r="C23" s="2" t="s">
        <v>28</v>
      </c>
      <c r="D23" s="2">
        <v>325</v>
      </c>
      <c r="E23" s="2">
        <v>325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>
      <c r="B24" s="4" t="s">
        <v>43</v>
      </c>
      <c r="C24" s="4" t="s">
        <v>30</v>
      </c>
      <c r="D24" s="4">
        <v>537</v>
      </c>
      <c r="E24" s="4">
        <v>537</v>
      </c>
      <c r="F24" s="4">
        <v>37.5</v>
      </c>
      <c r="G24" s="4">
        <v>50.83</v>
      </c>
      <c r="H24" s="4">
        <v>37.57</v>
      </c>
      <c r="I24" s="4">
        <v>20177.25</v>
      </c>
      <c r="J24" s="4">
        <v>0</v>
      </c>
      <c r="K24" s="4">
        <v>13.33</v>
      </c>
      <c r="L24" s="4">
        <v>7.0000000000000007E-2</v>
      </c>
      <c r="M24" s="4">
        <v>0.69</v>
      </c>
      <c r="N24" s="4">
        <v>39.75</v>
      </c>
      <c r="O24" s="4">
        <v>3759</v>
      </c>
    </row>
    <row r="25" spans="2:15">
      <c r="B25" s="2" t="s">
        <v>44</v>
      </c>
      <c r="C25" s="2" t="s">
        <v>37</v>
      </c>
      <c r="D25" s="2">
        <v>107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>
      <c r="B26" s="4" t="s">
        <v>45</v>
      </c>
      <c r="C26" s="4" t="s">
        <v>30</v>
      </c>
      <c r="D26" s="4">
        <v>286</v>
      </c>
      <c r="E26" s="4">
        <v>286</v>
      </c>
      <c r="F26" s="4">
        <v>27.42</v>
      </c>
      <c r="G26" s="4">
        <v>41.33</v>
      </c>
      <c r="H26" s="4">
        <v>27.78</v>
      </c>
      <c r="I26" s="4">
        <v>7944.92</v>
      </c>
      <c r="J26" s="4">
        <v>0</v>
      </c>
      <c r="K26" s="4">
        <v>13.92</v>
      </c>
      <c r="L26" s="4">
        <v>0.36</v>
      </c>
      <c r="M26" s="4">
        <v>1.58</v>
      </c>
      <c r="N26" s="4">
        <v>103.75</v>
      </c>
      <c r="O26" s="4">
        <v>4290</v>
      </c>
    </row>
    <row r="27" spans="2:15">
      <c r="B27" s="2" t="s">
        <v>46</v>
      </c>
      <c r="C27" s="2" t="s">
        <v>30</v>
      </c>
      <c r="D27" s="2">
        <v>263</v>
      </c>
      <c r="E27" s="2">
        <v>263</v>
      </c>
      <c r="F27" s="2">
        <v>30.75</v>
      </c>
      <c r="G27" s="2">
        <v>34.08</v>
      </c>
      <c r="H27" s="2">
        <v>30.78</v>
      </c>
      <c r="I27" s="2">
        <v>8094.67</v>
      </c>
      <c r="J27" s="2">
        <v>0</v>
      </c>
      <c r="K27" s="2">
        <v>3.33</v>
      </c>
      <c r="L27" s="2">
        <v>0.03</v>
      </c>
      <c r="M27" s="2">
        <v>0.28000000000000003</v>
      </c>
      <c r="N27" s="2">
        <v>7.42</v>
      </c>
      <c r="O27" s="2">
        <v>2630</v>
      </c>
    </row>
    <row r="28" spans="2:15">
      <c r="B28" s="4" t="s">
        <v>47</v>
      </c>
      <c r="C28" s="4" t="s">
        <v>30</v>
      </c>
      <c r="D28" s="4">
        <v>263</v>
      </c>
      <c r="E28" s="4">
        <v>263</v>
      </c>
      <c r="F28" s="4">
        <v>27</v>
      </c>
      <c r="G28" s="4">
        <v>53.33</v>
      </c>
      <c r="H28" s="4">
        <v>29.93</v>
      </c>
      <c r="I28" s="4">
        <v>7872.08</v>
      </c>
      <c r="J28" s="4">
        <v>0</v>
      </c>
      <c r="K28" s="4">
        <v>26.33</v>
      </c>
      <c r="L28" s="4">
        <v>2.93</v>
      </c>
      <c r="M28" s="4">
        <v>5.65</v>
      </c>
      <c r="N28" s="4">
        <v>771.08</v>
      </c>
      <c r="O28" s="4">
        <v>1578</v>
      </c>
    </row>
    <row r="29" spans="2:15">
      <c r="B29" s="2" t="s">
        <v>48</v>
      </c>
      <c r="C29" s="2" t="s">
        <v>37</v>
      </c>
      <c r="D29" s="2">
        <v>263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>
      <c r="B30" s="4" t="s">
        <v>33</v>
      </c>
      <c r="C30" s="4" t="s">
        <v>28</v>
      </c>
      <c r="D30" s="4">
        <v>286</v>
      </c>
      <c r="E30" s="4">
        <v>286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>
      <c r="B31" s="2" t="s">
        <v>33</v>
      </c>
      <c r="C31" s="2" t="s">
        <v>28</v>
      </c>
      <c r="D31" s="2">
        <v>537</v>
      </c>
      <c r="E31" s="2">
        <v>537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2:15">
      <c r="B32" s="4" t="s">
        <v>49</v>
      </c>
      <c r="C32" s="4" t="s">
        <v>30</v>
      </c>
      <c r="D32" s="4">
        <v>492</v>
      </c>
      <c r="E32" s="4">
        <v>492</v>
      </c>
      <c r="F32" s="4">
        <v>30.33</v>
      </c>
      <c r="G32" s="4">
        <v>30.33</v>
      </c>
      <c r="H32" s="4">
        <v>30.33</v>
      </c>
      <c r="I32" s="4">
        <v>14924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2460</v>
      </c>
    </row>
    <row r="33" spans="2:15">
      <c r="B33" s="2" t="s">
        <v>47</v>
      </c>
      <c r="C33" s="2" t="s">
        <v>30</v>
      </c>
      <c r="D33" s="2">
        <v>492</v>
      </c>
      <c r="E33" s="2">
        <v>492</v>
      </c>
      <c r="F33" s="2">
        <v>27</v>
      </c>
      <c r="G33" s="2">
        <v>55.92</v>
      </c>
      <c r="H33" s="2">
        <v>28.58</v>
      </c>
      <c r="I33" s="2">
        <v>14060.17</v>
      </c>
      <c r="J33" s="2">
        <v>0</v>
      </c>
      <c r="K33" s="2">
        <v>28.92</v>
      </c>
      <c r="L33" s="2">
        <v>1.58</v>
      </c>
      <c r="M33" s="2">
        <v>4.16</v>
      </c>
      <c r="N33" s="2">
        <v>776.17</v>
      </c>
      <c r="O33" s="2">
        <v>2952</v>
      </c>
    </row>
    <row r="34" spans="2:15">
      <c r="B34" s="4" t="s">
        <v>50</v>
      </c>
      <c r="C34" s="4" t="s">
        <v>37</v>
      </c>
      <c r="D34" s="4">
        <v>492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Риболовецька компанія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2022-05-26T19:18:53Z</dcterms:created>
  <dcterms:modified xsi:type="dcterms:W3CDTF">2022-05-27T10:06:57Z</dcterms:modified>
</cp:coreProperties>
</file>