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sokolov/Documents/GitHub/Uni/практика/"/>
    </mc:Choice>
  </mc:AlternateContent>
  <xr:revisionPtr revIDLastSave="0" documentId="13_ncr:1_{B32D1AAE-F98C-8243-9D77-07126D86413D}" xr6:coauthVersionLast="46" xr6:coauthVersionMax="46" xr10:uidLastSave="{00000000-0000-0000-0000-000000000000}"/>
  <bookViews>
    <workbookView xWindow="0" yWindow="0" windowWidth="28800" windowHeight="18000" activeTab="2" xr2:uid="{FAF92D15-15AE-4741-A8BD-29EBE0C5BC33}"/>
  </bookViews>
  <sheets>
    <sheet name="16.09 дих-я и золотое сечение" sheetId="3" r:id="rId1"/>
    <sheet name="23.09 метод секущих" sheetId="4" r:id="rId2"/>
    <sheet name="30.09 градиентный спуск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5" l="1"/>
  <c r="F12" i="5" s="1"/>
  <c r="B12" i="5"/>
  <c r="D12" i="5"/>
  <c r="B101" i="4"/>
  <c r="C101" i="4"/>
  <c r="D101" i="4"/>
  <c r="E101" i="4"/>
  <c r="F101" i="4"/>
  <c r="G101" i="4" s="1"/>
  <c r="I101" i="4"/>
  <c r="B102" i="4"/>
  <c r="I102" i="4"/>
  <c r="B98" i="4"/>
  <c r="C98" i="4"/>
  <c r="D98" i="4"/>
  <c r="F98" i="4" s="1"/>
  <c r="E98" i="4"/>
  <c r="I98" i="4"/>
  <c r="B99" i="4"/>
  <c r="B100" i="4" s="1"/>
  <c r="I99" i="4"/>
  <c r="I100" i="4"/>
  <c r="B93" i="4"/>
  <c r="C93" i="4"/>
  <c r="D93" i="4"/>
  <c r="F93" i="4" s="1"/>
  <c r="E93" i="4"/>
  <c r="I93" i="4"/>
  <c r="B94" i="4"/>
  <c r="B95" i="4" s="1"/>
  <c r="B96" i="4" s="1"/>
  <c r="B97" i="4" s="1"/>
  <c r="I94" i="4"/>
  <c r="I95" i="4"/>
  <c r="I96" i="4"/>
  <c r="I97" i="4"/>
  <c r="B89" i="4"/>
  <c r="C89" i="4"/>
  <c r="D89" i="4"/>
  <c r="F89" i="4" s="1"/>
  <c r="E89" i="4"/>
  <c r="I89" i="4"/>
  <c r="B90" i="4"/>
  <c r="B91" i="4" s="1"/>
  <c r="B92" i="4" s="1"/>
  <c r="I90" i="4"/>
  <c r="I91" i="4"/>
  <c r="I92" i="4"/>
  <c r="B83" i="4"/>
  <c r="C83" i="4"/>
  <c r="D83" i="4"/>
  <c r="F83" i="4" s="1"/>
  <c r="G83" i="4" s="1"/>
  <c r="E83" i="4"/>
  <c r="I83" i="4"/>
  <c r="B84" i="4"/>
  <c r="B85" i="4" s="1"/>
  <c r="B86" i="4" s="1"/>
  <c r="B87" i="4" s="1"/>
  <c r="B88" i="4" s="1"/>
  <c r="I84" i="4"/>
  <c r="I85" i="4"/>
  <c r="I86" i="4"/>
  <c r="I87" i="4"/>
  <c r="I88" i="4"/>
  <c r="B79" i="4"/>
  <c r="C79" i="4"/>
  <c r="D79" i="4"/>
  <c r="F79" i="4" s="1"/>
  <c r="E79" i="4"/>
  <c r="I79" i="4"/>
  <c r="B80" i="4"/>
  <c r="B81" i="4" s="1"/>
  <c r="B82" i="4" s="1"/>
  <c r="I80" i="4"/>
  <c r="I81" i="4"/>
  <c r="I82" i="4"/>
  <c r="B69" i="4"/>
  <c r="C69" i="4"/>
  <c r="D69" i="4"/>
  <c r="F69" i="4" s="1"/>
  <c r="G69" i="4" s="1"/>
  <c r="E69" i="4"/>
  <c r="I69" i="4"/>
  <c r="B70" i="4"/>
  <c r="B71" i="4" s="1"/>
  <c r="B72" i="4" s="1"/>
  <c r="B73" i="4" s="1"/>
  <c r="B74" i="4" s="1"/>
  <c r="B75" i="4" s="1"/>
  <c r="B76" i="4" s="1"/>
  <c r="B77" i="4" s="1"/>
  <c r="B78" i="4" s="1"/>
  <c r="I70" i="4"/>
  <c r="I71" i="4"/>
  <c r="I72" i="4"/>
  <c r="I73" i="4"/>
  <c r="I74" i="4"/>
  <c r="I75" i="4"/>
  <c r="I76" i="4"/>
  <c r="I77" i="4"/>
  <c r="I78" i="4"/>
  <c r="B64" i="4"/>
  <c r="C64" i="4"/>
  <c r="D64" i="4"/>
  <c r="F64" i="4" s="1"/>
  <c r="E64" i="4"/>
  <c r="I64" i="4"/>
  <c r="B65" i="4"/>
  <c r="B66" i="4" s="1"/>
  <c r="B67" i="4" s="1"/>
  <c r="B68" i="4" s="1"/>
  <c r="I65" i="4"/>
  <c r="I66" i="4"/>
  <c r="I67" i="4"/>
  <c r="I68" i="4"/>
  <c r="B57" i="4"/>
  <c r="C57" i="4"/>
  <c r="D57" i="4"/>
  <c r="E57" i="4"/>
  <c r="F57" i="4"/>
  <c r="G57" i="4" s="1"/>
  <c r="I57" i="4"/>
  <c r="B58" i="4"/>
  <c r="I58" i="4"/>
  <c r="B59" i="4"/>
  <c r="B60" i="4" s="1"/>
  <c r="B61" i="4" s="1"/>
  <c r="B62" i="4" s="1"/>
  <c r="B63" i="4" s="1"/>
  <c r="I59" i="4"/>
  <c r="I60" i="4"/>
  <c r="I61" i="4"/>
  <c r="I62" i="4"/>
  <c r="I63" i="4"/>
  <c r="B14" i="4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13" i="4"/>
  <c r="K51" i="4"/>
  <c r="L51" i="4" s="1"/>
  <c r="K52" i="4"/>
  <c r="L52" i="4"/>
  <c r="K53" i="4"/>
  <c r="L53" i="4"/>
  <c r="K54" i="4"/>
  <c r="L54" i="4"/>
  <c r="K55" i="4"/>
  <c r="L55" i="4"/>
  <c r="K56" i="4"/>
  <c r="L56" i="4"/>
  <c r="K37" i="4"/>
  <c r="L37" i="4" s="1"/>
  <c r="K38" i="4"/>
  <c r="L38" i="4"/>
  <c r="K39" i="4"/>
  <c r="L39" i="4" s="1"/>
  <c r="K40" i="4"/>
  <c r="L40" i="4"/>
  <c r="K41" i="4"/>
  <c r="L41" i="4" s="1"/>
  <c r="K42" i="4"/>
  <c r="L42" i="4"/>
  <c r="K43" i="4"/>
  <c r="L43" i="4" s="1"/>
  <c r="K44" i="4"/>
  <c r="L44" i="4"/>
  <c r="K45" i="4"/>
  <c r="L45" i="4" s="1"/>
  <c r="K46" i="4"/>
  <c r="L46" i="4"/>
  <c r="K47" i="4"/>
  <c r="L47" i="4" s="1"/>
  <c r="K48" i="4"/>
  <c r="L48" i="4"/>
  <c r="K49" i="4"/>
  <c r="L49" i="4" s="1"/>
  <c r="K50" i="4"/>
  <c r="L50" i="4"/>
  <c r="K25" i="4"/>
  <c r="L25" i="4"/>
  <c r="K26" i="4"/>
  <c r="L26" i="4"/>
  <c r="K27" i="4"/>
  <c r="L27" i="4"/>
  <c r="K28" i="4"/>
  <c r="L28" i="4"/>
  <c r="K29" i="4"/>
  <c r="L29" i="4"/>
  <c r="K30" i="4"/>
  <c r="L30" i="4"/>
  <c r="K31" i="4"/>
  <c r="L31" i="4"/>
  <c r="K32" i="4"/>
  <c r="L32" i="4"/>
  <c r="K33" i="4"/>
  <c r="L33" i="4"/>
  <c r="K34" i="4"/>
  <c r="L34" i="4"/>
  <c r="K35" i="4"/>
  <c r="L35" i="4"/>
  <c r="K36" i="4"/>
  <c r="L36" i="4"/>
  <c r="K13" i="4"/>
  <c r="L13" i="4"/>
  <c r="K14" i="4"/>
  <c r="L14" i="4"/>
  <c r="K15" i="4"/>
  <c r="L15" i="4"/>
  <c r="K16" i="4"/>
  <c r="L16" i="4"/>
  <c r="K17" i="4"/>
  <c r="L17" i="4"/>
  <c r="K18" i="4"/>
  <c r="L18" i="4"/>
  <c r="K19" i="4"/>
  <c r="L19" i="4"/>
  <c r="K20" i="4"/>
  <c r="L20" i="4"/>
  <c r="K21" i="4"/>
  <c r="L21" i="4"/>
  <c r="K22" i="4"/>
  <c r="L22" i="4"/>
  <c r="K23" i="4"/>
  <c r="L23" i="4"/>
  <c r="K24" i="4"/>
  <c r="L24" i="4"/>
  <c r="L12" i="4"/>
  <c r="E12" i="4"/>
  <c r="I49" i="4"/>
  <c r="I50" i="4"/>
  <c r="I51" i="4"/>
  <c r="I52" i="4"/>
  <c r="I53" i="4"/>
  <c r="I54" i="4"/>
  <c r="I55" i="4"/>
  <c r="I56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31" i="4"/>
  <c r="I32" i="4"/>
  <c r="I33" i="4"/>
  <c r="I34" i="4"/>
  <c r="I35" i="4"/>
  <c r="I28" i="4"/>
  <c r="I29" i="4"/>
  <c r="I30" i="4"/>
  <c r="I25" i="4"/>
  <c r="I26" i="4"/>
  <c r="I27" i="4"/>
  <c r="I20" i="4"/>
  <c r="I21" i="4"/>
  <c r="I22" i="4"/>
  <c r="I23" i="4"/>
  <c r="I24" i="4"/>
  <c r="I17" i="4"/>
  <c r="I18" i="4"/>
  <c r="I19" i="4"/>
  <c r="I14" i="4"/>
  <c r="I15" i="4"/>
  <c r="I16" i="4"/>
  <c r="I13" i="4"/>
  <c r="I12" i="4"/>
  <c r="G12" i="4"/>
  <c r="H12" i="4" s="1"/>
  <c r="F12" i="4"/>
  <c r="D12" i="4"/>
  <c r="C12" i="4"/>
  <c r="I8" i="4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J48" i="3"/>
  <c r="F48" i="3"/>
  <c r="D48" i="3" s="1"/>
  <c r="G12" i="5" l="1"/>
  <c r="H12" i="5" s="1"/>
  <c r="E12" i="5"/>
  <c r="K101" i="4"/>
  <c r="L101" i="4" s="1"/>
  <c r="H101" i="4"/>
  <c r="G98" i="4"/>
  <c r="G93" i="4"/>
  <c r="G89" i="4"/>
  <c r="K83" i="4"/>
  <c r="L83" i="4" s="1"/>
  <c r="H83" i="4"/>
  <c r="G79" i="4"/>
  <c r="K69" i="4"/>
  <c r="L69" i="4" s="1"/>
  <c r="H69" i="4"/>
  <c r="G64" i="4"/>
  <c r="K57" i="4"/>
  <c r="L57" i="4" s="1"/>
  <c r="H57" i="4"/>
  <c r="C13" i="4"/>
  <c r="E13" i="4" s="1"/>
  <c r="D13" i="4"/>
  <c r="F13" i="4" s="1"/>
  <c r="G13" i="4" s="1"/>
  <c r="H13" i="4" s="1"/>
  <c r="K12" i="4"/>
  <c r="G48" i="3"/>
  <c r="E48" i="3"/>
  <c r="H48" i="3" s="1"/>
  <c r="O12" i="5" l="1"/>
  <c r="N12" i="5"/>
  <c r="P12" i="5" s="1"/>
  <c r="D102" i="4"/>
  <c r="C102" i="4"/>
  <c r="E102" i="4" s="1"/>
  <c r="K98" i="4"/>
  <c r="L98" i="4" s="1"/>
  <c r="H98" i="4"/>
  <c r="K93" i="4"/>
  <c r="L93" i="4" s="1"/>
  <c r="H93" i="4"/>
  <c r="K89" i="4"/>
  <c r="L89" i="4" s="1"/>
  <c r="H89" i="4"/>
  <c r="D84" i="4"/>
  <c r="C84" i="4"/>
  <c r="E84" i="4" s="1"/>
  <c r="K79" i="4"/>
  <c r="L79" i="4" s="1"/>
  <c r="H79" i="4"/>
  <c r="D70" i="4"/>
  <c r="C70" i="4"/>
  <c r="E70" i="4" s="1"/>
  <c r="K64" i="4"/>
  <c r="L64" i="4" s="1"/>
  <c r="H64" i="4"/>
  <c r="D58" i="4"/>
  <c r="C58" i="4"/>
  <c r="E58" i="4" s="1"/>
  <c r="D14" i="4"/>
  <c r="F14" i="4" s="1"/>
  <c r="C14" i="4"/>
  <c r="E14" i="4" s="1"/>
  <c r="D49" i="3"/>
  <c r="G49" i="3" s="1"/>
  <c r="B49" i="3"/>
  <c r="C49" i="3"/>
  <c r="J13" i="5" l="1"/>
  <c r="I13" i="5"/>
  <c r="B13" i="5"/>
  <c r="L13" i="5"/>
  <c r="F102" i="4"/>
  <c r="G102" i="4" s="1"/>
  <c r="D99" i="4"/>
  <c r="C99" i="4"/>
  <c r="E99" i="4" s="1"/>
  <c r="D94" i="4"/>
  <c r="C94" i="4"/>
  <c r="E94" i="4" s="1"/>
  <c r="D90" i="4"/>
  <c r="C90" i="4"/>
  <c r="E90" i="4" s="1"/>
  <c r="F84" i="4"/>
  <c r="G84" i="4" s="1"/>
  <c r="D80" i="4"/>
  <c r="C80" i="4"/>
  <c r="E80" i="4" s="1"/>
  <c r="F70" i="4"/>
  <c r="G70" i="4" s="1"/>
  <c r="D65" i="4"/>
  <c r="C65" i="4"/>
  <c r="E65" i="4" s="1"/>
  <c r="F58" i="4"/>
  <c r="G58" i="4" s="1"/>
  <c r="G14" i="4"/>
  <c r="H14" i="4" s="1"/>
  <c r="J49" i="3"/>
  <c r="E49" i="3"/>
  <c r="H49" i="3" s="1"/>
  <c r="D13" i="5" l="1"/>
  <c r="C13" i="5"/>
  <c r="H102" i="4"/>
  <c r="K102" i="4"/>
  <c r="L102" i="4" s="1"/>
  <c r="F99" i="4"/>
  <c r="G99" i="4" s="1"/>
  <c r="F94" i="4"/>
  <c r="G94" i="4" s="1"/>
  <c r="F90" i="4"/>
  <c r="G90" i="4" s="1"/>
  <c r="H84" i="4"/>
  <c r="K84" i="4"/>
  <c r="L84" i="4" s="1"/>
  <c r="F80" i="4"/>
  <c r="G80" i="4"/>
  <c r="H70" i="4"/>
  <c r="K70" i="4"/>
  <c r="L70" i="4" s="1"/>
  <c r="F65" i="4"/>
  <c r="G65" i="4" s="1"/>
  <c r="H58" i="4"/>
  <c r="K58" i="4"/>
  <c r="L58" i="4" s="1"/>
  <c r="D15" i="4"/>
  <c r="F15" i="4" s="1"/>
  <c r="C15" i="4"/>
  <c r="E15" i="4" s="1"/>
  <c r="B50" i="3"/>
  <c r="C50" i="3"/>
  <c r="E50" i="3"/>
  <c r="H50" i="3" s="1"/>
  <c r="E13" i="5" l="1"/>
  <c r="O13" i="5"/>
  <c r="F13" i="5"/>
  <c r="H13" i="5" s="1"/>
  <c r="G13" i="5"/>
  <c r="N13" i="5"/>
  <c r="P13" i="5" s="1"/>
  <c r="H99" i="4"/>
  <c r="K99" i="4"/>
  <c r="L99" i="4" s="1"/>
  <c r="H94" i="4"/>
  <c r="K94" i="4"/>
  <c r="L94" i="4" s="1"/>
  <c r="H90" i="4"/>
  <c r="K90" i="4"/>
  <c r="L90" i="4" s="1"/>
  <c r="C85" i="4"/>
  <c r="E85" i="4" s="1"/>
  <c r="D85" i="4"/>
  <c r="H80" i="4"/>
  <c r="K80" i="4"/>
  <c r="L80" i="4" s="1"/>
  <c r="C71" i="4"/>
  <c r="E71" i="4" s="1"/>
  <c r="D71" i="4"/>
  <c r="H65" i="4"/>
  <c r="K65" i="4"/>
  <c r="L65" i="4" s="1"/>
  <c r="C59" i="4"/>
  <c r="E59" i="4" s="1"/>
  <c r="D59" i="4"/>
  <c r="G15" i="4"/>
  <c r="H15" i="4" s="1"/>
  <c r="J50" i="3"/>
  <c r="D50" i="3"/>
  <c r="G50" i="3" s="1"/>
  <c r="C51" i="3" s="1"/>
  <c r="B14" i="5" l="1"/>
  <c r="J14" i="5"/>
  <c r="L14" i="5"/>
  <c r="I14" i="5"/>
  <c r="C14" i="5" s="1"/>
  <c r="D100" i="4"/>
  <c r="C100" i="4"/>
  <c r="E100" i="4" s="1"/>
  <c r="C95" i="4"/>
  <c r="E95" i="4" s="1"/>
  <c r="D95" i="4"/>
  <c r="D91" i="4"/>
  <c r="C91" i="4"/>
  <c r="E91" i="4" s="1"/>
  <c r="F85" i="4"/>
  <c r="G85" i="4"/>
  <c r="D81" i="4"/>
  <c r="C81" i="4"/>
  <c r="E81" i="4" s="1"/>
  <c r="F71" i="4"/>
  <c r="G71" i="4" s="1"/>
  <c r="C66" i="4"/>
  <c r="E66" i="4" s="1"/>
  <c r="D66" i="4"/>
  <c r="F59" i="4"/>
  <c r="G59" i="4" s="1"/>
  <c r="C16" i="4"/>
  <c r="E16" i="4" s="1"/>
  <c r="D16" i="4"/>
  <c r="F16" i="4" s="1"/>
  <c r="G16" i="4" s="1"/>
  <c r="H16" i="4" s="1"/>
  <c r="E51" i="3"/>
  <c r="H51" i="3" s="1"/>
  <c r="B51" i="3"/>
  <c r="J51" i="3" s="1"/>
  <c r="D14" i="5" l="1"/>
  <c r="E14" i="5" s="1"/>
  <c r="F100" i="4"/>
  <c r="G100" i="4" s="1"/>
  <c r="F95" i="4"/>
  <c r="G95" i="4" s="1"/>
  <c r="F91" i="4"/>
  <c r="G91" i="4"/>
  <c r="K85" i="4"/>
  <c r="L85" i="4" s="1"/>
  <c r="H85" i="4"/>
  <c r="F81" i="4"/>
  <c r="G81" i="4" s="1"/>
  <c r="K71" i="4"/>
  <c r="L71" i="4" s="1"/>
  <c r="H71" i="4"/>
  <c r="F66" i="4"/>
  <c r="G66" i="4"/>
  <c r="K59" i="4"/>
  <c r="L59" i="4" s="1"/>
  <c r="H59" i="4"/>
  <c r="C17" i="4"/>
  <c r="E17" i="4" s="1"/>
  <c r="D17" i="4"/>
  <c r="D51" i="3"/>
  <c r="G51" i="3" s="1"/>
  <c r="E52" i="3" s="1"/>
  <c r="H52" i="3" s="1"/>
  <c r="N14" i="5" l="1"/>
  <c r="P14" i="5" s="1"/>
  <c r="O14" i="5"/>
  <c r="G14" i="5"/>
  <c r="F14" i="5"/>
  <c r="K100" i="4"/>
  <c r="L100" i="4" s="1"/>
  <c r="H100" i="4"/>
  <c r="K95" i="4"/>
  <c r="L95" i="4" s="1"/>
  <c r="H95" i="4"/>
  <c r="K91" i="4"/>
  <c r="L91" i="4" s="1"/>
  <c r="H91" i="4"/>
  <c r="D86" i="4"/>
  <c r="C86" i="4"/>
  <c r="E86" i="4" s="1"/>
  <c r="K81" i="4"/>
  <c r="L81" i="4" s="1"/>
  <c r="H81" i="4"/>
  <c r="D72" i="4"/>
  <c r="C72" i="4"/>
  <c r="E72" i="4" s="1"/>
  <c r="K66" i="4"/>
  <c r="L66" i="4" s="1"/>
  <c r="H66" i="4"/>
  <c r="D60" i="4"/>
  <c r="C60" i="4"/>
  <c r="E60" i="4" s="1"/>
  <c r="F17" i="4"/>
  <c r="G17" i="4"/>
  <c r="H17" i="4" s="1"/>
  <c r="B52" i="3"/>
  <c r="C52" i="3"/>
  <c r="J52" i="3" s="1"/>
  <c r="H14" i="5" l="1"/>
  <c r="D96" i="4"/>
  <c r="C96" i="4"/>
  <c r="E96" i="4" s="1"/>
  <c r="D92" i="4"/>
  <c r="C92" i="4"/>
  <c r="E92" i="4" s="1"/>
  <c r="F86" i="4"/>
  <c r="G86" i="4" s="1"/>
  <c r="D82" i="4"/>
  <c r="C82" i="4"/>
  <c r="E82" i="4" s="1"/>
  <c r="F72" i="4"/>
  <c r="G72" i="4" s="1"/>
  <c r="D67" i="4"/>
  <c r="C67" i="4"/>
  <c r="E67" i="4" s="1"/>
  <c r="F60" i="4"/>
  <c r="G60" i="4" s="1"/>
  <c r="C18" i="4"/>
  <c r="E18" i="4" s="1"/>
  <c r="D18" i="4"/>
  <c r="F18" i="4" s="1"/>
  <c r="G18" i="4" s="1"/>
  <c r="H18" i="4" s="1"/>
  <c r="D52" i="3"/>
  <c r="G52" i="3" s="1"/>
  <c r="B53" i="3" s="1"/>
  <c r="L15" i="5" l="1"/>
  <c r="J15" i="5"/>
  <c r="D15" i="5" s="1"/>
  <c r="I15" i="5"/>
  <c r="B15" i="5"/>
  <c r="F96" i="4"/>
  <c r="G96" i="4" s="1"/>
  <c r="F92" i="4"/>
  <c r="G92" i="4" s="1"/>
  <c r="H86" i="4"/>
  <c r="K86" i="4"/>
  <c r="L86" i="4" s="1"/>
  <c r="F82" i="4"/>
  <c r="G82" i="4" s="1"/>
  <c r="H72" i="4"/>
  <c r="K72" i="4"/>
  <c r="L72" i="4" s="1"/>
  <c r="F67" i="4"/>
  <c r="G67" i="4" s="1"/>
  <c r="H60" i="4"/>
  <c r="K60" i="4"/>
  <c r="L60" i="4" s="1"/>
  <c r="C19" i="4"/>
  <c r="E19" i="4" s="1"/>
  <c r="D19" i="4"/>
  <c r="F19" i="4" s="1"/>
  <c r="G19" i="4" s="1"/>
  <c r="H19" i="4" s="1"/>
  <c r="D53" i="3"/>
  <c r="G53" i="3" s="1"/>
  <c r="C53" i="3"/>
  <c r="J53" i="3" s="1"/>
  <c r="C15" i="5" l="1"/>
  <c r="E15" i="5" s="1"/>
  <c r="O15" i="5" s="1"/>
  <c r="H96" i="4"/>
  <c r="K96" i="4"/>
  <c r="L96" i="4" s="1"/>
  <c r="H92" i="4"/>
  <c r="K92" i="4"/>
  <c r="L92" i="4" s="1"/>
  <c r="C87" i="4"/>
  <c r="E87" i="4" s="1"/>
  <c r="D87" i="4"/>
  <c r="H82" i="4"/>
  <c r="K82" i="4"/>
  <c r="L82" i="4" s="1"/>
  <c r="C73" i="4"/>
  <c r="E73" i="4" s="1"/>
  <c r="D73" i="4"/>
  <c r="H67" i="4"/>
  <c r="K67" i="4"/>
  <c r="L67" i="4" s="1"/>
  <c r="C61" i="4"/>
  <c r="E61" i="4" s="1"/>
  <c r="D61" i="4"/>
  <c r="C20" i="4"/>
  <c r="E20" i="4" s="1"/>
  <c r="D20" i="4"/>
  <c r="F20" i="4" s="1"/>
  <c r="E53" i="3"/>
  <c r="H53" i="3" s="1"/>
  <c r="C54" i="3" s="1"/>
  <c r="N15" i="5" l="1"/>
  <c r="P15" i="5" s="1"/>
  <c r="H15" i="5"/>
  <c r="I16" i="5" s="1"/>
  <c r="F15" i="5"/>
  <c r="G15" i="5"/>
  <c r="B16" i="5"/>
  <c r="C97" i="4"/>
  <c r="E97" i="4" s="1"/>
  <c r="D97" i="4"/>
  <c r="F87" i="4"/>
  <c r="G87" i="4"/>
  <c r="F73" i="4"/>
  <c r="G73" i="4" s="1"/>
  <c r="D68" i="4"/>
  <c r="C68" i="4"/>
  <c r="E68" i="4" s="1"/>
  <c r="F61" i="4"/>
  <c r="G61" i="4"/>
  <c r="G20" i="4"/>
  <c r="H20" i="4" s="1"/>
  <c r="D54" i="3"/>
  <c r="G54" i="3" s="1"/>
  <c r="B54" i="3"/>
  <c r="J54" i="3" s="1"/>
  <c r="L16" i="5" l="1"/>
  <c r="D16" i="5"/>
  <c r="J16" i="5"/>
  <c r="C16" i="5"/>
  <c r="E16" i="5" s="1"/>
  <c r="G16" i="5" s="1"/>
  <c r="F16" i="5"/>
  <c r="O16" i="5"/>
  <c r="F97" i="4"/>
  <c r="G97" i="4"/>
  <c r="K87" i="4"/>
  <c r="L87" i="4" s="1"/>
  <c r="H87" i="4"/>
  <c r="K73" i="4"/>
  <c r="L73" i="4" s="1"/>
  <c r="H73" i="4"/>
  <c r="F68" i="4"/>
  <c r="G68" i="4" s="1"/>
  <c r="K61" i="4"/>
  <c r="L61" i="4" s="1"/>
  <c r="H61" i="4"/>
  <c r="C21" i="4"/>
  <c r="E21" i="4" s="1"/>
  <c r="D21" i="4"/>
  <c r="F21" i="4" s="1"/>
  <c r="E54" i="3"/>
  <c r="H54" i="3" s="1"/>
  <c r="N16" i="5" l="1"/>
  <c r="P16" i="5" s="1"/>
  <c r="H16" i="5"/>
  <c r="I17" i="5" s="1"/>
  <c r="B17" i="5"/>
  <c r="K97" i="4"/>
  <c r="L97" i="4" s="1"/>
  <c r="H97" i="4"/>
  <c r="D88" i="4"/>
  <c r="C88" i="4"/>
  <c r="E88" i="4" s="1"/>
  <c r="D74" i="4"/>
  <c r="C74" i="4"/>
  <c r="E74" i="4" s="1"/>
  <c r="K68" i="4"/>
  <c r="L68" i="4" s="1"/>
  <c r="H68" i="4"/>
  <c r="D62" i="4"/>
  <c r="C62" i="4"/>
  <c r="E62" i="4" s="1"/>
  <c r="G21" i="4"/>
  <c r="H21" i="4" s="1"/>
  <c r="B55" i="3"/>
  <c r="E55" i="3" s="1"/>
  <c r="H55" i="3" s="1"/>
  <c r="C55" i="3"/>
  <c r="J17" i="5" l="1"/>
  <c r="D17" i="5" s="1"/>
  <c r="L17" i="5"/>
  <c r="C17" i="5"/>
  <c r="E17" i="5" s="1"/>
  <c r="F88" i="4"/>
  <c r="G88" i="4" s="1"/>
  <c r="F74" i="4"/>
  <c r="G74" i="4" s="1"/>
  <c r="F62" i="4"/>
  <c r="G62" i="4" s="1"/>
  <c r="D22" i="4"/>
  <c r="F22" i="4" s="1"/>
  <c r="G22" i="4" s="1"/>
  <c r="H22" i="4" s="1"/>
  <c r="C22" i="4"/>
  <c r="E22" i="4" s="1"/>
  <c r="J55" i="3"/>
  <c r="D55" i="3"/>
  <c r="G55" i="3" s="1"/>
  <c r="C56" i="3" s="1"/>
  <c r="F17" i="5" l="1"/>
  <c r="N17" i="5"/>
  <c r="G17" i="5"/>
  <c r="H17" i="5" s="1"/>
  <c r="O17" i="5"/>
  <c r="H88" i="4"/>
  <c r="K88" i="4"/>
  <c r="L88" i="4" s="1"/>
  <c r="H74" i="4"/>
  <c r="K74" i="4"/>
  <c r="L74" i="4" s="1"/>
  <c r="H62" i="4"/>
  <c r="K62" i="4"/>
  <c r="L62" i="4" s="1"/>
  <c r="C23" i="4"/>
  <c r="E23" i="4" s="1"/>
  <c r="D23" i="4"/>
  <c r="F23" i="4" s="1"/>
  <c r="G23" i="4" s="1"/>
  <c r="H23" i="4" s="1"/>
  <c r="E56" i="3"/>
  <c r="H56" i="3" s="1"/>
  <c r="B56" i="3"/>
  <c r="J56" i="3" s="1"/>
  <c r="P17" i="5" l="1"/>
  <c r="J18" i="5"/>
  <c r="I18" i="5"/>
  <c r="C18" i="5" s="1"/>
  <c r="B18" i="5"/>
  <c r="L18" i="5"/>
  <c r="C75" i="4"/>
  <c r="E75" i="4" s="1"/>
  <c r="D75" i="4"/>
  <c r="C63" i="4"/>
  <c r="E63" i="4" s="1"/>
  <c r="D63" i="4"/>
  <c r="C24" i="4"/>
  <c r="E24" i="4" s="1"/>
  <c r="D24" i="4"/>
  <c r="F24" i="4" s="1"/>
  <c r="G24" i="4" s="1"/>
  <c r="H24" i="4" s="1"/>
  <c r="D56" i="3"/>
  <c r="G56" i="3" s="1"/>
  <c r="D18" i="5" l="1"/>
  <c r="E18" i="5"/>
  <c r="F75" i="4"/>
  <c r="G75" i="4" s="1"/>
  <c r="F63" i="4"/>
  <c r="G63" i="4" s="1"/>
  <c r="C25" i="4"/>
  <c r="E25" i="4" s="1"/>
  <c r="D25" i="4"/>
  <c r="F25" i="4" s="1"/>
  <c r="G25" i="4" s="1"/>
  <c r="H25" i="4" s="1"/>
  <c r="B57" i="3"/>
  <c r="C57" i="3"/>
  <c r="D57" i="3"/>
  <c r="G57" i="3" s="1"/>
  <c r="G18" i="5" l="1"/>
  <c r="N18" i="5"/>
  <c r="P18" i="5" s="1"/>
  <c r="O18" i="5"/>
  <c r="F18" i="5"/>
  <c r="K75" i="4"/>
  <c r="L75" i="4" s="1"/>
  <c r="H75" i="4"/>
  <c r="K63" i="4"/>
  <c r="L63" i="4" s="1"/>
  <c r="H63" i="4"/>
  <c r="D26" i="4"/>
  <c r="F26" i="4" s="1"/>
  <c r="C26" i="4"/>
  <c r="E26" i="4" s="1"/>
  <c r="J57" i="3"/>
  <c r="E57" i="3"/>
  <c r="H57" i="3" s="1"/>
  <c r="C58" i="3" s="1"/>
  <c r="H18" i="5" l="1"/>
  <c r="D76" i="4"/>
  <c r="C76" i="4"/>
  <c r="E76" i="4" s="1"/>
  <c r="G26" i="4"/>
  <c r="H26" i="4" s="1"/>
  <c r="B58" i="3"/>
  <c r="J58" i="3" s="1"/>
  <c r="D58" i="3"/>
  <c r="G58" i="3" s="1"/>
  <c r="B19" i="5" l="1"/>
  <c r="I19" i="5"/>
  <c r="L19" i="5"/>
  <c r="J19" i="5"/>
  <c r="F76" i="4"/>
  <c r="G76" i="4" s="1"/>
  <c r="D27" i="4"/>
  <c r="F27" i="4" s="1"/>
  <c r="G27" i="4" s="1"/>
  <c r="H27" i="4" s="1"/>
  <c r="C27" i="4"/>
  <c r="E27" i="4" s="1"/>
  <c r="E58" i="3"/>
  <c r="H58" i="3" s="1"/>
  <c r="B59" i="3" s="1"/>
  <c r="C19" i="5" l="1"/>
  <c r="D19" i="5"/>
  <c r="E19" i="5" s="1"/>
  <c r="H76" i="4"/>
  <c r="K76" i="4"/>
  <c r="L76" i="4" s="1"/>
  <c r="C28" i="4"/>
  <c r="E28" i="4" s="1"/>
  <c r="D28" i="4"/>
  <c r="F28" i="4" s="1"/>
  <c r="C59" i="3"/>
  <c r="J59" i="3" s="1"/>
  <c r="E59" i="3"/>
  <c r="H59" i="3" s="1"/>
  <c r="F19" i="5" l="1"/>
  <c r="N19" i="5"/>
  <c r="O19" i="5"/>
  <c r="G19" i="5"/>
  <c r="C77" i="4"/>
  <c r="E77" i="4" s="1"/>
  <c r="D77" i="4"/>
  <c r="G28" i="4"/>
  <c r="H28" i="4" s="1"/>
  <c r="D59" i="3"/>
  <c r="G59" i="3" s="1"/>
  <c r="B60" i="3" s="1"/>
  <c r="H19" i="5" l="1"/>
  <c r="P19" i="5"/>
  <c r="J20" i="5"/>
  <c r="L20" i="5"/>
  <c r="I20" i="5"/>
  <c r="B20" i="5"/>
  <c r="F77" i="4"/>
  <c r="G77" i="4" s="1"/>
  <c r="D29" i="4"/>
  <c r="C29" i="4"/>
  <c r="E29" i="4" s="1"/>
  <c r="D60" i="3"/>
  <c r="G60" i="3" s="1"/>
  <c r="C60" i="3"/>
  <c r="J60" i="3" s="1"/>
  <c r="E60" i="3"/>
  <c r="H60" i="3" s="1"/>
  <c r="E61" i="3" s="1"/>
  <c r="H61" i="3" s="1"/>
  <c r="C20" i="5" l="1"/>
  <c r="D20" i="5"/>
  <c r="E20" i="5" s="1"/>
  <c r="K77" i="4"/>
  <c r="L77" i="4" s="1"/>
  <c r="H77" i="4"/>
  <c r="F29" i="4"/>
  <c r="G29" i="4"/>
  <c r="H29" i="4" s="1"/>
  <c r="B61" i="3"/>
  <c r="C61" i="3"/>
  <c r="J61" i="3" s="1"/>
  <c r="D61" i="3"/>
  <c r="G61" i="3" s="1"/>
  <c r="B62" i="3" s="1"/>
  <c r="E62" i="3" s="1"/>
  <c r="H62" i="3" s="1"/>
  <c r="O20" i="5" l="1"/>
  <c r="F20" i="5"/>
  <c r="G20" i="5"/>
  <c r="H20" i="5"/>
  <c r="N20" i="5"/>
  <c r="P20" i="5" s="1"/>
  <c r="D78" i="4"/>
  <c r="C78" i="4"/>
  <c r="E78" i="4" s="1"/>
  <c r="C30" i="4"/>
  <c r="E30" i="4" s="1"/>
  <c r="D30" i="4"/>
  <c r="C62" i="3"/>
  <c r="J62" i="3" s="1"/>
  <c r="I21" i="5" l="1"/>
  <c r="B21" i="5"/>
  <c r="J21" i="5"/>
  <c r="L21" i="5"/>
  <c r="F78" i="4"/>
  <c r="G78" i="4" s="1"/>
  <c r="F30" i="4"/>
  <c r="G30" i="4"/>
  <c r="H30" i="4" s="1"/>
  <c r="D62" i="3"/>
  <c r="G62" i="3" s="1"/>
  <c r="D63" i="3" s="1"/>
  <c r="G63" i="3" s="1"/>
  <c r="B63" i="3"/>
  <c r="B32" i="3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I27" i="3"/>
  <c r="F31" i="3" s="1"/>
  <c r="H31" i="3" s="1"/>
  <c r="B12" i="3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I7" i="3"/>
  <c r="F11" i="3" s="1"/>
  <c r="H11" i="3" s="1"/>
  <c r="C21" i="5" l="1"/>
  <c r="D21" i="5"/>
  <c r="E21" i="5" s="1"/>
  <c r="H78" i="4"/>
  <c r="K78" i="4"/>
  <c r="L78" i="4" s="1"/>
  <c r="C31" i="4"/>
  <c r="E31" i="4" s="1"/>
  <c r="D31" i="4"/>
  <c r="F31" i="4" s="1"/>
  <c r="G31" i="4" s="1"/>
  <c r="H31" i="4" s="1"/>
  <c r="C63" i="3"/>
  <c r="J63" i="3"/>
  <c r="E63" i="3"/>
  <c r="E31" i="3"/>
  <c r="G31" i="3" s="1"/>
  <c r="D31" i="3" s="1"/>
  <c r="E11" i="3"/>
  <c r="G11" i="3" s="1"/>
  <c r="C11" i="3" s="1"/>
  <c r="F21" i="5" l="1"/>
  <c r="H21" i="5" s="1"/>
  <c r="G21" i="5"/>
  <c r="O21" i="5"/>
  <c r="N21" i="5"/>
  <c r="D32" i="4"/>
  <c r="C32" i="4"/>
  <c r="E32" i="4" s="1"/>
  <c r="H63" i="3"/>
  <c r="C31" i="3"/>
  <c r="I31" i="3" s="1"/>
  <c r="D11" i="3"/>
  <c r="I11" i="3" s="1"/>
  <c r="J22" i="5" l="1"/>
  <c r="I22" i="5"/>
  <c r="C22" i="5" s="1"/>
  <c r="B22" i="5"/>
  <c r="L22" i="5"/>
  <c r="P21" i="5"/>
  <c r="F32" i="4"/>
  <c r="G32" i="4" s="1"/>
  <c r="H32" i="4" s="1"/>
  <c r="D64" i="3"/>
  <c r="G64" i="3" s="1"/>
  <c r="C64" i="3"/>
  <c r="B64" i="3"/>
  <c r="F12" i="3"/>
  <c r="H12" i="3" s="1"/>
  <c r="E12" i="3"/>
  <c r="G12" i="3" s="1"/>
  <c r="E32" i="3"/>
  <c r="G32" i="3" s="1"/>
  <c r="F32" i="3"/>
  <c r="H32" i="3" s="1"/>
  <c r="D22" i="5" l="1"/>
  <c r="E22" i="5" s="1"/>
  <c r="C33" i="4"/>
  <c r="E33" i="4" s="1"/>
  <c r="D33" i="4"/>
  <c r="E64" i="3"/>
  <c r="H64" i="3" s="1"/>
  <c r="E65" i="3" s="1"/>
  <c r="H65" i="3" s="1"/>
  <c r="J64" i="3"/>
  <c r="D12" i="3"/>
  <c r="C12" i="3"/>
  <c r="C32" i="3"/>
  <c r="D32" i="3"/>
  <c r="O22" i="5" l="1"/>
  <c r="N22" i="5"/>
  <c r="P22" i="5" s="1"/>
  <c r="F22" i="5"/>
  <c r="H22" i="5" s="1"/>
  <c r="G22" i="5"/>
  <c r="F33" i="4"/>
  <c r="G33" i="4" s="1"/>
  <c r="H33" i="4" s="1"/>
  <c r="F13" i="3"/>
  <c r="H13" i="3" s="1"/>
  <c r="I12" i="3"/>
  <c r="C65" i="3"/>
  <c r="B65" i="3"/>
  <c r="D65" i="3" s="1"/>
  <c r="G65" i="3" s="1"/>
  <c r="E13" i="3"/>
  <c r="G13" i="3" s="1"/>
  <c r="D13" i="3" s="1"/>
  <c r="I32" i="3"/>
  <c r="F33" i="3"/>
  <c r="H33" i="3" s="1"/>
  <c r="E33" i="3"/>
  <c r="G33" i="3" s="1"/>
  <c r="J23" i="5" l="1"/>
  <c r="B23" i="5"/>
  <c r="L23" i="5"/>
  <c r="I23" i="5"/>
  <c r="C23" i="5" s="1"/>
  <c r="C34" i="4"/>
  <c r="E34" i="4" s="1"/>
  <c r="D34" i="4"/>
  <c r="C13" i="3"/>
  <c r="B66" i="3"/>
  <c r="C66" i="3"/>
  <c r="E66" i="3"/>
  <c r="H66" i="3" s="1"/>
  <c r="J65" i="3"/>
  <c r="I13" i="3"/>
  <c r="C33" i="3"/>
  <c r="D33" i="3"/>
  <c r="E14" i="3"/>
  <c r="G14" i="3" s="1"/>
  <c r="F14" i="3"/>
  <c r="H14" i="3" s="1"/>
  <c r="D23" i="5" l="1"/>
  <c r="E23" i="5" s="1"/>
  <c r="N23" i="5"/>
  <c r="P23" i="5" s="1"/>
  <c r="O23" i="5"/>
  <c r="G23" i="5"/>
  <c r="F23" i="5"/>
  <c r="H23" i="5" s="1"/>
  <c r="F34" i="4"/>
  <c r="G34" i="4" s="1"/>
  <c r="H34" i="4" s="1"/>
  <c r="D66" i="3"/>
  <c r="G66" i="3" s="1"/>
  <c r="J66" i="3"/>
  <c r="I33" i="3"/>
  <c r="F34" i="3"/>
  <c r="H34" i="3" s="1"/>
  <c r="E34" i="3"/>
  <c r="G34" i="3" s="1"/>
  <c r="D14" i="3"/>
  <c r="C14" i="3"/>
  <c r="B24" i="5" l="1"/>
  <c r="J24" i="5"/>
  <c r="C24" i="5" s="1"/>
  <c r="L24" i="5"/>
  <c r="I24" i="5"/>
  <c r="C35" i="4"/>
  <c r="E35" i="4" s="1"/>
  <c r="D35" i="4"/>
  <c r="F35" i="4" s="1"/>
  <c r="D34" i="3"/>
  <c r="C34" i="3"/>
  <c r="E15" i="3"/>
  <c r="G15" i="3" s="1"/>
  <c r="F15" i="3"/>
  <c r="H15" i="3" s="1"/>
  <c r="I14" i="3"/>
  <c r="D24" i="5" l="1"/>
  <c r="E24" i="5" s="1"/>
  <c r="G35" i="4"/>
  <c r="H35" i="4" s="1"/>
  <c r="I34" i="3"/>
  <c r="E35" i="3"/>
  <c r="G35" i="3" s="1"/>
  <c r="F35" i="3"/>
  <c r="H35" i="3" s="1"/>
  <c r="C15" i="3"/>
  <c r="D15" i="3"/>
  <c r="G24" i="5" l="1"/>
  <c r="N24" i="5"/>
  <c r="F24" i="5"/>
  <c r="O24" i="5"/>
  <c r="C36" i="4"/>
  <c r="E36" i="4" s="1"/>
  <c r="D36" i="4"/>
  <c r="I15" i="3"/>
  <c r="C35" i="3"/>
  <c r="D35" i="3"/>
  <c r="F16" i="3"/>
  <c r="H16" i="3" s="1"/>
  <c r="E16" i="3"/>
  <c r="G16" i="3" s="1"/>
  <c r="P24" i="5" l="1"/>
  <c r="H24" i="5"/>
  <c r="F36" i="4"/>
  <c r="G36" i="4" s="1"/>
  <c r="H36" i="4" s="1"/>
  <c r="I35" i="3"/>
  <c r="E36" i="3"/>
  <c r="G36" i="3" s="1"/>
  <c r="F36" i="3"/>
  <c r="H36" i="3" s="1"/>
  <c r="C16" i="3"/>
  <c r="D16" i="3"/>
  <c r="B25" i="5" l="1"/>
  <c r="J25" i="5"/>
  <c r="C25" i="5" s="1"/>
  <c r="L25" i="5"/>
  <c r="I25" i="5"/>
  <c r="D37" i="4"/>
  <c r="F37" i="4" s="1"/>
  <c r="C37" i="4"/>
  <c r="E37" i="4" s="1"/>
  <c r="C36" i="3"/>
  <c r="D36" i="3"/>
  <c r="I16" i="3"/>
  <c r="F17" i="3"/>
  <c r="H17" i="3" s="1"/>
  <c r="E17" i="3"/>
  <c r="G17" i="3" s="1"/>
  <c r="D25" i="5" l="1"/>
  <c r="E25" i="5" s="1"/>
  <c r="G37" i="4"/>
  <c r="H37" i="4" s="1"/>
  <c r="I36" i="3"/>
  <c r="E37" i="3"/>
  <c r="G37" i="3" s="1"/>
  <c r="F37" i="3"/>
  <c r="H37" i="3" s="1"/>
  <c r="C17" i="3"/>
  <c r="D17" i="3"/>
  <c r="O25" i="5" l="1"/>
  <c r="N25" i="5"/>
  <c r="P25" i="5" s="1"/>
  <c r="G25" i="5"/>
  <c r="F25" i="5"/>
  <c r="H25" i="5" s="1"/>
  <c r="D38" i="4"/>
  <c r="C38" i="4"/>
  <c r="E38" i="4" s="1"/>
  <c r="I17" i="3"/>
  <c r="D37" i="3"/>
  <c r="C37" i="3"/>
  <c r="E18" i="3"/>
  <c r="G18" i="3" s="1"/>
  <c r="F18" i="3"/>
  <c r="H18" i="3" s="1"/>
  <c r="B26" i="5" l="1"/>
  <c r="I26" i="5"/>
  <c r="L26" i="5"/>
  <c r="J26" i="5"/>
  <c r="C26" i="5"/>
  <c r="F38" i="4"/>
  <c r="G38" i="4" s="1"/>
  <c r="H38" i="4" s="1"/>
  <c r="I37" i="3"/>
  <c r="E38" i="3"/>
  <c r="G38" i="3" s="1"/>
  <c r="F38" i="3"/>
  <c r="H38" i="3" s="1"/>
  <c r="C18" i="3"/>
  <c r="D18" i="3"/>
  <c r="D26" i="5" l="1"/>
  <c r="E26" i="5" s="1"/>
  <c r="C39" i="4"/>
  <c r="E39" i="4" s="1"/>
  <c r="D39" i="4"/>
  <c r="F39" i="4" s="1"/>
  <c r="G39" i="4" s="1"/>
  <c r="H39" i="4" s="1"/>
  <c r="K48" i="3"/>
  <c r="K49" i="3"/>
  <c r="K50" i="3"/>
  <c r="K51" i="3"/>
  <c r="K52" i="3"/>
  <c r="K53" i="3"/>
  <c r="K54" i="3"/>
  <c r="K55" i="3"/>
  <c r="K57" i="3"/>
  <c r="K56" i="3"/>
  <c r="K58" i="3"/>
  <c r="K59" i="3"/>
  <c r="K60" i="3"/>
  <c r="K61" i="3"/>
  <c r="K62" i="3"/>
  <c r="K63" i="3"/>
  <c r="K64" i="3"/>
  <c r="K65" i="3"/>
  <c r="K66" i="3"/>
  <c r="B68" i="3" s="1"/>
  <c r="C68" i="3" s="1"/>
  <c r="I18" i="3"/>
  <c r="C38" i="3"/>
  <c r="D38" i="3"/>
  <c r="F19" i="3"/>
  <c r="H19" i="3" s="1"/>
  <c r="E19" i="3"/>
  <c r="G19" i="3" s="1"/>
  <c r="F26" i="5" l="1"/>
  <c r="G26" i="5"/>
  <c r="H26" i="5" s="1"/>
  <c r="B27" i="5" s="1"/>
  <c r="N26" i="5"/>
  <c r="P26" i="5" s="1"/>
  <c r="O26" i="5"/>
  <c r="J27" i="5"/>
  <c r="I27" i="5"/>
  <c r="C27" i="5" s="1"/>
  <c r="L27" i="5"/>
  <c r="C40" i="4"/>
  <c r="E40" i="4" s="1"/>
  <c r="D40" i="4"/>
  <c r="F40" i="4" s="1"/>
  <c r="G40" i="4" s="1"/>
  <c r="H40" i="4" s="1"/>
  <c r="I38" i="3"/>
  <c r="E39" i="3"/>
  <c r="G39" i="3" s="1"/>
  <c r="F39" i="3"/>
  <c r="H39" i="3" s="1"/>
  <c r="D19" i="3"/>
  <c r="C19" i="3"/>
  <c r="D27" i="5" l="1"/>
  <c r="E27" i="5" s="1"/>
  <c r="D41" i="4"/>
  <c r="F41" i="4" s="1"/>
  <c r="G41" i="4" s="1"/>
  <c r="H41" i="4" s="1"/>
  <c r="C41" i="4"/>
  <c r="E41" i="4" s="1"/>
  <c r="C39" i="3"/>
  <c r="D39" i="3"/>
  <c r="E20" i="3"/>
  <c r="G20" i="3" s="1"/>
  <c r="F20" i="3"/>
  <c r="H20" i="3" s="1"/>
  <c r="I19" i="3"/>
  <c r="F27" i="5" l="1"/>
  <c r="H27" i="5"/>
  <c r="N27" i="5"/>
  <c r="P27" i="5" s="1"/>
  <c r="G27" i="5"/>
  <c r="O27" i="5"/>
  <c r="C42" i="4"/>
  <c r="E42" i="4" s="1"/>
  <c r="D42" i="4"/>
  <c r="F42" i="4" s="1"/>
  <c r="I39" i="3"/>
  <c r="E40" i="3"/>
  <c r="G40" i="3" s="1"/>
  <c r="F40" i="3"/>
  <c r="H40" i="3" s="1"/>
  <c r="C20" i="3"/>
  <c r="D20" i="3"/>
  <c r="D28" i="5" l="1"/>
  <c r="E28" i="5" s="1"/>
  <c r="G28" i="5" s="1"/>
  <c r="B28" i="5"/>
  <c r="J28" i="5"/>
  <c r="I28" i="5"/>
  <c r="C28" i="5" s="1"/>
  <c r="L28" i="5"/>
  <c r="G42" i="4"/>
  <c r="H42" i="4" s="1"/>
  <c r="I20" i="3"/>
  <c r="D40" i="3"/>
  <c r="C40" i="3"/>
  <c r="E21" i="3"/>
  <c r="G21" i="3" s="1"/>
  <c r="F21" i="3"/>
  <c r="H21" i="3" s="1"/>
  <c r="F28" i="5" l="1"/>
  <c r="H28" i="5" s="1"/>
  <c r="O28" i="5"/>
  <c r="N28" i="5"/>
  <c r="P28" i="5" s="1"/>
  <c r="J29" i="5"/>
  <c r="I29" i="5"/>
  <c r="C29" i="5" s="1"/>
  <c r="L29" i="5"/>
  <c r="B29" i="5"/>
  <c r="D43" i="4"/>
  <c r="F43" i="4" s="1"/>
  <c r="G43" i="4" s="1"/>
  <c r="H43" i="4" s="1"/>
  <c r="C43" i="4"/>
  <c r="E43" i="4" s="1"/>
  <c r="E41" i="3"/>
  <c r="G41" i="3" s="1"/>
  <c r="F41" i="3"/>
  <c r="H41" i="3" s="1"/>
  <c r="I40" i="3"/>
  <c r="C21" i="3"/>
  <c r="D21" i="3"/>
  <c r="D29" i="5" l="1"/>
  <c r="E29" i="5" s="1"/>
  <c r="C44" i="4"/>
  <c r="E44" i="4" s="1"/>
  <c r="D44" i="4"/>
  <c r="F44" i="4" s="1"/>
  <c r="G44" i="4" s="1"/>
  <c r="H44" i="4" s="1"/>
  <c r="C41" i="3"/>
  <c r="D41" i="3"/>
  <c r="I21" i="3"/>
  <c r="E22" i="3"/>
  <c r="G22" i="3" s="1"/>
  <c r="F22" i="3"/>
  <c r="H22" i="3" s="1"/>
  <c r="O29" i="5" l="1"/>
  <c r="N29" i="5"/>
  <c r="P29" i="5" s="1"/>
  <c r="F29" i="5"/>
  <c r="G29" i="5"/>
  <c r="D45" i="4"/>
  <c r="F45" i="4" s="1"/>
  <c r="G45" i="4" s="1"/>
  <c r="H45" i="4" s="1"/>
  <c r="C45" i="4"/>
  <c r="E45" i="4" s="1"/>
  <c r="I41" i="3"/>
  <c r="E42" i="3"/>
  <c r="G42" i="3" s="1"/>
  <c r="F42" i="3"/>
  <c r="H42" i="3" s="1"/>
  <c r="C22" i="3"/>
  <c r="D22" i="3"/>
  <c r="H29" i="5" l="1"/>
  <c r="C46" i="4"/>
  <c r="E46" i="4" s="1"/>
  <c r="D46" i="4"/>
  <c r="F46" i="4" s="1"/>
  <c r="G46" i="4" s="1"/>
  <c r="H46" i="4" s="1"/>
  <c r="L6" i="3"/>
  <c r="L7" i="3" s="1"/>
  <c r="C42" i="3"/>
  <c r="D42" i="3"/>
  <c r="I22" i="3"/>
  <c r="B30" i="5" l="1"/>
  <c r="I30" i="5"/>
  <c r="C30" i="5" s="1"/>
  <c r="J30" i="5"/>
  <c r="D30" i="5" s="1"/>
  <c r="E30" i="5" s="1"/>
  <c r="L30" i="5"/>
  <c r="C47" i="4"/>
  <c r="E47" i="4" s="1"/>
  <c r="D47" i="4"/>
  <c r="F47" i="4" s="1"/>
  <c r="L26" i="3"/>
  <c r="L27" i="3" s="1"/>
  <c r="I42" i="3"/>
  <c r="G30" i="5" l="1"/>
  <c r="N30" i="5"/>
  <c r="O30" i="5"/>
  <c r="F30" i="5"/>
  <c r="P30" i="5"/>
  <c r="G47" i="4"/>
  <c r="H47" i="4" s="1"/>
  <c r="H30" i="5" l="1"/>
  <c r="C48" i="4"/>
  <c r="E48" i="4" s="1"/>
  <c r="D48" i="4"/>
  <c r="F48" i="4" s="1"/>
  <c r="G48" i="4" s="1"/>
  <c r="H48" i="4" s="1"/>
  <c r="I31" i="5" l="1"/>
  <c r="B31" i="5"/>
  <c r="J31" i="5"/>
  <c r="D31" i="5" s="1"/>
  <c r="L31" i="5"/>
  <c r="C49" i="4"/>
  <c r="E49" i="4" s="1"/>
  <c r="D49" i="4"/>
  <c r="F49" i="4" s="1"/>
  <c r="C31" i="5" l="1"/>
  <c r="E31" i="5" s="1"/>
  <c r="G49" i="4"/>
  <c r="H49" i="4" s="1"/>
  <c r="F31" i="5" l="1"/>
  <c r="O31" i="5"/>
  <c r="N31" i="5"/>
  <c r="P31" i="5" s="1"/>
  <c r="G31" i="5"/>
  <c r="C50" i="4"/>
  <c r="E50" i="4" s="1"/>
  <c r="D50" i="4"/>
  <c r="F50" i="4" s="1"/>
  <c r="G50" i="4" s="1"/>
  <c r="H50" i="4" s="1"/>
  <c r="H31" i="5" l="1"/>
  <c r="C51" i="4"/>
  <c r="E51" i="4" s="1"/>
  <c r="D51" i="4"/>
  <c r="F51" i="4" s="1"/>
  <c r="G51" i="4" s="1"/>
  <c r="H51" i="4" s="1"/>
  <c r="L32" i="5" l="1"/>
  <c r="B32" i="5"/>
  <c r="I32" i="5"/>
  <c r="C32" i="5" s="1"/>
  <c r="J32" i="5"/>
  <c r="C52" i="4"/>
  <c r="E52" i="4" s="1"/>
  <c r="D52" i="4"/>
  <c r="F52" i="4" s="1"/>
  <c r="G52" i="4" s="1"/>
  <c r="H52" i="4" s="1"/>
  <c r="D32" i="5" l="1"/>
  <c r="E32" i="5" s="1"/>
  <c r="C53" i="4"/>
  <c r="E53" i="4" s="1"/>
  <c r="D53" i="4"/>
  <c r="F53" i="4" s="1"/>
  <c r="F32" i="5" l="1"/>
  <c r="G32" i="5"/>
  <c r="H32" i="5" s="1"/>
  <c r="N32" i="5"/>
  <c r="P32" i="5" s="1"/>
  <c r="O32" i="5"/>
  <c r="G53" i="4"/>
  <c r="H53" i="4" s="1"/>
  <c r="B33" i="5" l="1"/>
  <c r="J33" i="5"/>
  <c r="L33" i="5"/>
  <c r="I33" i="5"/>
  <c r="C33" i="5" s="1"/>
  <c r="D33" i="5"/>
  <c r="E33" i="5" s="1"/>
  <c r="C54" i="4"/>
  <c r="E54" i="4" s="1"/>
  <c r="D54" i="4"/>
  <c r="F54" i="4" s="1"/>
  <c r="G54" i="4" s="1"/>
  <c r="H54" i="4" s="1"/>
  <c r="F33" i="5" l="1"/>
  <c r="H33" i="5" s="1"/>
  <c r="G33" i="5"/>
  <c r="O33" i="5"/>
  <c r="N33" i="5"/>
  <c r="P33" i="5" s="1"/>
  <c r="C55" i="4"/>
  <c r="E55" i="4" s="1"/>
  <c r="D55" i="4"/>
  <c r="F55" i="4" s="1"/>
  <c r="G55" i="4" s="1"/>
  <c r="H55" i="4" s="1"/>
  <c r="B34" i="5" l="1"/>
  <c r="L34" i="5"/>
  <c r="J34" i="5"/>
  <c r="D34" i="5" s="1"/>
  <c r="I34" i="5"/>
  <c r="C34" i="5" s="1"/>
  <c r="D56" i="4"/>
  <c r="F56" i="4" s="1"/>
  <c r="C56" i="4"/>
  <c r="E56" i="4" s="1"/>
  <c r="E34" i="5" l="1"/>
  <c r="G56" i="4"/>
  <c r="H56" i="4" s="1"/>
  <c r="F34" i="5" l="1"/>
  <c r="G34" i="5"/>
  <c r="O34" i="5"/>
  <c r="N34" i="5"/>
  <c r="P34" i="5" s="1"/>
  <c r="H34" i="5" l="1"/>
  <c r="J35" i="5" l="1"/>
  <c r="I35" i="5"/>
  <c r="C35" i="5" s="1"/>
  <c r="B35" i="5"/>
  <c r="L35" i="5"/>
  <c r="E35" i="5" l="1"/>
  <c r="D35" i="5"/>
  <c r="G35" i="5" l="1"/>
  <c r="H35" i="5"/>
  <c r="N35" i="5"/>
  <c r="P35" i="5" s="1"/>
  <c r="O35" i="5"/>
  <c r="F35" i="5"/>
  <c r="J36" i="5" l="1"/>
  <c r="D36" i="5" s="1"/>
  <c r="L36" i="5"/>
  <c r="B36" i="5"/>
  <c r="I36" i="5"/>
  <c r="C36" i="5" s="1"/>
  <c r="E36" i="5" s="1"/>
  <c r="G36" i="5" l="1"/>
  <c r="F36" i="5"/>
  <c r="O36" i="5"/>
  <c r="N36" i="5"/>
  <c r="P36" i="5" s="1"/>
  <c r="H36" i="5" l="1"/>
  <c r="L37" i="5" l="1"/>
  <c r="I37" i="5"/>
  <c r="C37" i="5" s="1"/>
  <c r="B37" i="5"/>
  <c r="J37" i="5"/>
  <c r="D37" i="5" l="1"/>
  <c r="E37" i="5" s="1"/>
  <c r="G37" i="5" l="1"/>
  <c r="O37" i="5"/>
  <c r="N37" i="5"/>
  <c r="F37" i="5"/>
  <c r="H37" i="5" s="1"/>
  <c r="P37" i="5" l="1"/>
  <c r="I38" i="5"/>
  <c r="B38" i="5"/>
  <c r="L38" i="5"/>
  <c r="J38" i="5"/>
  <c r="D38" i="5" s="1"/>
  <c r="C38" i="5" l="1"/>
  <c r="E38" i="5" s="1"/>
  <c r="F38" i="5" l="1"/>
  <c r="G38" i="5"/>
  <c r="N38" i="5"/>
  <c r="P38" i="5" s="1"/>
  <c r="O38" i="5"/>
  <c r="H38" i="5" l="1"/>
  <c r="J39" i="5" l="1"/>
  <c r="L39" i="5"/>
  <c r="D39" i="5"/>
  <c r="B39" i="5"/>
  <c r="I39" i="5"/>
  <c r="C39" i="5" s="1"/>
  <c r="E39" i="5" s="1"/>
  <c r="G39" i="5" l="1"/>
  <c r="F39" i="5"/>
  <c r="H39" i="5" s="1"/>
  <c r="B40" i="5" s="1"/>
  <c r="N39" i="5"/>
  <c r="P39" i="5" s="1"/>
  <c r="O39" i="5"/>
  <c r="I40" i="5"/>
  <c r="J40" i="5"/>
  <c r="D40" i="5" l="1"/>
  <c r="L40" i="5"/>
  <c r="C40" i="5"/>
  <c r="E40" i="5" s="1"/>
  <c r="N40" i="5" l="1"/>
  <c r="P40" i="5" s="1"/>
  <c r="F40" i="5"/>
  <c r="H40" i="5" s="1"/>
  <c r="O40" i="5"/>
  <c r="G40" i="5"/>
  <c r="J41" i="5" l="1"/>
  <c r="C41" i="5"/>
  <c r="E41" i="5" s="1"/>
  <c r="B41" i="5"/>
  <c r="L41" i="5"/>
  <c r="I41" i="5"/>
  <c r="D41" i="5" s="1"/>
  <c r="F41" i="5" l="1"/>
  <c r="H41" i="5" s="1"/>
  <c r="G41" i="5"/>
  <c r="O41" i="5"/>
  <c r="N41" i="5"/>
  <c r="P41" i="5" s="1"/>
  <c r="I42" i="5" l="1"/>
  <c r="L42" i="5"/>
  <c r="J42" i="5"/>
  <c r="C42" i="5" s="1"/>
  <c r="B42" i="5"/>
  <c r="D42" i="5" l="1"/>
  <c r="E42" i="5" s="1"/>
  <c r="G42" i="5" l="1"/>
  <c r="H42" i="5" s="1"/>
  <c r="F42" i="5"/>
  <c r="O42" i="5"/>
  <c r="N42" i="5"/>
  <c r="P42" i="5" s="1"/>
  <c r="B43" i="5" l="1"/>
  <c r="L43" i="5"/>
  <c r="J43" i="5"/>
  <c r="I43" i="5"/>
  <c r="C43" i="5" s="1"/>
  <c r="D43" i="5" l="1"/>
  <c r="E43" i="5" s="1"/>
  <c r="N43" i="5" l="1"/>
  <c r="F43" i="5"/>
  <c r="H43" i="5" s="1"/>
  <c r="O43" i="5"/>
  <c r="G43" i="5"/>
  <c r="B44" i="5" l="1"/>
  <c r="I44" i="5"/>
  <c r="C44" i="5" s="1"/>
  <c r="E44" i="5" s="1"/>
  <c r="L44" i="5"/>
  <c r="J44" i="5"/>
  <c r="D44" i="5" s="1"/>
  <c r="P43" i="5"/>
  <c r="G44" i="5" l="1"/>
  <c r="F44" i="5"/>
  <c r="H44" i="5" s="1"/>
  <c r="I45" i="5" s="1"/>
  <c r="O44" i="5"/>
  <c r="N44" i="5"/>
  <c r="P44" i="5" s="1"/>
  <c r="L45" i="5"/>
  <c r="B45" i="5"/>
  <c r="J45" i="5" l="1"/>
  <c r="D45" i="5" s="1"/>
  <c r="C45" i="5" l="1"/>
  <c r="E45" i="5" s="1"/>
  <c r="N45" i="5" l="1"/>
  <c r="P45" i="5" s="1"/>
  <c r="G45" i="5"/>
  <c r="F45" i="5"/>
  <c r="O45" i="5"/>
  <c r="H45" i="5" l="1"/>
  <c r="J46" i="5" l="1"/>
  <c r="L46" i="5"/>
  <c r="B46" i="5"/>
  <c r="I46" i="5"/>
  <c r="C46" i="5" s="1"/>
  <c r="D46" i="5" l="1"/>
  <c r="E46" i="5" s="1"/>
  <c r="F46" i="5" l="1"/>
  <c r="N46" i="5"/>
  <c r="P46" i="5" s="1"/>
  <c r="O46" i="5"/>
  <c r="G46" i="5"/>
  <c r="H46" i="5" s="1"/>
  <c r="B47" i="5" l="1"/>
  <c r="J47" i="5"/>
  <c r="I47" i="5"/>
  <c r="C47" i="5" s="1"/>
  <c r="L47" i="5"/>
  <c r="D47" i="5" l="1"/>
  <c r="E47" i="5"/>
  <c r="O47" i="5" l="1"/>
  <c r="N47" i="5"/>
  <c r="P47" i="5" s="1"/>
  <c r="G47" i="5"/>
  <c r="F47" i="5"/>
  <c r="H47" i="5" s="1"/>
  <c r="L48" i="5" l="1"/>
  <c r="J48" i="5"/>
  <c r="I48" i="5"/>
  <c r="C48" i="5" s="1"/>
  <c r="B48" i="5"/>
  <c r="E48" i="5" l="1"/>
  <c r="D48" i="5"/>
  <c r="N48" i="5" l="1"/>
  <c r="P48" i="5" s="1"/>
  <c r="G48" i="5"/>
  <c r="F48" i="5"/>
  <c r="O48" i="5"/>
  <c r="H48" i="5" l="1"/>
  <c r="L49" i="5" l="1"/>
  <c r="I49" i="5"/>
  <c r="J49" i="5"/>
  <c r="D49" i="5" s="1"/>
  <c r="B49" i="5"/>
  <c r="C49" i="5" l="1"/>
  <c r="E49" i="5" s="1"/>
  <c r="N49" i="5" l="1"/>
  <c r="P49" i="5" s="1"/>
  <c r="G49" i="5"/>
  <c r="F49" i="5"/>
  <c r="O49" i="5"/>
  <c r="H49" i="5" l="1"/>
  <c r="J50" i="5" l="1"/>
  <c r="D50" i="5" s="1"/>
  <c r="L50" i="5"/>
  <c r="I50" i="5"/>
  <c r="C50" i="5" s="1"/>
  <c r="E50" i="5" s="1"/>
  <c r="B50" i="5"/>
  <c r="G50" i="5" l="1"/>
  <c r="N50" i="5"/>
  <c r="F50" i="5"/>
  <c r="H50" i="5" s="1"/>
  <c r="B51" i="5" s="1"/>
  <c r="O50" i="5"/>
  <c r="J51" i="5"/>
  <c r="L51" i="5"/>
  <c r="I51" i="5" l="1"/>
  <c r="C51" i="5" s="1"/>
  <c r="P50" i="5"/>
  <c r="D51" i="5" l="1"/>
  <c r="E51" i="5" s="1"/>
  <c r="F51" i="5" l="1"/>
  <c r="H51" i="5" s="1"/>
  <c r="G51" i="5"/>
  <c r="N51" i="5"/>
  <c r="P51" i="5" s="1"/>
  <c r="O51" i="5"/>
  <c r="J52" i="5" l="1"/>
  <c r="D52" i="5" s="1"/>
  <c r="L52" i="5"/>
  <c r="I52" i="5"/>
  <c r="B52" i="5"/>
  <c r="C52" i="5" l="1"/>
  <c r="E52" i="5" s="1"/>
  <c r="O52" i="5" l="1"/>
  <c r="G52" i="5"/>
  <c r="F52" i="5"/>
  <c r="H52" i="5" s="1"/>
  <c r="N52" i="5"/>
  <c r="P52" i="5" s="1"/>
  <c r="B53" i="5" l="1"/>
  <c r="J53" i="5"/>
  <c r="D53" i="5" s="1"/>
  <c r="L53" i="5"/>
  <c r="I53" i="5"/>
  <c r="C53" i="5" l="1"/>
  <c r="E53" i="5" s="1"/>
  <c r="O53" i="5" l="1"/>
  <c r="N53" i="5"/>
  <c r="P53" i="5" s="1"/>
  <c r="G53" i="5"/>
  <c r="F53" i="5"/>
  <c r="H53" i="5" s="1"/>
  <c r="J54" i="5" l="1"/>
  <c r="I54" i="5"/>
  <c r="B54" i="5"/>
  <c r="C54" i="5"/>
  <c r="L54" i="5"/>
  <c r="D54" i="5" l="1"/>
  <c r="E54" i="5" s="1"/>
  <c r="F54" i="5" l="1"/>
  <c r="N54" i="5"/>
  <c r="P54" i="5" s="1"/>
  <c r="O54" i="5"/>
  <c r="G54" i="5"/>
  <c r="H54" i="5" l="1"/>
  <c r="L55" i="5" l="1"/>
  <c r="B55" i="5"/>
  <c r="J55" i="5"/>
  <c r="D55" i="5" s="1"/>
  <c r="I55" i="5"/>
  <c r="C55" i="5" l="1"/>
  <c r="E55" i="5" s="1"/>
  <c r="O55" i="5" l="1"/>
  <c r="G55" i="5"/>
  <c r="N55" i="5"/>
  <c r="P55" i="5" s="1"/>
  <c r="F55" i="5"/>
  <c r="H55" i="5" s="1"/>
  <c r="J56" i="5" l="1"/>
  <c r="I56" i="5"/>
  <c r="D56" i="5" s="1"/>
  <c r="B56" i="5"/>
  <c r="L56" i="5"/>
  <c r="C56" i="5" l="1"/>
  <c r="E56" i="5" s="1"/>
  <c r="G56" i="5" l="1"/>
  <c r="O56" i="5"/>
  <c r="N56" i="5"/>
  <c r="P56" i="5" s="1"/>
  <c r="F56" i="5"/>
  <c r="H56" i="5" s="1"/>
  <c r="J57" i="5" l="1"/>
  <c r="L57" i="5"/>
  <c r="I57" i="5"/>
  <c r="C57" i="5" s="1"/>
  <c r="B57" i="5"/>
  <c r="D57" i="5" l="1"/>
  <c r="E57" i="5" s="1"/>
  <c r="G57" i="5" l="1"/>
  <c r="N57" i="5"/>
  <c r="P57" i="5" s="1"/>
  <c r="O57" i="5"/>
  <c r="F57" i="5"/>
  <c r="H57" i="5" s="1"/>
  <c r="J58" i="5" l="1"/>
  <c r="B58" i="5"/>
  <c r="I58" i="5"/>
  <c r="C58" i="5" s="1"/>
  <c r="L58" i="5"/>
  <c r="D58" i="5" l="1"/>
  <c r="E58" i="5" s="1"/>
  <c r="N58" i="5" l="1"/>
  <c r="G58" i="5"/>
  <c r="O58" i="5"/>
  <c r="F58" i="5"/>
  <c r="H58" i="5" s="1"/>
  <c r="B59" i="5" l="1"/>
  <c r="I59" i="5"/>
  <c r="L59" i="5"/>
  <c r="J59" i="5"/>
  <c r="D59" i="5" s="1"/>
  <c r="P58" i="5"/>
  <c r="C59" i="5" l="1"/>
  <c r="E59" i="5" s="1"/>
  <c r="O59" i="5" l="1"/>
  <c r="N59" i="5"/>
  <c r="P59" i="5" s="1"/>
  <c r="G59" i="5"/>
  <c r="F59" i="5"/>
  <c r="H59" i="5" l="1"/>
  <c r="B60" i="5" l="1"/>
  <c r="L60" i="5"/>
  <c r="I60" i="5"/>
  <c r="C60" i="5" s="1"/>
  <c r="J60" i="5"/>
  <c r="D60" i="5" l="1"/>
  <c r="E60" i="5" s="1"/>
  <c r="N60" i="5" l="1"/>
  <c r="H60" i="5"/>
  <c r="G60" i="5"/>
  <c r="F60" i="5"/>
  <c r="O60" i="5"/>
  <c r="B61" i="5" l="1"/>
  <c r="J61" i="5"/>
  <c r="I61" i="5"/>
  <c r="C61" i="5"/>
  <c r="L61" i="5"/>
  <c r="P60" i="5"/>
  <c r="D61" i="5" l="1"/>
  <c r="E61" i="5" s="1"/>
  <c r="O61" i="5" l="1"/>
  <c r="F61" i="5"/>
  <c r="G61" i="5"/>
  <c r="N61" i="5"/>
  <c r="P61" i="5" s="1"/>
  <c r="H61" i="5" l="1"/>
  <c r="J62" i="5" l="1"/>
  <c r="I62" i="5"/>
  <c r="D62" i="5"/>
  <c r="C62" i="5"/>
  <c r="E62" i="5" s="1"/>
  <c r="L62" i="5"/>
  <c r="B62" i="5"/>
  <c r="G62" i="5" l="1"/>
  <c r="F62" i="5"/>
  <c r="H62" i="5" s="1"/>
  <c r="J63" i="5" s="1"/>
  <c r="O62" i="5"/>
  <c r="N62" i="5"/>
  <c r="P62" i="5" s="1"/>
  <c r="L63" i="5"/>
  <c r="I63" i="5"/>
  <c r="B63" i="5"/>
  <c r="D63" i="5" l="1"/>
  <c r="C63" i="5"/>
  <c r="E63" i="5" l="1"/>
  <c r="O63" i="5" l="1"/>
  <c r="G63" i="5"/>
  <c r="H63" i="5"/>
  <c r="N63" i="5"/>
  <c r="P63" i="5" s="1"/>
  <c r="F63" i="5"/>
  <c r="B64" i="5" l="1"/>
  <c r="L64" i="5"/>
  <c r="I64" i="5"/>
  <c r="D64" i="5" s="1"/>
  <c r="J64" i="5"/>
  <c r="E64" i="5" l="1"/>
  <c r="C64" i="5"/>
  <c r="N64" i="5" l="1"/>
  <c r="P64" i="5" s="1"/>
  <c r="F64" i="5"/>
  <c r="O64" i="5"/>
  <c r="G64" i="5"/>
  <c r="H64" i="5" l="1"/>
  <c r="L65" i="5" l="1"/>
  <c r="J65" i="5"/>
  <c r="D65" i="5" s="1"/>
  <c r="B65" i="5"/>
  <c r="I65" i="5"/>
  <c r="C65" i="5" l="1"/>
  <c r="E65" i="5" s="1"/>
  <c r="O65" i="5" l="1"/>
  <c r="N65" i="5"/>
  <c r="P65" i="5" s="1"/>
  <c r="F65" i="5"/>
  <c r="H65" i="5" s="1"/>
  <c r="G65" i="5"/>
  <c r="I66" i="5" l="1"/>
  <c r="C66" i="5" s="1"/>
  <c r="E66" i="5" s="1"/>
  <c r="D66" i="5"/>
  <c r="B66" i="5"/>
  <c r="J66" i="5"/>
  <c r="L66" i="5"/>
  <c r="O66" i="5" l="1"/>
  <c r="N66" i="5"/>
  <c r="P66" i="5" s="1"/>
  <c r="G66" i="5"/>
  <c r="H66" i="5" s="1"/>
  <c r="B67" i="5" s="1"/>
  <c r="F66" i="5"/>
  <c r="I67" i="5" l="1"/>
  <c r="D67" i="5" s="1"/>
  <c r="L67" i="5"/>
  <c r="J67" i="5"/>
  <c r="C67" i="5" l="1"/>
  <c r="E67" i="5" s="1"/>
  <c r="F67" i="5" l="1"/>
  <c r="G67" i="5"/>
  <c r="N67" i="5"/>
  <c r="O67" i="5"/>
  <c r="P67" i="5" l="1"/>
  <c r="H67" i="5"/>
  <c r="J68" i="5" l="1"/>
  <c r="D68" i="5" s="1"/>
  <c r="L68" i="5"/>
  <c r="I68" i="5"/>
  <c r="C68" i="5" s="1"/>
  <c r="E68" i="5" s="1"/>
  <c r="B68" i="5"/>
  <c r="O68" i="5" l="1"/>
  <c r="G68" i="5"/>
  <c r="N68" i="5"/>
  <c r="P68" i="5" s="1"/>
  <c r="F68" i="5"/>
  <c r="H68" i="5" l="1"/>
  <c r="B69" i="5" l="1"/>
  <c r="L69" i="5"/>
  <c r="J69" i="5"/>
  <c r="D69" i="5" s="1"/>
  <c r="I69" i="5"/>
  <c r="C69" i="5" l="1"/>
  <c r="E69" i="5" s="1"/>
  <c r="G69" i="5" l="1"/>
  <c r="N69" i="5"/>
  <c r="P69" i="5" s="1"/>
  <c r="O69" i="5"/>
  <c r="F69" i="5"/>
  <c r="H69" i="5" l="1"/>
  <c r="L70" i="5" l="1"/>
  <c r="B70" i="5"/>
  <c r="I70" i="5"/>
  <c r="J70" i="5"/>
  <c r="D70" i="5" s="1"/>
  <c r="C70" i="5" l="1"/>
  <c r="E70" i="5" s="1"/>
  <c r="N70" i="5" l="1"/>
  <c r="G70" i="5"/>
  <c r="O70" i="5"/>
  <c r="F70" i="5"/>
  <c r="H70" i="5" s="1"/>
  <c r="J71" i="5" l="1"/>
  <c r="B71" i="5"/>
  <c r="I71" i="5"/>
  <c r="C71" i="5" s="1"/>
  <c r="L71" i="5"/>
  <c r="P70" i="5"/>
  <c r="D71" i="5" l="1"/>
  <c r="E71" i="5" s="1"/>
  <c r="O71" i="5" l="1"/>
  <c r="G71" i="5"/>
  <c r="N71" i="5"/>
  <c r="P71" i="5" s="1"/>
  <c r="F71" i="5"/>
  <c r="H71" i="5" s="1"/>
  <c r="L72" i="5" l="1"/>
  <c r="J72" i="5"/>
  <c r="D72" i="5" s="1"/>
  <c r="C72" i="5"/>
  <c r="E72" i="5" s="1"/>
  <c r="B72" i="5"/>
  <c r="I72" i="5"/>
  <c r="O72" i="5" l="1"/>
  <c r="F72" i="5"/>
  <c r="G72" i="5"/>
  <c r="N72" i="5"/>
  <c r="P72" i="5" s="1"/>
  <c r="H72" i="5" l="1"/>
  <c r="I73" i="5" l="1"/>
  <c r="B73" i="5"/>
  <c r="J73" i="5"/>
  <c r="D73" i="5" s="1"/>
  <c r="C73" i="5"/>
  <c r="E73" i="5" s="1"/>
  <c r="L73" i="5"/>
  <c r="F73" i="5" l="1"/>
  <c r="G73" i="5"/>
  <c r="H73" i="5" s="1"/>
  <c r="L74" i="5" s="1"/>
  <c r="O73" i="5"/>
  <c r="N73" i="5"/>
  <c r="P73" i="5" s="1"/>
  <c r="B74" i="5"/>
  <c r="I74" i="5"/>
  <c r="J74" i="5"/>
  <c r="C74" i="5" l="1"/>
  <c r="D74" i="5"/>
  <c r="E74" i="5" s="1"/>
  <c r="N74" i="5" l="1"/>
  <c r="G74" i="5"/>
  <c r="F74" i="5"/>
  <c r="H74" i="5" s="1"/>
  <c r="O74" i="5"/>
  <c r="L75" i="5" l="1"/>
  <c r="B75" i="5"/>
  <c r="I75" i="5"/>
  <c r="J75" i="5"/>
  <c r="D75" i="5" s="1"/>
  <c r="P74" i="5"/>
  <c r="C75" i="5" l="1"/>
  <c r="E75" i="5" s="1"/>
  <c r="N75" i="5" l="1"/>
  <c r="G75" i="5"/>
  <c r="F75" i="5"/>
  <c r="H75" i="5" s="1"/>
  <c r="O75" i="5"/>
  <c r="D76" i="5" l="1"/>
  <c r="J76" i="5"/>
  <c r="I76" i="5"/>
  <c r="C76" i="5" s="1"/>
  <c r="E76" i="5" s="1"/>
  <c r="L76" i="5"/>
  <c r="B76" i="5"/>
  <c r="P75" i="5"/>
  <c r="O76" i="5" l="1"/>
  <c r="F76" i="5"/>
  <c r="H76" i="5" s="1"/>
  <c r="G76" i="5"/>
  <c r="N76" i="5"/>
  <c r="L77" i="5" l="1"/>
  <c r="I77" i="5"/>
  <c r="D77" i="5" s="1"/>
  <c r="B77" i="5"/>
  <c r="J77" i="5"/>
  <c r="P76" i="5"/>
  <c r="C77" i="5" l="1"/>
  <c r="E77" i="5" s="1"/>
  <c r="G77" i="5" l="1"/>
  <c r="O77" i="5"/>
  <c r="N77" i="5"/>
  <c r="F77" i="5"/>
  <c r="P77" i="5" l="1"/>
  <c r="H77" i="5"/>
  <c r="I78" i="5" l="1"/>
  <c r="L78" i="5"/>
  <c r="D78" i="5"/>
  <c r="B78" i="5"/>
  <c r="J78" i="5"/>
  <c r="C78" i="5" l="1"/>
  <c r="E78" i="5" s="1"/>
  <c r="O78" i="5" l="1"/>
  <c r="H78" i="5"/>
  <c r="F78" i="5"/>
  <c r="N78" i="5"/>
  <c r="P78" i="5" s="1"/>
  <c r="G78" i="5"/>
  <c r="B79" i="5" l="1"/>
  <c r="J79" i="5"/>
  <c r="D79" i="5" s="1"/>
  <c r="I79" i="5"/>
  <c r="L79" i="5"/>
  <c r="C79" i="5" l="1"/>
  <c r="E79" i="5" s="1"/>
  <c r="G79" i="5" l="1"/>
  <c r="N79" i="5"/>
  <c r="F79" i="5"/>
  <c r="O79" i="5"/>
  <c r="P79" i="5" l="1"/>
  <c r="H79" i="5"/>
  <c r="I80" i="5" l="1"/>
  <c r="J80" i="5"/>
  <c r="D80" i="5" s="1"/>
  <c r="L80" i="5"/>
  <c r="B80" i="5"/>
  <c r="C80" i="5" l="1"/>
  <c r="E80" i="5" s="1"/>
  <c r="G80" i="5" l="1"/>
  <c r="O80" i="5"/>
  <c r="N80" i="5"/>
  <c r="F80" i="5"/>
  <c r="H80" i="5" s="1"/>
  <c r="L81" i="5" l="1"/>
  <c r="B81" i="5"/>
  <c r="I81" i="5"/>
  <c r="C81" i="5" s="1"/>
  <c r="J81" i="5"/>
  <c r="P80" i="5"/>
  <c r="D81" i="5" l="1"/>
  <c r="E81" i="5" s="1"/>
  <c r="G81" i="5" l="1"/>
  <c r="N81" i="5"/>
  <c r="P81" i="5" s="1"/>
  <c r="O81" i="5"/>
  <c r="F81" i="5"/>
  <c r="H81" i="5" s="1"/>
  <c r="I82" i="5" l="1"/>
  <c r="J82" i="5"/>
  <c r="D82" i="5" s="1"/>
  <c r="L82" i="5"/>
  <c r="B82" i="5"/>
  <c r="C82" i="5" l="1"/>
  <c r="E82" i="5" s="1"/>
  <c r="O82" i="5" l="1"/>
  <c r="F82" i="5"/>
  <c r="G82" i="5"/>
  <c r="N82" i="5"/>
  <c r="P82" i="5" s="1"/>
  <c r="H82" i="5" l="1"/>
  <c r="L83" i="5" l="1"/>
  <c r="I83" i="5"/>
  <c r="C83" i="5" s="1"/>
  <c r="E83" i="5"/>
  <c r="B83" i="5"/>
  <c r="J83" i="5"/>
  <c r="D83" i="5" s="1"/>
  <c r="L84" i="5" l="1"/>
  <c r="B84" i="5"/>
  <c r="F83" i="5"/>
  <c r="O83" i="5"/>
  <c r="N83" i="5"/>
  <c r="P83" i="5" s="1"/>
  <c r="G83" i="5"/>
  <c r="H83" i="5"/>
  <c r="J84" i="5" s="1"/>
  <c r="I84" i="5" l="1"/>
  <c r="C84" i="5" s="1"/>
  <c r="D84" i="5" l="1"/>
  <c r="E84" i="5" s="1"/>
  <c r="O84" i="5" l="1"/>
  <c r="N84" i="5"/>
  <c r="P84" i="5" s="1"/>
  <c r="G84" i="5"/>
  <c r="F84" i="5"/>
  <c r="H84" i="5" s="1"/>
  <c r="B85" i="5" l="1"/>
  <c r="J85" i="5"/>
  <c r="D85" i="5" s="1"/>
  <c r="L85" i="5"/>
  <c r="I85" i="5"/>
  <c r="C85" i="5" l="1"/>
  <c r="E85" i="5" s="1"/>
  <c r="F85" i="5" l="1"/>
  <c r="G85" i="5"/>
  <c r="N85" i="5"/>
  <c r="O85" i="5"/>
  <c r="P85" i="5" l="1"/>
  <c r="H85" i="5"/>
  <c r="L86" i="5" l="1"/>
  <c r="I86" i="5"/>
  <c r="C86" i="5" s="1"/>
  <c r="B86" i="5"/>
  <c r="J86" i="5"/>
  <c r="D86" i="5" l="1"/>
  <c r="E86" i="5" s="1"/>
  <c r="N86" i="5" l="1"/>
  <c r="P86" i="5" s="1"/>
  <c r="O86" i="5"/>
  <c r="F86" i="5"/>
  <c r="G86" i="5"/>
  <c r="H86" i="5" l="1"/>
  <c r="J87" i="5" l="1"/>
  <c r="L87" i="5"/>
  <c r="I87" i="5"/>
  <c r="C87" i="5" s="1"/>
  <c r="B87" i="5"/>
  <c r="D87" i="5" l="1"/>
  <c r="E87" i="5" s="1"/>
  <c r="N87" i="5" l="1"/>
  <c r="P87" i="5" s="1"/>
  <c r="F87" i="5"/>
  <c r="O87" i="5"/>
  <c r="G87" i="5"/>
  <c r="H87" i="5" l="1"/>
  <c r="L88" i="5" l="1"/>
  <c r="J88" i="5"/>
  <c r="D88" i="5" s="1"/>
  <c r="B88" i="5"/>
  <c r="I88" i="5"/>
  <c r="C88" i="5" s="1"/>
  <c r="E88" i="5" l="1"/>
  <c r="O88" i="5" l="1"/>
  <c r="G88" i="5"/>
  <c r="F88" i="5"/>
  <c r="H88" i="5" s="1"/>
  <c r="N88" i="5"/>
  <c r="P88" i="5" s="1"/>
  <c r="I89" i="5" l="1"/>
  <c r="L89" i="5"/>
  <c r="J89" i="5"/>
  <c r="D89" i="5" s="1"/>
  <c r="B89" i="5"/>
  <c r="C89" i="5" l="1"/>
  <c r="E89" i="5" s="1"/>
  <c r="N89" i="5" l="1"/>
  <c r="H89" i="5"/>
  <c r="O89" i="5"/>
  <c r="G89" i="5"/>
  <c r="F89" i="5"/>
  <c r="J90" i="5" l="1"/>
  <c r="D90" i="5" s="1"/>
  <c r="E90" i="5" s="1"/>
  <c r="L90" i="5"/>
  <c r="B90" i="5"/>
  <c r="I90" i="5"/>
  <c r="C90" i="5" s="1"/>
  <c r="P89" i="5"/>
  <c r="O90" i="5" l="1"/>
  <c r="F90" i="5"/>
  <c r="H90" i="5" s="1"/>
  <c r="L91" i="5" s="1"/>
  <c r="N90" i="5"/>
  <c r="G90" i="5"/>
  <c r="B91" i="5"/>
  <c r="I91" i="5"/>
  <c r="J91" i="5"/>
  <c r="D91" i="5" s="1"/>
  <c r="P90" i="5" l="1"/>
  <c r="C91" i="5"/>
  <c r="E91" i="5" s="1"/>
  <c r="F91" i="5" l="1"/>
  <c r="O91" i="5"/>
  <c r="N91" i="5"/>
  <c r="P91" i="5" s="1"/>
  <c r="G91" i="5"/>
  <c r="H91" i="5" l="1"/>
  <c r="J92" i="5" l="1"/>
  <c r="I92" i="5"/>
  <c r="C92" i="5" s="1"/>
  <c r="B92" i="5"/>
  <c r="L92" i="5"/>
  <c r="D92" i="5" l="1"/>
  <c r="E92" i="5" s="1"/>
  <c r="O92" i="5" l="1"/>
  <c r="N92" i="5"/>
  <c r="P92" i="5" s="1"/>
  <c r="F92" i="5"/>
  <c r="G92" i="5"/>
  <c r="H92" i="5" l="1"/>
  <c r="B93" i="5" l="1"/>
  <c r="I93" i="5"/>
  <c r="C93" i="5" s="1"/>
  <c r="J93" i="5"/>
  <c r="L93" i="5"/>
  <c r="D93" i="5" l="1"/>
  <c r="E93" i="5" s="1"/>
  <c r="G93" i="5" l="1"/>
  <c r="F93" i="5"/>
  <c r="H93" i="5" s="1"/>
  <c r="N93" i="5"/>
  <c r="P93" i="5" s="1"/>
  <c r="O93" i="5"/>
  <c r="J94" i="5" l="1"/>
  <c r="I94" i="5"/>
  <c r="C94" i="5" s="1"/>
  <c r="L94" i="5"/>
  <c r="B94" i="5"/>
  <c r="E94" i="5" l="1"/>
  <c r="D94" i="5"/>
  <c r="O94" i="5" l="1"/>
  <c r="N94" i="5"/>
  <c r="P94" i="5" s="1"/>
  <c r="G94" i="5"/>
  <c r="F94" i="5"/>
  <c r="H94" i="5" s="1"/>
  <c r="B95" i="5" l="1"/>
  <c r="I95" i="5"/>
  <c r="C95" i="5" s="1"/>
  <c r="L95" i="5"/>
  <c r="J95" i="5"/>
  <c r="D95" i="5" s="1"/>
  <c r="E95" i="5" l="1"/>
  <c r="G95" i="5" l="1"/>
  <c r="N95" i="5"/>
  <c r="P95" i="5" s="1"/>
  <c r="F95" i="5"/>
  <c r="O95" i="5"/>
  <c r="H95" i="5" l="1"/>
  <c r="B96" i="5" l="1"/>
  <c r="J96" i="5"/>
  <c r="I96" i="5"/>
  <c r="C96" i="5" s="1"/>
  <c r="L96" i="5"/>
  <c r="D96" i="5" l="1"/>
  <c r="E96" i="5" s="1"/>
  <c r="O96" i="5" l="1"/>
  <c r="N96" i="5"/>
  <c r="P96" i="5" s="1"/>
  <c r="F96" i="5"/>
  <c r="H96" i="5" s="1"/>
  <c r="G96" i="5"/>
  <c r="B97" i="5" l="1"/>
  <c r="L97" i="5"/>
  <c r="I97" i="5"/>
  <c r="J97" i="5"/>
  <c r="D97" i="5" s="1"/>
  <c r="C97" i="5" l="1"/>
  <c r="E97" i="5" s="1"/>
  <c r="O97" i="5" l="1"/>
  <c r="F97" i="5"/>
  <c r="N97" i="5"/>
  <c r="P97" i="5" s="1"/>
  <c r="G97" i="5"/>
  <c r="H97" i="5" l="1"/>
  <c r="I98" i="5" l="1"/>
  <c r="C98" i="5" s="1"/>
  <c r="E98" i="5" s="1"/>
  <c r="B98" i="5"/>
  <c r="J98" i="5"/>
  <c r="D98" i="5"/>
  <c r="L98" i="5"/>
  <c r="O98" i="5" l="1"/>
  <c r="F98" i="5"/>
  <c r="G98" i="5"/>
  <c r="N98" i="5"/>
  <c r="P98" i="5" s="1"/>
  <c r="H98" i="5" l="1"/>
  <c r="I99" i="5" l="1"/>
  <c r="C99" i="5" s="1"/>
  <c r="E99" i="5"/>
  <c r="J99" i="5"/>
  <c r="D99" i="5" s="1"/>
  <c r="L99" i="5"/>
  <c r="B99" i="5"/>
  <c r="G99" i="5" l="1"/>
  <c r="N99" i="5"/>
  <c r="P99" i="5" s="1"/>
  <c r="F99" i="5"/>
  <c r="H99" i="5" s="1"/>
  <c r="B100" i="5" s="1"/>
  <c r="O99" i="5"/>
  <c r="L100" i="5" l="1"/>
  <c r="I100" i="5"/>
  <c r="J100" i="5"/>
  <c r="C100" i="5" s="1"/>
  <c r="D100" i="5" l="1"/>
  <c r="E100" i="5" s="1"/>
  <c r="F100" i="5" l="1"/>
  <c r="O100" i="5"/>
  <c r="G100" i="5"/>
  <c r="H100" i="5" s="1"/>
  <c r="N100" i="5"/>
  <c r="P100" i="5" s="1"/>
  <c r="J101" i="5" l="1"/>
  <c r="I101" i="5"/>
  <c r="C101" i="5" s="1"/>
  <c r="B101" i="5"/>
  <c r="L101" i="5"/>
  <c r="D101" i="5" l="1"/>
  <c r="E101" i="5" s="1"/>
  <c r="G101" i="5" l="1"/>
  <c r="F101" i="5"/>
  <c r="H101" i="5" s="1"/>
  <c r="N101" i="5"/>
  <c r="O101" i="5"/>
  <c r="P101" i="5" l="1"/>
  <c r="J102" i="5"/>
  <c r="D102" i="5" s="1"/>
  <c r="L102" i="5"/>
  <c r="I102" i="5"/>
  <c r="B102" i="5"/>
  <c r="C102" i="5" l="1"/>
  <c r="E102" i="5" s="1"/>
  <c r="F102" i="5" l="1"/>
  <c r="H102" i="5" s="1"/>
  <c r="O102" i="5"/>
  <c r="G102" i="5"/>
  <c r="N102" i="5"/>
  <c r="L103" i="5" l="1"/>
  <c r="J103" i="5"/>
  <c r="D103" i="5"/>
  <c r="B103" i="5"/>
  <c r="I103" i="5"/>
  <c r="P102" i="5"/>
  <c r="C103" i="5" l="1"/>
  <c r="E103" i="5" s="1"/>
  <c r="G103" i="5" l="1"/>
  <c r="N103" i="5"/>
  <c r="O103" i="5"/>
  <c r="F103" i="5"/>
  <c r="H103" i="5" s="1"/>
  <c r="L104" i="5" l="1"/>
  <c r="C104" i="5"/>
  <c r="E104" i="5" s="1"/>
  <c r="B104" i="5"/>
  <c r="J104" i="5"/>
  <c r="I104" i="5"/>
  <c r="D104" i="5" s="1"/>
  <c r="P103" i="5"/>
  <c r="F104" i="5" l="1"/>
  <c r="O104" i="5"/>
  <c r="N104" i="5"/>
  <c r="P104" i="5" s="1"/>
  <c r="H104" i="5"/>
  <c r="L105" i="5" s="1"/>
  <c r="G104" i="5"/>
  <c r="I105" i="5"/>
  <c r="J105" i="5" l="1"/>
  <c r="D105" i="5" s="1"/>
  <c r="B105" i="5"/>
  <c r="C105" i="5" l="1"/>
  <c r="E105" i="5" s="1"/>
  <c r="N105" i="5" l="1"/>
  <c r="H105" i="5"/>
  <c r="O105" i="5"/>
  <c r="G105" i="5"/>
  <c r="F105" i="5"/>
  <c r="P105" i="5" l="1"/>
</calcChain>
</file>

<file path=xl/sharedStrings.xml><?xml version="1.0" encoding="utf-8"?>
<sst xmlns="http://schemas.openxmlformats.org/spreadsheetml/2006/main" count="89" uniqueCount="45">
  <si>
    <t>№ итерации</t>
  </si>
  <si>
    <t>𝜀</t>
  </si>
  <si>
    <t>𝛿</t>
  </si>
  <si>
    <t>a</t>
  </si>
  <si>
    <t>b</t>
  </si>
  <si>
    <t>𝜀[k]</t>
  </si>
  <si>
    <t>f(x[2])</t>
  </si>
  <si>
    <t>f(x[1])</t>
  </si>
  <si>
    <t>x[2]</t>
  </si>
  <si>
    <t>x[1]</t>
  </si>
  <si>
    <t>x* =</t>
  </si>
  <si>
    <t xml:space="preserve">f* = </t>
  </si>
  <si>
    <t>метод дихотомии</t>
  </si>
  <si>
    <t>A[3]</t>
  </si>
  <si>
    <t>A[2]</t>
  </si>
  <si>
    <t>A[1]</t>
  </si>
  <si>
    <t>A[0]</t>
  </si>
  <si>
    <t>min f(x) = x^4 + A[3]x^3 + A[2]x^2 + A[1]x + A[0]</t>
  </si>
  <si>
    <t>вар 25</t>
  </si>
  <si>
    <t>Т</t>
  </si>
  <si>
    <t>l=b-a</t>
  </si>
  <si>
    <t>x*</t>
  </si>
  <si>
    <t>f*</t>
  </si>
  <si>
    <t>Метод золотого сечения</t>
  </si>
  <si>
    <t>вариант 16</t>
  </si>
  <si>
    <t>метод секущих</t>
  </si>
  <si>
    <t>f '(a) &lt; 0</t>
  </si>
  <si>
    <t>f '(b) &gt; 0</t>
  </si>
  <si>
    <t>z</t>
  </si>
  <si>
    <t xml:space="preserve">        f '(x) = 4x^3 + 3A[3]x^2 + 2A[2]x + A[1]</t>
  </si>
  <si>
    <t xml:space="preserve">f '(z) </t>
  </si>
  <si>
    <t>f(x*)</t>
  </si>
  <si>
    <t>α</t>
  </si>
  <si>
    <t>𝑓(Z)</t>
  </si>
  <si>
    <t>𝑓(X)</t>
  </si>
  <si>
    <t>||𝛻𝑓(G)||</t>
  </si>
  <si>
    <r>
      <t>G</t>
    </r>
    <r>
      <rPr>
        <vertAlign val="subscript"/>
        <sz val="12"/>
        <color theme="1"/>
        <rFont val="Calibri (Основной текст)"/>
        <charset val="204"/>
      </rPr>
      <t>1</t>
    </r>
  </si>
  <si>
    <r>
      <t>G</t>
    </r>
    <r>
      <rPr>
        <vertAlign val="subscript"/>
        <sz val="12"/>
        <color theme="1"/>
        <rFont val="Calibri (Основной текст)"/>
        <charset val="204"/>
      </rPr>
      <t>2</t>
    </r>
  </si>
  <si>
    <r>
      <t>Z</t>
    </r>
    <r>
      <rPr>
        <vertAlign val="subscript"/>
        <sz val="12"/>
        <color theme="1"/>
        <rFont val="Calibri (Основной текст)"/>
        <charset val="204"/>
      </rPr>
      <t>1</t>
    </r>
  </si>
  <si>
    <r>
      <t>Z</t>
    </r>
    <r>
      <rPr>
        <vertAlign val="subscript"/>
        <sz val="12"/>
        <color theme="1"/>
        <rFont val="Calibri (Основной текст)"/>
        <charset val="204"/>
      </rPr>
      <t>2</t>
    </r>
  </si>
  <si>
    <r>
      <t>X</t>
    </r>
    <r>
      <rPr>
        <vertAlign val="subscript"/>
        <sz val="12"/>
        <color theme="1"/>
        <rFont val="Calibri (Основной текст)"/>
        <charset val="204"/>
      </rPr>
      <t>1</t>
    </r>
  </si>
  <si>
    <r>
      <t>X</t>
    </r>
    <r>
      <rPr>
        <vertAlign val="subscript"/>
        <sz val="12"/>
        <color theme="1"/>
        <rFont val="Calibri (Основной текст)"/>
        <charset val="204"/>
      </rPr>
      <t>2</t>
    </r>
  </si>
  <si>
    <r>
      <t>X</t>
    </r>
    <r>
      <rPr>
        <vertAlign val="subscript"/>
        <sz val="12"/>
        <color theme="1"/>
        <rFont val="Calibri (Основной текст)"/>
        <charset val="204"/>
      </rPr>
      <t>1</t>
    </r>
    <r>
      <rPr>
        <sz val="12"/>
        <color theme="1"/>
        <rFont val="Calibri"/>
        <family val="2"/>
        <charset val="204"/>
        <scheme val="minor"/>
      </rPr>
      <t>*</t>
    </r>
  </si>
  <si>
    <r>
      <t>X</t>
    </r>
    <r>
      <rPr>
        <vertAlign val="subscript"/>
        <sz val="12"/>
        <color theme="1"/>
        <rFont val="Calibri (Основной текст)"/>
        <charset val="204"/>
      </rPr>
      <t>2</t>
    </r>
    <r>
      <rPr>
        <sz val="12"/>
        <color theme="1"/>
        <rFont val="Calibri"/>
        <family val="2"/>
        <charset val="204"/>
        <scheme val="minor"/>
      </rPr>
      <t>*</t>
    </r>
  </si>
  <si>
    <r>
      <rPr>
        <sz val="12"/>
        <color theme="1"/>
        <rFont val="Calibri (Основной текст)"/>
        <charset val="204"/>
      </rPr>
      <t>𝑓</t>
    </r>
    <r>
      <rPr>
        <vertAlign val="subscript"/>
        <sz val="12"/>
        <color theme="1"/>
        <rFont val="Calibri (Основной текст)"/>
        <charset val="204"/>
      </rPr>
      <t>min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</si>
</sst>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70" formatCode="0.000"/>
  </numFmts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vertAlign val="subscript"/>
      <sz val="12"/>
      <color theme="1"/>
      <name val="Calibri (Основной текст)"/>
      <charset val="204"/>
    </font>
    <font>
      <sz val="12"/>
      <color theme="1"/>
      <name val="Calibri (Основной текст)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0" fontId="0" fillId="0" borderId="1" xfId="0" applyNumberForma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170" fontId="1" fillId="0" borderId="1" xfId="0" applyNumberFormat="1" applyFont="1" applyFill="1" applyBorder="1" applyAlignment="1">
      <alignment horizontal="center"/>
    </xf>
    <xf numFmtId="170" fontId="1" fillId="0" borderId="1" xfId="0" applyNumberFormat="1" applyFont="1" applyFill="1" applyBorder="1" applyAlignment="1">
      <alignment horizontal="center" vertical="center"/>
    </xf>
    <xf numFmtId="170" fontId="0" fillId="0" borderId="1" xfId="0" applyNumberFormat="1" applyFill="1" applyBorder="1" applyAlignment="1">
      <alignment horizontal="center"/>
    </xf>
    <xf numFmtId="0" fontId="0" fillId="0" borderId="0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4F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19389</xdr:colOff>
      <xdr:row>1</xdr:row>
      <xdr:rowOff>18626</xdr:rowOff>
    </xdr:from>
    <xdr:to>
      <xdr:col>4</xdr:col>
      <xdr:colOff>490621</xdr:colOff>
      <xdr:row>8</xdr:row>
      <xdr:rowOff>127000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Скругленный прямоугольник 1">
              <a:extLst>
                <a:ext uri="{FF2B5EF4-FFF2-40B4-BE49-F238E27FC236}">
                  <a16:creationId xmlns:a16="http://schemas.microsoft.com/office/drawing/2014/main" id="{3685E2E7-69D4-7245-AD0D-C7E5CCEC4F7C}"/>
                </a:ext>
              </a:extLst>
            </xdr:cNvPr>
            <xdr:cNvSpPr/>
          </xdr:nvSpPr>
          <xdr:spPr>
            <a:xfrm>
              <a:off x="849122" y="221826"/>
              <a:ext cx="2960432" cy="1530774"/>
            </a:xfrm>
            <a:prstGeom prst="roundRect">
              <a:avLst/>
            </a:prstGeom>
            <a:ln>
              <a:noFill/>
            </a:ln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ru-RU" sz="1100" b="1">
                  <a:latin typeface="+mn-lt"/>
                </a:rPr>
                <a:t>метод градиентного спуска</a:t>
              </a:r>
              <a:endParaRPr lang="en-US" sz="1100" b="1">
                <a:latin typeface="+mn-lt"/>
              </a:endParaRPr>
            </a:p>
            <a:p>
              <a:pPr algn="l"/>
              <a:endParaRPr lang="en" sz="1100" b="1">
                <a:latin typeface="+mn-lt"/>
              </a:endParaRPr>
            </a:p>
            <a:p>
              <a:pPr algn="l"/>
              <a:r>
                <a:rPr lang="en" sz="1100">
                  <a:latin typeface="+mn-lt"/>
                </a:rPr>
                <a:t>𝑓(𝑥</a:t>
              </a:r>
              <a:r>
                <a:rPr lang="en" sz="1100" baseline="-25000">
                  <a:latin typeface="+mn-lt"/>
                </a:rPr>
                <a:t>1</a:t>
              </a:r>
              <a:r>
                <a:rPr lang="en" sz="1100">
                  <a:latin typeface="+mn-lt"/>
                </a:rPr>
                <a:t>, 𝑥</a:t>
              </a:r>
              <a:r>
                <a:rPr lang="en" sz="1100" baseline="-25000">
                  <a:latin typeface="+mn-lt"/>
                </a:rPr>
                <a:t>2</a:t>
              </a:r>
              <a:r>
                <a:rPr lang="en" sz="1100">
                  <a:latin typeface="+mn-lt"/>
                </a:rPr>
                <a:t>) = 2𝑥</a:t>
              </a:r>
              <a:r>
                <a:rPr lang="en" sz="1100" baseline="-25000">
                  <a:latin typeface="+mn-lt"/>
                </a:rPr>
                <a:t>1</a:t>
              </a:r>
              <a:r>
                <a:rPr lang="en" sz="1100" baseline="30000">
                  <a:latin typeface="+mn-lt"/>
                </a:rPr>
                <a:t>2</a:t>
              </a:r>
              <a:r>
                <a:rPr lang="en" sz="1100">
                  <a:latin typeface="+mn-lt"/>
                </a:rPr>
                <a:t> + 5𝑥</a:t>
              </a:r>
              <a:r>
                <a:rPr lang="en" sz="1100" baseline="-25000">
                  <a:latin typeface="+mn-lt"/>
                </a:rPr>
                <a:t>2</a:t>
              </a:r>
              <a:r>
                <a:rPr lang="en" sz="1100" baseline="30000">
                  <a:latin typeface="+mn-lt"/>
                </a:rPr>
                <a:t>2</a:t>
              </a:r>
              <a:r>
                <a:rPr lang="en" sz="1100">
                  <a:latin typeface="+mn-lt"/>
                </a:rPr>
                <a:t> + 𝑥</a:t>
              </a:r>
              <a:r>
                <a:rPr lang="en" sz="1100" baseline="-25000">
                  <a:latin typeface="+mn-lt"/>
                </a:rPr>
                <a:t>1</a:t>
              </a:r>
              <a:r>
                <a:rPr lang="en" sz="1100">
                  <a:latin typeface="+mn-lt"/>
                </a:rPr>
                <a:t>𝑥</a:t>
              </a:r>
              <a:r>
                <a:rPr lang="en" sz="1100" baseline="-25000">
                  <a:latin typeface="+mn-lt"/>
                </a:rPr>
                <a:t>2</a:t>
              </a:r>
              <a:r>
                <a:rPr lang="en" sz="1100">
                  <a:latin typeface="+mn-lt"/>
                </a:rPr>
                <a:t> − 3𝑥</a:t>
              </a:r>
              <a:r>
                <a:rPr lang="en" sz="1100" baseline="-25000">
                  <a:latin typeface="+mn-lt"/>
                </a:rPr>
                <a:t>1</a:t>
              </a:r>
              <a:r>
                <a:rPr lang="en" sz="1100">
                  <a:latin typeface="+mn-lt"/>
                </a:rPr>
                <a:t> − 𝑥</a:t>
              </a:r>
              <a:r>
                <a:rPr lang="en" sz="1100" baseline="-25000">
                  <a:latin typeface="+mn-lt"/>
                </a:rPr>
                <a:t>2  </a:t>
              </a:r>
              <a:r>
                <a:rPr lang="en" sz="900" baseline="0">
                  <a:latin typeface="+mn-lt"/>
                </a:rPr>
                <a:t>→</a:t>
              </a:r>
              <a:r>
                <a:rPr lang="en" sz="1100" baseline="0">
                  <a:latin typeface="+mn-lt"/>
                </a:rPr>
                <a:t> </a:t>
              </a:r>
              <a:r>
                <a:rPr lang="en" sz="1000" baseline="0">
                  <a:latin typeface="+mn-lt"/>
                </a:rPr>
                <a:t>min</a:t>
              </a:r>
              <a:endParaRPr lang="en" sz="1100" baseline="-25000">
                <a:latin typeface="+mn-lt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" sz="1100" i="1">
                <a:latin typeface="Cambria Math" panose="02040503050406030204" pitchFamily="18" charset="0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f>
                    <m:fPr>
                      <m:ctrlPr>
                        <a:rPr lang="en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m:rPr>
                          <m:nor/>
                        </m:rPr>
                        <a:rPr lang="en" sz="1100"/>
                        <m:t>d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𝑓</m:t>
                      </m:r>
                    </m:num>
                    <m:den>
                      <m:r>
                        <m:rPr>
                          <m:nor/>
                        </m:rPr>
                        <a:rPr lang="en" sz="1100"/>
                        <m:t>d</m:t>
                      </m:r>
                      <m:r>
                        <m:rPr>
                          <m:nor/>
                        </m:rPr>
                        <a:rPr lang="en" sz="1100"/>
                        <m:t>𝑥</m:t>
                      </m:r>
                      <m:r>
                        <m:rPr>
                          <m:nor/>
                        </m:rPr>
                        <a:rPr lang="en" sz="1100" baseline="-25000"/>
                        <m:t>1</m:t>
                      </m:r>
                      <m:r>
                        <m:rPr>
                          <m:nor/>
                        </m:rPr>
                        <a:rPr lang="en" sz="1100"/>
                        <m:t> </m:t>
                      </m:r>
                    </m:den>
                  </m:f>
                </m:oMath>
              </a14:m>
              <a:r>
                <a:rPr lang="en" sz="1100"/>
                <a:t> = 4𝑥</a:t>
              </a:r>
              <a:r>
                <a:rPr lang="en" sz="1100" baseline="-25000"/>
                <a:t>1</a:t>
              </a:r>
              <a:r>
                <a:rPr lang="en" sz="1100"/>
                <a:t> + 𝑥</a:t>
              </a:r>
              <a:r>
                <a:rPr lang="en" sz="1100" baseline="-25000"/>
                <a:t>2</a:t>
              </a:r>
              <a:r>
                <a:rPr lang="en" sz="1100"/>
                <a:t> - 3 = G</a:t>
              </a:r>
              <a:r>
                <a:rPr lang="en" sz="1100" baseline="-25000"/>
                <a:t>1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f>
                    <m:fPr>
                      <m:ctrlPr>
                        <a:rPr lang="en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m:rPr>
                          <m:nor/>
                        </m:rPr>
                        <a:rPr lang="en" sz="1100"/>
                        <m:t>d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𝑓</m:t>
                      </m:r>
                    </m:num>
                    <m:den>
                      <m:r>
                        <m:rPr>
                          <m:nor/>
                        </m:rPr>
                        <a:rPr lang="en" sz="1100"/>
                        <m:t>d</m:t>
                      </m:r>
                      <m:r>
                        <m:rPr>
                          <m:nor/>
                        </m:rPr>
                        <a:rPr lang="en" sz="1100"/>
                        <m:t>𝑥</m:t>
                      </m:r>
                      <m:r>
                        <m:rPr>
                          <m:nor/>
                        </m:rPr>
                        <a:rPr lang="en-US" sz="1100" b="0" i="0" baseline="-25000"/>
                        <m:t>2</m:t>
                      </m:r>
                      <m:r>
                        <m:rPr>
                          <m:nor/>
                        </m:rPr>
                        <a:rPr lang="en" sz="1100"/>
                        <m:t> </m:t>
                      </m:r>
                    </m:den>
                  </m:f>
                </m:oMath>
              </a14:m>
              <a:r>
                <a:rPr lang="en" sz="1100"/>
                <a:t> = 10𝑥</a:t>
              </a:r>
              <a:r>
                <a:rPr lang="en" sz="1100" baseline="-25000"/>
                <a:t>2</a:t>
              </a:r>
              <a:r>
                <a:rPr lang="en" sz="1100"/>
                <a:t> + 𝑥</a:t>
              </a:r>
              <a:r>
                <a:rPr lang="en" sz="1100" baseline="-25000"/>
                <a:t>1</a:t>
              </a:r>
              <a:r>
                <a:rPr lang="en" sz="1100"/>
                <a:t> - 1 = G</a:t>
              </a:r>
              <a:r>
                <a:rPr lang="en" sz="1100" baseline="-25000"/>
                <a:t>2</a:t>
              </a:r>
            </a:p>
          </xdr:txBody>
        </xdr:sp>
      </mc:Choice>
      <mc:Fallback>
        <xdr:sp macro="" textlink="">
          <xdr:nvSpPr>
            <xdr:cNvPr id="2" name="Скругленный прямоугольник 1">
              <a:extLst>
                <a:ext uri="{FF2B5EF4-FFF2-40B4-BE49-F238E27FC236}">
                  <a16:creationId xmlns:a16="http://schemas.microsoft.com/office/drawing/2014/main" id="{3685E2E7-69D4-7245-AD0D-C7E5CCEC4F7C}"/>
                </a:ext>
              </a:extLst>
            </xdr:cNvPr>
            <xdr:cNvSpPr/>
          </xdr:nvSpPr>
          <xdr:spPr>
            <a:xfrm>
              <a:off x="849122" y="221826"/>
              <a:ext cx="2960432" cy="1530774"/>
            </a:xfrm>
            <a:prstGeom prst="roundRect">
              <a:avLst/>
            </a:prstGeom>
            <a:ln>
              <a:noFill/>
            </a:ln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ru-RU" sz="1100" b="1">
                  <a:latin typeface="+mn-lt"/>
                </a:rPr>
                <a:t>метод градиентного спуска</a:t>
              </a:r>
              <a:endParaRPr lang="en-US" sz="1100" b="1">
                <a:latin typeface="+mn-lt"/>
              </a:endParaRPr>
            </a:p>
            <a:p>
              <a:pPr algn="l"/>
              <a:endParaRPr lang="en" sz="1100" b="1">
                <a:latin typeface="+mn-lt"/>
              </a:endParaRPr>
            </a:p>
            <a:p>
              <a:pPr algn="l"/>
              <a:r>
                <a:rPr lang="en" sz="1100">
                  <a:latin typeface="+mn-lt"/>
                </a:rPr>
                <a:t>𝑓(𝑥</a:t>
              </a:r>
              <a:r>
                <a:rPr lang="en" sz="1100" baseline="-25000">
                  <a:latin typeface="+mn-lt"/>
                </a:rPr>
                <a:t>1</a:t>
              </a:r>
              <a:r>
                <a:rPr lang="en" sz="1100">
                  <a:latin typeface="+mn-lt"/>
                </a:rPr>
                <a:t>, 𝑥</a:t>
              </a:r>
              <a:r>
                <a:rPr lang="en" sz="1100" baseline="-25000">
                  <a:latin typeface="+mn-lt"/>
                </a:rPr>
                <a:t>2</a:t>
              </a:r>
              <a:r>
                <a:rPr lang="en" sz="1100">
                  <a:latin typeface="+mn-lt"/>
                </a:rPr>
                <a:t>) = 2𝑥</a:t>
              </a:r>
              <a:r>
                <a:rPr lang="en" sz="1100" baseline="-25000">
                  <a:latin typeface="+mn-lt"/>
                </a:rPr>
                <a:t>1</a:t>
              </a:r>
              <a:r>
                <a:rPr lang="en" sz="1100" baseline="30000">
                  <a:latin typeface="+mn-lt"/>
                </a:rPr>
                <a:t>2</a:t>
              </a:r>
              <a:r>
                <a:rPr lang="en" sz="1100">
                  <a:latin typeface="+mn-lt"/>
                </a:rPr>
                <a:t> + 5𝑥</a:t>
              </a:r>
              <a:r>
                <a:rPr lang="en" sz="1100" baseline="-25000">
                  <a:latin typeface="+mn-lt"/>
                </a:rPr>
                <a:t>2</a:t>
              </a:r>
              <a:r>
                <a:rPr lang="en" sz="1100" baseline="30000">
                  <a:latin typeface="+mn-lt"/>
                </a:rPr>
                <a:t>2</a:t>
              </a:r>
              <a:r>
                <a:rPr lang="en" sz="1100">
                  <a:latin typeface="+mn-lt"/>
                </a:rPr>
                <a:t> + 𝑥</a:t>
              </a:r>
              <a:r>
                <a:rPr lang="en" sz="1100" baseline="-25000">
                  <a:latin typeface="+mn-lt"/>
                </a:rPr>
                <a:t>1</a:t>
              </a:r>
              <a:r>
                <a:rPr lang="en" sz="1100">
                  <a:latin typeface="+mn-lt"/>
                </a:rPr>
                <a:t>𝑥</a:t>
              </a:r>
              <a:r>
                <a:rPr lang="en" sz="1100" baseline="-25000">
                  <a:latin typeface="+mn-lt"/>
                </a:rPr>
                <a:t>2</a:t>
              </a:r>
              <a:r>
                <a:rPr lang="en" sz="1100">
                  <a:latin typeface="+mn-lt"/>
                </a:rPr>
                <a:t> − 3𝑥</a:t>
              </a:r>
              <a:r>
                <a:rPr lang="en" sz="1100" baseline="-25000">
                  <a:latin typeface="+mn-lt"/>
                </a:rPr>
                <a:t>1</a:t>
              </a:r>
              <a:r>
                <a:rPr lang="en" sz="1100">
                  <a:latin typeface="+mn-lt"/>
                </a:rPr>
                <a:t> − 𝑥</a:t>
              </a:r>
              <a:r>
                <a:rPr lang="en" sz="1100" baseline="-25000">
                  <a:latin typeface="+mn-lt"/>
                </a:rPr>
                <a:t>2  </a:t>
              </a:r>
              <a:r>
                <a:rPr lang="en" sz="900" baseline="0">
                  <a:latin typeface="+mn-lt"/>
                </a:rPr>
                <a:t>→</a:t>
              </a:r>
              <a:r>
                <a:rPr lang="en" sz="1100" baseline="0">
                  <a:latin typeface="+mn-lt"/>
                </a:rPr>
                <a:t> </a:t>
              </a:r>
              <a:r>
                <a:rPr lang="en" sz="1000" baseline="0">
                  <a:latin typeface="+mn-lt"/>
                </a:rPr>
                <a:t>min</a:t>
              </a:r>
              <a:endParaRPr lang="en" sz="1100" baseline="-25000">
                <a:latin typeface="+mn-lt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" sz="1100" i="1">
                <a:latin typeface="Cambria Math" panose="02040503050406030204" pitchFamily="18" charset="0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" sz="1100" i="0">
                  <a:latin typeface="Cambria Math" panose="02040503050406030204" pitchFamily="18" charset="0"/>
                </a:rPr>
                <a:t>("</a:t>
              </a:r>
              <a:r>
                <a:rPr lang="en" sz="1100" i="0"/>
                <a:t>d</a:t>
              </a:r>
              <a:r>
                <a:rPr lang="en-US" sz="1100" b="0" i="0">
                  <a:latin typeface="Cambria Math" panose="02040503050406030204" pitchFamily="18" charset="0"/>
                </a:rPr>
                <a:t>" 𝑓</a:t>
              </a:r>
              <a:r>
                <a:rPr lang="en" sz="1100" b="0" i="0">
                  <a:latin typeface="Cambria Math" panose="02040503050406030204" pitchFamily="18" charset="0"/>
                </a:rPr>
                <a:t>)/"</a:t>
              </a:r>
              <a:r>
                <a:rPr lang="en" sz="1100" i="0"/>
                <a:t>d𝑥</a:t>
              </a:r>
              <a:r>
                <a:rPr lang="en" sz="1100" i="0" baseline="-25000"/>
                <a:t>1</a:t>
              </a:r>
              <a:r>
                <a:rPr lang="en" sz="1100" i="0"/>
                <a:t> </a:t>
              </a:r>
              <a:r>
                <a:rPr lang="en" sz="1100" i="0">
                  <a:latin typeface="Cambria Math" panose="02040503050406030204" pitchFamily="18" charset="0"/>
                </a:rPr>
                <a:t>" </a:t>
              </a:r>
              <a:r>
                <a:rPr lang="en" sz="1100"/>
                <a:t> = 4𝑥</a:t>
              </a:r>
              <a:r>
                <a:rPr lang="en" sz="1100" baseline="-25000"/>
                <a:t>1</a:t>
              </a:r>
              <a:r>
                <a:rPr lang="en" sz="1100"/>
                <a:t> + 𝑥</a:t>
              </a:r>
              <a:r>
                <a:rPr lang="en" sz="1100" baseline="-25000"/>
                <a:t>2</a:t>
              </a:r>
              <a:r>
                <a:rPr lang="en" sz="1100"/>
                <a:t> - 3 = G</a:t>
              </a:r>
              <a:r>
                <a:rPr lang="en" sz="1100" baseline="-25000"/>
                <a:t>1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" sz="1100" i="0">
                  <a:latin typeface="Cambria Math" panose="02040503050406030204" pitchFamily="18" charset="0"/>
                </a:rPr>
                <a:t>("</a:t>
              </a:r>
              <a:r>
                <a:rPr lang="en" sz="1100" i="0"/>
                <a:t>d</a:t>
              </a:r>
              <a:r>
                <a:rPr lang="en-US" sz="1100" b="0" i="0">
                  <a:latin typeface="Cambria Math" panose="02040503050406030204" pitchFamily="18" charset="0"/>
                </a:rPr>
                <a:t>" 𝑓</a:t>
              </a:r>
              <a:r>
                <a:rPr lang="en" sz="1100" b="0" i="0">
                  <a:latin typeface="Cambria Math" panose="02040503050406030204" pitchFamily="18" charset="0"/>
                </a:rPr>
                <a:t>)/"</a:t>
              </a:r>
              <a:r>
                <a:rPr lang="en" sz="1100" i="0"/>
                <a:t>d𝑥</a:t>
              </a:r>
              <a:r>
                <a:rPr lang="en-US" sz="1100" b="0" i="0" baseline="-25000"/>
                <a:t>2</a:t>
              </a:r>
              <a:r>
                <a:rPr lang="en" sz="1100" i="0"/>
                <a:t> </a:t>
              </a:r>
              <a:r>
                <a:rPr lang="en" sz="1100" i="0">
                  <a:latin typeface="Cambria Math" panose="02040503050406030204" pitchFamily="18" charset="0"/>
                </a:rPr>
                <a:t>" </a:t>
              </a:r>
              <a:r>
                <a:rPr lang="en" sz="1100"/>
                <a:t> = 10𝑥</a:t>
              </a:r>
              <a:r>
                <a:rPr lang="en" sz="1100" baseline="-25000"/>
                <a:t>2</a:t>
              </a:r>
              <a:r>
                <a:rPr lang="en" sz="1100"/>
                <a:t> + 𝑥</a:t>
              </a:r>
              <a:r>
                <a:rPr lang="en" sz="1100" baseline="-25000"/>
                <a:t>1</a:t>
              </a:r>
              <a:r>
                <a:rPr lang="en" sz="1100"/>
                <a:t> - 1 = G</a:t>
              </a:r>
              <a:r>
                <a:rPr lang="en" sz="1100" baseline="-25000"/>
                <a:t>2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DBDBA-FE2F-2449-8FC1-9D6E0AB91AE2}">
  <dimension ref="A2:L68"/>
  <sheetViews>
    <sheetView zoomScale="89" zoomScaleNormal="65" workbookViewId="0">
      <selection activeCell="J11" sqref="J11"/>
    </sheetView>
  </sheetViews>
  <sheetFormatPr baseColWidth="10" defaultRowHeight="16" x14ac:dyDescent="0.2"/>
  <cols>
    <col min="1" max="1" width="10.83203125" style="1"/>
    <col min="2" max="2" width="11.83203125" style="1" bestFit="1" customWidth="1"/>
    <col min="3" max="16384" width="10.83203125" style="1"/>
  </cols>
  <sheetData>
    <row r="2" spans="1:12" x14ac:dyDescent="0.2">
      <c r="B2" s="19" t="s">
        <v>12</v>
      </c>
      <c r="C2" s="19"/>
      <c r="D2" s="20"/>
      <c r="E2" s="20"/>
      <c r="F2" s="20"/>
      <c r="G2" s="20"/>
      <c r="H2" s="20"/>
      <c r="I2" s="20"/>
    </row>
    <row r="3" spans="1:12" x14ac:dyDescent="0.2">
      <c r="A3" s="9"/>
      <c r="B3" s="18" t="s">
        <v>17</v>
      </c>
      <c r="C3" s="18"/>
      <c r="D3" s="18"/>
      <c r="E3" s="18"/>
      <c r="F3" s="18"/>
      <c r="G3" s="18"/>
      <c r="H3" s="18"/>
      <c r="I3" s="18"/>
    </row>
    <row r="4" spans="1:12" x14ac:dyDescent="0.2">
      <c r="A4" s="9"/>
      <c r="B4" s="10"/>
      <c r="C4" s="10"/>
      <c r="D4" s="10"/>
      <c r="E4" s="10"/>
      <c r="F4" s="10"/>
      <c r="G4" s="10"/>
      <c r="H4" s="10"/>
      <c r="I4" s="10"/>
    </row>
    <row r="5" spans="1:12" x14ac:dyDescent="0.2">
      <c r="B5" s="8" t="s">
        <v>18</v>
      </c>
      <c r="C5" s="8"/>
      <c r="D5" s="8"/>
      <c r="E5" s="8"/>
      <c r="F5" s="8"/>
      <c r="G5" s="8"/>
      <c r="H5" s="8"/>
      <c r="I5" s="8"/>
    </row>
    <row r="6" spans="1:12" x14ac:dyDescent="0.2">
      <c r="B6" s="7" t="s">
        <v>13</v>
      </c>
      <c r="C6" s="7" t="s">
        <v>14</v>
      </c>
      <c r="D6" s="7" t="s">
        <v>15</v>
      </c>
      <c r="E6" s="7" t="s">
        <v>16</v>
      </c>
      <c r="F6" s="7" t="s">
        <v>3</v>
      </c>
      <c r="G6" s="7" t="s">
        <v>4</v>
      </c>
      <c r="H6" s="7" t="s">
        <v>1</v>
      </c>
      <c r="I6" s="7" t="s">
        <v>2</v>
      </c>
      <c r="K6" s="3" t="s">
        <v>10</v>
      </c>
      <c r="L6" s="5">
        <f>(C22+D22)/2</f>
        <v>-0.16500167846679686</v>
      </c>
    </row>
    <row r="7" spans="1:12" x14ac:dyDescent="0.2">
      <c r="B7" s="2">
        <v>4</v>
      </c>
      <c r="C7" s="2">
        <v>7</v>
      </c>
      <c r="D7" s="2">
        <v>2</v>
      </c>
      <c r="E7" s="2">
        <v>1</v>
      </c>
      <c r="F7" s="2">
        <v>-3</v>
      </c>
      <c r="G7" s="2">
        <v>2</v>
      </c>
      <c r="H7" s="2">
        <v>1E-4</v>
      </c>
      <c r="I7" s="2">
        <f>H7/2</f>
        <v>5.0000000000000002E-5</v>
      </c>
      <c r="K7" s="3" t="s">
        <v>11</v>
      </c>
      <c r="L7" s="5">
        <f xml:space="preserve"> L6^4 + $B$7*L6^3 + $C$7*L6^2 +$D$7*L6 + $E$7</f>
        <v>0.84334770276873794</v>
      </c>
    </row>
    <row r="10" spans="1:12" x14ac:dyDescent="0.2">
      <c r="B10" s="7" t="s">
        <v>0</v>
      </c>
      <c r="C10" s="7" t="s">
        <v>3</v>
      </c>
      <c r="D10" s="7" t="s">
        <v>4</v>
      </c>
      <c r="E10" s="7" t="s">
        <v>9</v>
      </c>
      <c r="F10" s="7" t="s">
        <v>8</v>
      </c>
      <c r="G10" s="7" t="s">
        <v>7</v>
      </c>
      <c r="H10" s="7" t="s">
        <v>6</v>
      </c>
      <c r="I10" s="6" t="s">
        <v>5</v>
      </c>
    </row>
    <row r="11" spans="1:12" x14ac:dyDescent="0.2">
      <c r="B11" s="2">
        <v>1</v>
      </c>
      <c r="C11" s="4">
        <f>IF(G11&gt;H11,E11,$F$7)</f>
        <v>-0.50002500000000005</v>
      </c>
      <c r="D11" s="2">
        <f>IF(G11&lt;=H11,F11,$G$7)</f>
        <v>2</v>
      </c>
      <c r="E11" s="4">
        <f>(F7+G7-I7)/2</f>
        <v>-0.50002500000000005</v>
      </c>
      <c r="F11" s="4">
        <f>(F7+G7+I7)/2</f>
        <v>-0.499975</v>
      </c>
      <c r="G11" s="4">
        <f t="shared" ref="G11:H13" si="0" xml:space="preserve"> E11^4 + $B$7*E11^3 + $C$7*E11^2 +$D$7*E11 + $E$7</f>
        <v>1.3125625015624689</v>
      </c>
      <c r="H11" s="4">
        <f t="shared" si="0"/>
        <v>1.3124375015625311</v>
      </c>
      <c r="I11" s="4">
        <f>(D11-C11)/2</f>
        <v>1.2500125</v>
      </c>
    </row>
    <row r="12" spans="1:12" x14ac:dyDescent="0.2">
      <c r="B12" s="2">
        <f>B11+1</f>
        <v>2</v>
      </c>
      <c r="C12" s="4">
        <f>IF(G12&gt;H12,E12,C11)</f>
        <v>-0.50002500000000005</v>
      </c>
      <c r="D12" s="2">
        <f>IF(G12&lt;=H12,F12,D11)</f>
        <v>0.74998750000000003</v>
      </c>
      <c r="E12" s="4">
        <f>(C11+D11-$I$7)/2</f>
        <v>0.74996249999999998</v>
      </c>
      <c r="F12" s="4">
        <f>(C11+D11+$I$8)/2</f>
        <v>0.74998750000000003</v>
      </c>
      <c r="G12" s="4">
        <f t="shared" si="0"/>
        <v>8.440621120995722</v>
      </c>
      <c r="H12" s="4">
        <f t="shared" si="0"/>
        <v>8.4411445342773312</v>
      </c>
      <c r="I12" s="4">
        <f>(D12-C12)/2</f>
        <v>0.62500624999999999</v>
      </c>
    </row>
    <row r="13" spans="1:12" x14ac:dyDescent="0.2">
      <c r="B13" s="2">
        <f>B12+1</f>
        <v>3</v>
      </c>
      <c r="C13" s="4">
        <f>IF(G13&gt;H13,E13,C12)</f>
        <v>-0.50002500000000005</v>
      </c>
      <c r="D13" s="2">
        <f>IF(G13&lt;=H13,F13,D12)</f>
        <v>0.12498124999999999</v>
      </c>
      <c r="E13" s="4">
        <f>(C12+D12-$I$7)/2</f>
        <v>0.12495624999999999</v>
      </c>
      <c r="F13" s="4">
        <f>(C12+D12+$I$8)/2</f>
        <v>0.12498124999999999</v>
      </c>
      <c r="G13" s="4">
        <f t="shared" si="0"/>
        <v>1.3672590496517227</v>
      </c>
      <c r="H13" s="4">
        <f t="shared" si="0"/>
        <v>1.3673576690368354</v>
      </c>
      <c r="I13" s="4">
        <f>(D13-C13)/2</f>
        <v>0.31250312499999999</v>
      </c>
    </row>
    <row r="14" spans="1:12" x14ac:dyDescent="0.2">
      <c r="B14" s="2">
        <f t="shared" ref="B14:B20" si="1">B13+1</f>
        <v>4</v>
      </c>
      <c r="C14" s="4">
        <f t="shared" ref="C14:C20" si="2">IF(G14&gt;H14,E14,C13)</f>
        <v>-0.18754687500000003</v>
      </c>
      <c r="D14" s="2">
        <f t="shared" ref="D14:D20" si="3">IF(G14&lt;=H14,F14,D13)</f>
        <v>0.12498124999999999</v>
      </c>
      <c r="E14" s="4">
        <f t="shared" ref="E14:E20" si="4">(C13+D13-$I$7)/2</f>
        <v>-0.18754687500000003</v>
      </c>
      <c r="F14" s="4">
        <f t="shared" ref="F14:F20" si="5">(C13+D13+$I$8)/2</f>
        <v>-0.18752187500000003</v>
      </c>
      <c r="G14" s="4">
        <f t="shared" ref="G14:G20" si="6" xml:space="preserve"> E14^4 + $B$7*E14^3 + $C$7*E14^2 +$D$7*E14 + $E$7</f>
        <v>0.84597329276051425</v>
      </c>
      <c r="H14" s="4">
        <f t="shared" ref="H14:H20" si="7" xml:space="preserve"> F14^4 + $B$7*F14^3 + $C$7*F14^2 +$D$7*F14 + $E$7</f>
        <v>0.84596754692951615</v>
      </c>
      <c r="I14" s="4">
        <f t="shared" ref="I14:I20" si="8">(D14-C14)/2</f>
        <v>0.15626406250000002</v>
      </c>
    </row>
    <row r="15" spans="1:12" x14ac:dyDescent="0.2">
      <c r="B15" s="2">
        <f t="shared" si="1"/>
        <v>5</v>
      </c>
      <c r="C15" s="4">
        <f t="shared" si="2"/>
        <v>-0.18754687500000003</v>
      </c>
      <c r="D15" s="2">
        <f t="shared" si="3"/>
        <v>-3.1282812500000021E-2</v>
      </c>
      <c r="E15" s="4">
        <f t="shared" si="4"/>
        <v>-3.1307812500000018E-2</v>
      </c>
      <c r="F15" s="4">
        <f t="shared" si="5"/>
        <v>-3.1282812500000021E-2</v>
      </c>
      <c r="G15" s="4">
        <f t="shared" si="6"/>
        <v>0.94412384055899612</v>
      </c>
      <c r="H15" s="4">
        <f t="shared" si="7"/>
        <v>0.94416317795355931</v>
      </c>
      <c r="I15" s="4">
        <f t="shared" si="8"/>
        <v>7.8132031250000011E-2</v>
      </c>
    </row>
    <row r="16" spans="1:12" x14ac:dyDescent="0.2">
      <c r="B16" s="2">
        <f t="shared" si="1"/>
        <v>6</v>
      </c>
      <c r="C16" s="4">
        <f t="shared" si="2"/>
        <v>-0.18754687500000003</v>
      </c>
      <c r="D16" s="2">
        <f t="shared" si="3"/>
        <v>-0.10941484375000002</v>
      </c>
      <c r="E16" s="4">
        <f t="shared" si="4"/>
        <v>-0.10943984375000002</v>
      </c>
      <c r="F16" s="4">
        <f t="shared" si="5"/>
        <v>-0.10941484375000002</v>
      </c>
      <c r="G16" s="4">
        <f t="shared" si="6"/>
        <v>0.85986023993864524</v>
      </c>
      <c r="H16" s="4">
        <f t="shared" si="7"/>
        <v>0.85987540163935394</v>
      </c>
      <c r="I16" s="4">
        <f t="shared" si="8"/>
        <v>3.9066015625000006E-2</v>
      </c>
    </row>
    <row r="17" spans="2:12" x14ac:dyDescent="0.2">
      <c r="B17" s="2">
        <f t="shared" si="1"/>
        <v>7</v>
      </c>
      <c r="C17" s="4">
        <f t="shared" si="2"/>
        <v>-0.18754687500000003</v>
      </c>
      <c r="D17" s="2">
        <f t="shared" si="3"/>
        <v>-0.14848085937500002</v>
      </c>
      <c r="E17" s="4">
        <f t="shared" si="4"/>
        <v>-0.14850585937500002</v>
      </c>
      <c r="F17" s="4">
        <f t="shared" si="5"/>
        <v>-0.14848085937500002</v>
      </c>
      <c r="G17" s="4">
        <f t="shared" si="6"/>
        <v>0.84475200450771415</v>
      </c>
      <c r="H17" s="4">
        <f t="shared" si="7"/>
        <v>0.84475631948329744</v>
      </c>
      <c r="I17" s="4">
        <f t="shared" si="8"/>
        <v>1.9533007812500003E-2</v>
      </c>
    </row>
    <row r="18" spans="2:12" x14ac:dyDescent="0.2">
      <c r="B18" s="2">
        <f t="shared" si="1"/>
        <v>8</v>
      </c>
      <c r="C18" s="4">
        <f t="shared" si="2"/>
        <v>-0.16803886718750002</v>
      </c>
      <c r="D18" s="2">
        <f t="shared" si="3"/>
        <v>-0.14848085937500002</v>
      </c>
      <c r="E18" s="4">
        <f t="shared" si="4"/>
        <v>-0.16803886718750002</v>
      </c>
      <c r="F18" s="4">
        <f t="shared" si="5"/>
        <v>-0.16801386718750003</v>
      </c>
      <c r="G18" s="4">
        <f t="shared" si="6"/>
        <v>0.84339932853634636</v>
      </c>
      <c r="H18" s="4">
        <f t="shared" si="7"/>
        <v>0.84339851477937344</v>
      </c>
      <c r="I18" s="4">
        <f t="shared" si="8"/>
        <v>9.77900390625E-3</v>
      </c>
    </row>
    <row r="19" spans="2:12" x14ac:dyDescent="0.2">
      <c r="B19" s="2">
        <f t="shared" si="1"/>
        <v>9</v>
      </c>
      <c r="C19" s="4">
        <f t="shared" si="2"/>
        <v>-0.16803886718750002</v>
      </c>
      <c r="D19" s="2">
        <f t="shared" si="3"/>
        <v>-0.15825986328125002</v>
      </c>
      <c r="E19" s="4">
        <f t="shared" si="4"/>
        <v>-0.15828486328125002</v>
      </c>
      <c r="F19" s="4">
        <f t="shared" si="5"/>
        <v>-0.15825986328125002</v>
      </c>
      <c r="G19" s="4">
        <f t="shared" si="6"/>
        <v>0.84357392899825223</v>
      </c>
      <c r="H19" s="4">
        <f t="shared" si="7"/>
        <v>0.84357565223890918</v>
      </c>
      <c r="I19" s="4">
        <f t="shared" si="8"/>
        <v>4.889501953125E-3</v>
      </c>
    </row>
    <row r="20" spans="2:12" x14ac:dyDescent="0.2">
      <c r="B20" s="2">
        <f t="shared" si="1"/>
        <v>10</v>
      </c>
      <c r="C20" s="4">
        <f t="shared" si="2"/>
        <v>-0.16803886718750002</v>
      </c>
      <c r="D20" s="2">
        <f t="shared" si="3"/>
        <v>-0.16314936523437501</v>
      </c>
      <c r="E20" s="4">
        <f t="shared" si="4"/>
        <v>-0.16317436523437501</v>
      </c>
      <c r="F20" s="4">
        <f t="shared" si="5"/>
        <v>-0.16314936523437501</v>
      </c>
      <c r="G20" s="4">
        <f t="shared" si="6"/>
        <v>0.8433626809478818</v>
      </c>
      <c r="H20" s="4">
        <f t="shared" si="7"/>
        <v>0.84336312646718203</v>
      </c>
      <c r="I20" s="4">
        <f t="shared" si="8"/>
        <v>2.4447509765625069E-3</v>
      </c>
    </row>
    <row r="21" spans="2:12" x14ac:dyDescent="0.2">
      <c r="B21" s="2">
        <f>B20+1</f>
        <v>11</v>
      </c>
      <c r="C21" s="4">
        <f>IF(G21&gt;H21,E21,C20)</f>
        <v>-0.1656191162109375</v>
      </c>
      <c r="D21" s="2">
        <f>IF(G21&lt;=H21,F21,D20)</f>
        <v>-0.16314936523437501</v>
      </c>
      <c r="E21" s="4">
        <f>(C20+D20-$I$7)/2</f>
        <v>-0.1656191162109375</v>
      </c>
      <c r="F21" s="4">
        <f>(C20+D20+$I$8)/2</f>
        <v>-0.1655941162109375</v>
      </c>
      <c r="G21" s="4">
        <f xml:space="preserve"> E21^4 + $B$7*E21^3 + $C$7*E21^2 +$D$7*E21 + $E$7</f>
        <v>0.84335047198480773</v>
      </c>
      <c r="H21" s="4">
        <f xml:space="preserve"> F21^4 + $B$7*F21^3 + $C$7*F21^2 +$D$7*F21 + $E$7</f>
        <v>0.8433502831492713</v>
      </c>
      <c r="I21" s="4">
        <f>(D21-C21)/2</f>
        <v>1.2348754882812452E-3</v>
      </c>
    </row>
    <row r="22" spans="2:12" x14ac:dyDescent="0.2">
      <c r="B22" s="2">
        <f t="shared" ref="B22" si="9">B21+1</f>
        <v>12</v>
      </c>
      <c r="C22" s="4">
        <f t="shared" ref="C22" si="10">IF(G22&gt;H22,E22,C21)</f>
        <v>-0.1656191162109375</v>
      </c>
      <c r="D22" s="2">
        <f t="shared" ref="D22" si="11">IF(G22&lt;=H22,F22,D21)</f>
        <v>-0.16438424072265626</v>
      </c>
      <c r="E22" s="4">
        <f t="shared" ref="E22" si="12">(C21+D21-$I$7)/2</f>
        <v>-0.16440924072265625</v>
      </c>
      <c r="F22" s="4">
        <f t="shared" ref="F22" si="13">(C21+D21+$I$8)/2</f>
        <v>-0.16438424072265626</v>
      </c>
      <c r="G22" s="4">
        <f t="shared" ref="G22" si="14" xml:space="preserve"> E22^4 + $B$7*E22^3 + $C$7*E22^2 +$D$7*E22 + $E$7</f>
        <v>0.84334876090672761</v>
      </c>
      <c r="H22" s="4">
        <f t="shared" ref="H22" si="15" xml:space="preserve"> F22^4 + $B$7*F22^3 + $C$7*F22^2 +$D$7*F22 + $E$7</f>
        <v>0.84334888563062371</v>
      </c>
      <c r="I22" s="4">
        <f t="shared" ref="I22" si="16">(D22-C22)/2</f>
        <v>6.1743774414062258E-4</v>
      </c>
    </row>
    <row r="25" spans="2:12" x14ac:dyDescent="0.2">
      <c r="B25" s="8" t="s">
        <v>24</v>
      </c>
      <c r="C25" s="8"/>
      <c r="D25" s="8"/>
      <c r="E25" s="8"/>
      <c r="F25" s="8"/>
      <c r="G25" s="8"/>
      <c r="H25" s="8"/>
      <c r="I25" s="8"/>
    </row>
    <row r="26" spans="2:12" x14ac:dyDescent="0.2">
      <c r="B26" s="7" t="s">
        <v>13</v>
      </c>
      <c r="C26" s="7" t="s">
        <v>14</v>
      </c>
      <c r="D26" s="7" t="s">
        <v>15</v>
      </c>
      <c r="E26" s="7" t="s">
        <v>16</v>
      </c>
      <c r="F26" s="7" t="s">
        <v>3</v>
      </c>
      <c r="G26" s="7" t="s">
        <v>4</v>
      </c>
      <c r="H26" s="7" t="s">
        <v>1</v>
      </c>
      <c r="I26" s="7" t="s">
        <v>2</v>
      </c>
      <c r="K26" s="3" t="s">
        <v>10</v>
      </c>
      <c r="L26" s="5">
        <f>(C42+D42)/2</f>
        <v>-0.55923983764648444</v>
      </c>
    </row>
    <row r="27" spans="2:12" x14ac:dyDescent="0.2">
      <c r="B27" s="2">
        <v>1</v>
      </c>
      <c r="C27" s="2">
        <v>2</v>
      </c>
      <c r="D27" s="2">
        <v>2</v>
      </c>
      <c r="E27" s="2">
        <v>1</v>
      </c>
      <c r="F27" s="2">
        <v>-3</v>
      </c>
      <c r="G27" s="2">
        <v>2</v>
      </c>
      <c r="H27" s="2">
        <v>1E-4</v>
      </c>
      <c r="I27" s="2">
        <f>H27/2</f>
        <v>5.0000000000000002E-5</v>
      </c>
      <c r="K27" s="3" t="s">
        <v>11</v>
      </c>
      <c r="L27" s="5">
        <f xml:space="preserve"> L26^4 + $B$7*L26^3 + $C$7*L26^2 +$D$7*L26 + $E$7</f>
        <v>1.4689695179837965</v>
      </c>
    </row>
    <row r="30" spans="2:12" x14ac:dyDescent="0.2">
      <c r="B30" s="7" t="s">
        <v>0</v>
      </c>
      <c r="C30" s="7" t="s">
        <v>3</v>
      </c>
      <c r="D30" s="7" t="s">
        <v>4</v>
      </c>
      <c r="E30" s="7" t="s">
        <v>9</v>
      </c>
      <c r="F30" s="7" t="s">
        <v>8</v>
      </c>
      <c r="G30" s="7" t="s">
        <v>7</v>
      </c>
      <c r="H30" s="7" t="s">
        <v>6</v>
      </c>
      <c r="I30" s="6" t="s">
        <v>5</v>
      </c>
    </row>
    <row r="31" spans="2:12" x14ac:dyDescent="0.2">
      <c r="B31" s="2">
        <v>1</v>
      </c>
      <c r="C31" s="4">
        <f>IF(G31&gt;H31,E31,$F$7)</f>
        <v>-3</v>
      </c>
      <c r="D31" s="2">
        <f>IF(G31&lt;=H31,F31,$G$7)</f>
        <v>-0.499975</v>
      </c>
      <c r="E31" s="4">
        <f>(F27+G27-I27)/2</f>
        <v>-0.50002500000000005</v>
      </c>
      <c r="F31" s="4">
        <f>(F27+G27+I27)/2</f>
        <v>-0.499975</v>
      </c>
      <c r="G31" s="4">
        <f xml:space="preserve"> E31^4 + $B$27*E31^3 + $C$27*E31^2 +$D$27*E31 + $E$27</f>
        <v>0.43749375125001566</v>
      </c>
      <c r="H31" s="4">
        <f xml:space="preserve"> F31^4 + $B$27*F31^3 + $C$27*F31^2 +$D$27*F31 + $E$27</f>
        <v>0.43750625124998432</v>
      </c>
      <c r="I31" s="4">
        <f>(D31-C31)/2</f>
        <v>1.2500125</v>
      </c>
    </row>
    <row r="32" spans="2:12" x14ac:dyDescent="0.2">
      <c r="B32" s="2">
        <f>B31+1</f>
        <v>2</v>
      </c>
      <c r="C32" s="4">
        <f>IF(G32&gt;H32,E32,C31)</f>
        <v>-1.7500125</v>
      </c>
      <c r="D32" s="2">
        <f>IF(G32&lt;=H32,F32,D31)</f>
        <v>-0.499975</v>
      </c>
      <c r="E32" s="4">
        <f>(C31+D31-$I$7)/2</f>
        <v>-1.7500125</v>
      </c>
      <c r="F32" s="4">
        <f t="shared" ref="F32:F41" si="17">(C31+D31+$I$8)/2</f>
        <v>-1.7499875</v>
      </c>
      <c r="G32" s="4">
        <f t="shared" ref="G32:G42" si="18" xml:space="preserve"> E32^4 + $B$27*E32^3 + $C$27*E32^2 +$D$27*E32 + $E$27</f>
        <v>7.6447468773632918</v>
      </c>
      <c r="H32" s="4">
        <f t="shared" ref="H32:H42" si="19" xml:space="preserve"> F32^4 + $B$27*F32^3 + $C$27*F32^2 +$D$27*F32 + $E$27</f>
        <v>7.6443156273632704</v>
      </c>
      <c r="I32" s="4">
        <f>(D32-C32)/2</f>
        <v>0.62501874999999996</v>
      </c>
    </row>
    <row r="33" spans="2:11" x14ac:dyDescent="0.2">
      <c r="B33" s="2">
        <f>B32+1</f>
        <v>3</v>
      </c>
      <c r="C33" s="4">
        <f>IF(G33&gt;H33,E33,C32)</f>
        <v>-1.12501875</v>
      </c>
      <c r="D33" s="2">
        <f>IF(G33&lt;=H33,F33,D32)</f>
        <v>-0.499975</v>
      </c>
      <c r="E33" s="4">
        <f>(C32+D32-$I$7)/2</f>
        <v>-1.12501875</v>
      </c>
      <c r="F33" s="4">
        <f t="shared" si="17"/>
        <v>-1.12499375</v>
      </c>
      <c r="G33" s="4">
        <f t="shared" si="18"/>
        <v>1.4593109885144271</v>
      </c>
      <c r="H33" s="4">
        <f t="shared" si="19"/>
        <v>1.4592010256335439</v>
      </c>
      <c r="I33" s="4">
        <f>(D33-C33)/2</f>
        <v>0.31252187499999995</v>
      </c>
    </row>
    <row r="34" spans="2:11" x14ac:dyDescent="0.2">
      <c r="B34" s="2">
        <f t="shared" ref="B34:B40" si="20">B33+1</f>
        <v>4</v>
      </c>
      <c r="C34" s="4">
        <f t="shared" ref="C34:C40" si="21">IF(G34&gt;H34,E34,C33)</f>
        <v>-0.81252187500000006</v>
      </c>
      <c r="D34" s="2">
        <f t="shared" ref="D34:D40" si="22">IF(G34&lt;=H34,F34,D33)</f>
        <v>-0.499975</v>
      </c>
      <c r="E34" s="4">
        <f t="shared" ref="E34:E40" si="23">(C33+D33-$I$7)/2</f>
        <v>-0.81252187500000006</v>
      </c>
      <c r="F34" s="4">
        <f t="shared" si="17"/>
        <v>-0.81249687500000001</v>
      </c>
      <c r="G34" s="4">
        <f t="shared" si="18"/>
        <v>0.59477277695459829</v>
      </c>
      <c r="H34" s="4">
        <f t="shared" si="19"/>
        <v>0.59473739932640091</v>
      </c>
      <c r="I34" s="4">
        <f t="shared" ref="I34:I40" si="24">(D34-C34)/2</f>
        <v>0.15627343750000003</v>
      </c>
    </row>
    <row r="35" spans="2:11" x14ac:dyDescent="0.2">
      <c r="B35" s="2">
        <f t="shared" si="20"/>
        <v>5</v>
      </c>
      <c r="C35" s="4">
        <f t="shared" si="21"/>
        <v>-0.65627343750000011</v>
      </c>
      <c r="D35" s="2">
        <f t="shared" si="22"/>
        <v>-0.499975</v>
      </c>
      <c r="E35" s="4">
        <f t="shared" si="23"/>
        <v>-0.65627343750000011</v>
      </c>
      <c r="F35" s="4">
        <f t="shared" si="17"/>
        <v>-0.65624843750000006</v>
      </c>
      <c r="G35" s="4">
        <f t="shared" si="18"/>
        <v>0.4516872334541292</v>
      </c>
      <c r="H35" s="4">
        <f t="shared" si="19"/>
        <v>0.45167564449948794</v>
      </c>
      <c r="I35" s="4">
        <f t="shared" si="24"/>
        <v>7.8149218750000055E-2</v>
      </c>
    </row>
    <row r="36" spans="2:11" x14ac:dyDescent="0.2">
      <c r="B36" s="2">
        <f t="shared" si="20"/>
        <v>6</v>
      </c>
      <c r="C36" s="4">
        <f t="shared" si="21"/>
        <v>-0.57814921875000014</v>
      </c>
      <c r="D36" s="2">
        <f t="shared" si="22"/>
        <v>-0.499975</v>
      </c>
      <c r="E36" s="4">
        <f t="shared" si="23"/>
        <v>-0.57814921875000014</v>
      </c>
      <c r="F36" s="4">
        <f t="shared" si="17"/>
        <v>-0.57812421875000009</v>
      </c>
      <c r="G36" s="4">
        <f t="shared" si="18"/>
        <v>0.43069187596728609</v>
      </c>
      <c r="H36" s="4">
        <f t="shared" si="19"/>
        <v>0.43068980668921797</v>
      </c>
      <c r="I36" s="4">
        <f t="shared" si="24"/>
        <v>3.9087109375000068E-2</v>
      </c>
    </row>
    <row r="37" spans="2:11" x14ac:dyDescent="0.2">
      <c r="B37" s="2">
        <f t="shared" si="20"/>
        <v>7</v>
      </c>
      <c r="C37" s="4">
        <f t="shared" si="21"/>
        <v>-0.57814921875000014</v>
      </c>
      <c r="D37" s="2">
        <f t="shared" si="22"/>
        <v>-0.5390621093750001</v>
      </c>
      <c r="E37" s="4">
        <f t="shared" si="23"/>
        <v>-0.53908710937500015</v>
      </c>
      <c r="F37" s="4">
        <f t="shared" si="17"/>
        <v>-0.5390621093750001</v>
      </c>
      <c r="G37" s="4">
        <f t="shared" si="18"/>
        <v>0.43084587844269229</v>
      </c>
      <c r="H37" s="4">
        <f t="shared" si="19"/>
        <v>0.43084810050385847</v>
      </c>
      <c r="I37" s="4">
        <f t="shared" si="24"/>
        <v>1.954355468750002E-2</v>
      </c>
    </row>
    <row r="38" spans="2:11" x14ac:dyDescent="0.2">
      <c r="B38" s="2">
        <f t="shared" si="20"/>
        <v>8</v>
      </c>
      <c r="C38" s="4">
        <f t="shared" si="21"/>
        <v>-0.57814921875000014</v>
      </c>
      <c r="D38" s="2">
        <f t="shared" si="22"/>
        <v>-0.55860566406250012</v>
      </c>
      <c r="E38" s="4">
        <f t="shared" si="23"/>
        <v>-0.55863066406250017</v>
      </c>
      <c r="F38" s="4">
        <f t="shared" si="17"/>
        <v>-0.55860566406250012</v>
      </c>
      <c r="G38" s="4">
        <f t="shared" si="18"/>
        <v>0.42993080642280335</v>
      </c>
      <c r="H38" s="4">
        <f t="shared" si="19"/>
        <v>0.42993091675798156</v>
      </c>
      <c r="I38" s="4">
        <f t="shared" si="24"/>
        <v>9.7717773437500099E-3</v>
      </c>
    </row>
    <row r="39" spans="2:11" x14ac:dyDescent="0.2">
      <c r="B39" s="2">
        <f t="shared" si="20"/>
        <v>9</v>
      </c>
      <c r="C39" s="4">
        <f t="shared" si="21"/>
        <v>-0.56840244140625018</v>
      </c>
      <c r="D39" s="2">
        <f t="shared" si="22"/>
        <v>-0.55860566406250012</v>
      </c>
      <c r="E39" s="4">
        <f t="shared" si="23"/>
        <v>-0.56840244140625018</v>
      </c>
      <c r="F39" s="4">
        <f t="shared" si="17"/>
        <v>-0.56837744140625013</v>
      </c>
      <c r="G39" s="4">
        <f t="shared" si="18"/>
        <v>0.43009911745010121</v>
      </c>
      <c r="H39" s="4">
        <f t="shared" si="19"/>
        <v>0.43009814567991467</v>
      </c>
      <c r="I39" s="4">
        <f t="shared" si="24"/>
        <v>4.8983886718750314E-3</v>
      </c>
    </row>
    <row r="40" spans="2:11" x14ac:dyDescent="0.2">
      <c r="B40" s="2">
        <f t="shared" si="20"/>
        <v>10</v>
      </c>
      <c r="C40" s="4">
        <f t="shared" si="21"/>
        <v>-0.56352905273437515</v>
      </c>
      <c r="D40" s="2">
        <f t="shared" si="22"/>
        <v>-0.55860566406250012</v>
      </c>
      <c r="E40" s="4">
        <f t="shared" si="23"/>
        <v>-0.56352905273437515</v>
      </c>
      <c r="F40" s="4">
        <f t="shared" si="17"/>
        <v>-0.56350405273437509</v>
      </c>
      <c r="G40" s="4">
        <f t="shared" si="18"/>
        <v>0.42996230619459608</v>
      </c>
      <c r="H40" s="4">
        <f t="shared" si="19"/>
        <v>0.42996187633806637</v>
      </c>
      <c r="I40" s="4">
        <f t="shared" si="24"/>
        <v>2.4616943359375143E-3</v>
      </c>
    </row>
    <row r="41" spans="2:11" x14ac:dyDescent="0.2">
      <c r="B41" s="2">
        <f>B40+1</f>
        <v>11</v>
      </c>
      <c r="C41" s="4">
        <f>IF(G41&gt;H41,E41,C40)</f>
        <v>-0.56109235839843763</v>
      </c>
      <c r="D41" s="2">
        <f>IF(G41&lt;=H41,F41,D40)</f>
        <v>-0.55860566406250012</v>
      </c>
      <c r="E41" s="4">
        <f>(C40+D40-$I$7)/2</f>
        <v>-0.56109235839843763</v>
      </c>
      <c r="F41" s="4">
        <f t="shared" si="17"/>
        <v>-0.56106735839843758</v>
      </c>
      <c r="G41" s="4">
        <f t="shared" si="18"/>
        <v>0.42993340635439126</v>
      </c>
      <c r="H41" s="4">
        <f t="shared" si="19"/>
        <v>0.42993324577500114</v>
      </c>
      <c r="I41" s="4">
        <f>(D41-C41)/2</f>
        <v>1.2433471679687558E-3</v>
      </c>
    </row>
    <row r="42" spans="2:11" x14ac:dyDescent="0.2">
      <c r="B42" s="2">
        <f t="shared" ref="B42" si="25">B41+1</f>
        <v>12</v>
      </c>
      <c r="C42" s="4">
        <f t="shared" ref="C42" si="26">IF(G42&gt;H42,E42,C41)</f>
        <v>-0.55987401123046887</v>
      </c>
      <c r="D42" s="2">
        <f t="shared" ref="D42" si="27">IF(G42&lt;=H42,F42,D41)</f>
        <v>-0.55860566406250012</v>
      </c>
      <c r="E42" s="4">
        <f t="shared" ref="E42" si="28">(C41+D41-$I$7)/2</f>
        <v>-0.55987401123046887</v>
      </c>
      <c r="F42" s="4">
        <f t="shared" ref="F42" si="29">(C41+D41+$I$8)/2</f>
        <v>-0.55984901123046882</v>
      </c>
      <c r="G42" s="4">
        <f t="shared" si="18"/>
        <v>0.42992878529857914</v>
      </c>
      <c r="H42" s="4">
        <f t="shared" si="19"/>
        <v>0.42992875894163463</v>
      </c>
      <c r="I42" s="4">
        <f t="shared" ref="I42" si="30">(D42-C42)/2</f>
        <v>6.3417358398437651E-4</v>
      </c>
    </row>
    <row r="46" spans="2:11" x14ac:dyDescent="0.2">
      <c r="B46" s="17" t="s">
        <v>23</v>
      </c>
      <c r="C46" s="17"/>
      <c r="D46" s="17"/>
      <c r="E46" s="17"/>
      <c r="F46" s="17"/>
      <c r="G46" s="17"/>
      <c r="H46" s="17"/>
      <c r="I46" s="17"/>
      <c r="J46" s="17"/>
      <c r="K46" s="17"/>
    </row>
    <row r="47" spans="2:11" x14ac:dyDescent="0.2">
      <c r="B47" s="11" t="s">
        <v>3</v>
      </c>
      <c r="C47" s="11" t="s">
        <v>4</v>
      </c>
      <c r="D47" s="7" t="s">
        <v>9</v>
      </c>
      <c r="E47" s="7" t="s">
        <v>8</v>
      </c>
      <c r="F47" s="11" t="s">
        <v>19</v>
      </c>
      <c r="G47" s="7" t="s">
        <v>7</v>
      </c>
      <c r="H47" s="7" t="s">
        <v>6</v>
      </c>
      <c r="I47" s="6" t="s">
        <v>5</v>
      </c>
      <c r="J47" s="12" t="s">
        <v>20</v>
      </c>
      <c r="K47" s="12" t="s">
        <v>21</v>
      </c>
    </row>
    <row r="48" spans="2:11" x14ac:dyDescent="0.2">
      <c r="B48" s="4">
        <v>-3</v>
      </c>
      <c r="C48" s="4">
        <v>2</v>
      </c>
      <c r="D48" s="4">
        <f>B48+F48*(C48-B48)</f>
        <v>-1.0901699437494745</v>
      </c>
      <c r="E48" s="4">
        <f>B48+C48-D48</f>
        <v>9.0169943749474513E-2</v>
      </c>
      <c r="F48" s="4">
        <f>(3-SQRT(5))/2</f>
        <v>0.3819660112501051</v>
      </c>
      <c r="G48" s="4">
        <f>D48^4+$B$27*D48^3+$C$27*D48^2+$D$27*D48+$E$27</f>
        <v>1.3134284442962647</v>
      </c>
      <c r="H48" s="4">
        <f>E48^4+$B$27*E48^3+$C$27*E48^2+$D$27*E48+$E$27</f>
        <v>1.1974003694077251</v>
      </c>
      <c r="I48" s="4">
        <v>1E-3</v>
      </c>
      <c r="J48" s="4">
        <f>C48-B48</f>
        <v>5</v>
      </c>
      <c r="K48" s="4" t="str">
        <f t="shared" ref="K48:K66" si="31">IF(J48&lt;=$H$38,0.5*(B48+C48),"-")</f>
        <v>-</v>
      </c>
    </row>
    <row r="49" spans="2:11" x14ac:dyDescent="0.2">
      <c r="B49" s="4">
        <f>IF(G48&gt;H48,D48,B48)</f>
        <v>-1.0901699437494745</v>
      </c>
      <c r="C49" s="4">
        <f>IF(G48&lt;=H48,E48,C48)</f>
        <v>2</v>
      </c>
      <c r="D49" s="4">
        <f>IF(G48&gt;H48,E48,B49+C49-E49)</f>
        <v>9.0169943749474513E-2</v>
      </c>
      <c r="E49" s="4">
        <f>IF(G48&gt;H48,B49+C49-D49,D48)</f>
        <v>0.81966011250105097</v>
      </c>
      <c r="F49" s="4">
        <f t="shared" ref="F49:F66" si="32">(3-SQRT(5))/2</f>
        <v>0.3819660112501051</v>
      </c>
      <c r="G49" s="4">
        <f t="shared" ref="G49:G66" si="33">D49^4+$B$27*D49^3+$C$27*D49^2+$D$27*D49+$E$27</f>
        <v>1.1974003694077251</v>
      </c>
      <c r="H49" s="4">
        <f t="shared" ref="H49:H66" si="34">E49^4+$B$27*E49^3+$C$27*E49^2+$D$27*E49+$E$27</f>
        <v>4.9850609017154657</v>
      </c>
      <c r="I49" s="4">
        <v>1E-3</v>
      </c>
      <c r="J49" s="4">
        <f t="shared" ref="J49:J66" si="35">C49-B49</f>
        <v>3.0901699437494745</v>
      </c>
      <c r="K49" s="4" t="str">
        <f t="shared" si="31"/>
        <v>-</v>
      </c>
    </row>
    <row r="50" spans="2:11" x14ac:dyDescent="0.2">
      <c r="B50" s="4">
        <f t="shared" ref="B50:B66" si="36">IF(G49&gt;H49,D49,B49)</f>
        <v>-1.0901699437494745</v>
      </c>
      <c r="C50" s="4">
        <f t="shared" ref="C50:C66" si="37">IF(G49&lt;=H49,E49,C49)</f>
        <v>0.81966011250105097</v>
      </c>
      <c r="D50" s="4">
        <f t="shared" ref="D50:D66" si="38">IF(G49&gt;H49,E49,B50+C50-E50)</f>
        <v>-0.36067977499789805</v>
      </c>
      <c r="E50" s="4">
        <f t="shared" ref="E50:E66" si="39">IF(G49&gt;H49,B50+C50-D50,D49)</f>
        <v>9.0169943749474513E-2</v>
      </c>
      <c r="F50" s="4">
        <f t="shared" si="32"/>
        <v>0.3819660112501051</v>
      </c>
      <c r="G50" s="4">
        <f t="shared" si="33"/>
        <v>0.50882283640048387</v>
      </c>
      <c r="H50" s="4">
        <f t="shared" si="34"/>
        <v>1.1974003694077251</v>
      </c>
      <c r="I50" s="4">
        <v>1E-3</v>
      </c>
      <c r="J50" s="4">
        <f t="shared" si="35"/>
        <v>1.9098300562505255</v>
      </c>
      <c r="K50" s="4" t="str">
        <f t="shared" si="31"/>
        <v>-</v>
      </c>
    </row>
    <row r="51" spans="2:11" x14ac:dyDescent="0.2">
      <c r="B51" s="4">
        <f t="shared" si="36"/>
        <v>-1.0901699437494745</v>
      </c>
      <c r="C51" s="4">
        <f t="shared" si="37"/>
        <v>9.0169943749474513E-2</v>
      </c>
      <c r="D51" s="4">
        <f t="shared" si="38"/>
        <v>-0.63932022500210195</v>
      </c>
      <c r="E51" s="4">
        <f t="shared" si="39"/>
        <v>-0.36067977499789805</v>
      </c>
      <c r="F51" s="4">
        <f t="shared" si="32"/>
        <v>0.3819660112501051</v>
      </c>
      <c r="G51" s="4">
        <f t="shared" si="33"/>
        <v>0.44457116989044021</v>
      </c>
      <c r="H51" s="4">
        <f t="shared" si="34"/>
        <v>0.50882283640048387</v>
      </c>
      <c r="I51" s="4">
        <v>1E-3</v>
      </c>
      <c r="J51" s="4">
        <f t="shared" si="35"/>
        <v>1.180339887498949</v>
      </c>
      <c r="K51" s="4" t="str">
        <f t="shared" si="31"/>
        <v>-</v>
      </c>
    </row>
    <row r="52" spans="2:11" x14ac:dyDescent="0.2">
      <c r="B52" s="4">
        <f t="shared" si="36"/>
        <v>-1.0901699437494745</v>
      </c>
      <c r="C52" s="4">
        <f t="shared" si="37"/>
        <v>-0.36067977499789805</v>
      </c>
      <c r="D52" s="4">
        <f t="shared" si="38"/>
        <v>-0.81152949374527061</v>
      </c>
      <c r="E52" s="4">
        <f t="shared" si="39"/>
        <v>-0.63932022500210195</v>
      </c>
      <c r="F52" s="4">
        <f t="shared" si="32"/>
        <v>0.3819660112501051</v>
      </c>
      <c r="G52" s="4">
        <f t="shared" si="33"/>
        <v>0.59337183363611068</v>
      </c>
      <c r="H52" s="4">
        <f t="shared" si="34"/>
        <v>0.44457116989044021</v>
      </c>
      <c r="I52" s="4">
        <v>1E-3</v>
      </c>
      <c r="J52" s="4">
        <f t="shared" si="35"/>
        <v>0.72949016875157646</v>
      </c>
      <c r="K52" s="4" t="str">
        <f t="shared" si="31"/>
        <v>-</v>
      </c>
    </row>
    <row r="53" spans="2:11" x14ac:dyDescent="0.2">
      <c r="B53" s="4">
        <f t="shared" si="36"/>
        <v>-0.81152949374527061</v>
      </c>
      <c r="C53" s="4">
        <f t="shared" si="37"/>
        <v>-0.36067977499789805</v>
      </c>
      <c r="D53" s="4">
        <f t="shared" si="38"/>
        <v>-0.63932022500210195</v>
      </c>
      <c r="E53" s="4">
        <f t="shared" si="39"/>
        <v>-0.53288904374106671</v>
      </c>
      <c r="F53" s="4">
        <f t="shared" si="32"/>
        <v>0.3819660112501051</v>
      </c>
      <c r="G53" s="4">
        <f t="shared" si="33"/>
        <v>0.44457116989044021</v>
      </c>
      <c r="H53" s="4">
        <f t="shared" si="34"/>
        <v>0.43147786323601234</v>
      </c>
      <c r="I53" s="4">
        <v>1E-3</v>
      </c>
      <c r="J53" s="4">
        <f t="shared" si="35"/>
        <v>0.45084971874737256</v>
      </c>
      <c r="K53" s="4" t="str">
        <f t="shared" si="31"/>
        <v>-</v>
      </c>
    </row>
    <row r="54" spans="2:11" x14ac:dyDescent="0.2">
      <c r="B54" s="4">
        <f t="shared" si="36"/>
        <v>-0.63932022500210195</v>
      </c>
      <c r="C54" s="4">
        <f t="shared" si="37"/>
        <v>-0.36067977499789805</v>
      </c>
      <c r="D54" s="4">
        <f t="shared" si="38"/>
        <v>-0.53288904374106671</v>
      </c>
      <c r="E54" s="4">
        <f t="shared" si="39"/>
        <v>-0.46711095625893329</v>
      </c>
      <c r="F54" s="4">
        <f t="shared" si="32"/>
        <v>0.3819660112501051</v>
      </c>
      <c r="G54" s="4">
        <f t="shared" si="33"/>
        <v>0.43147786323601234</v>
      </c>
      <c r="H54" s="4">
        <f t="shared" si="34"/>
        <v>0.44785123365983792</v>
      </c>
      <c r="I54" s="4">
        <v>1E-3</v>
      </c>
      <c r="J54" s="4">
        <f t="shared" si="35"/>
        <v>0.2786404500042039</v>
      </c>
      <c r="K54" s="4">
        <f t="shared" si="31"/>
        <v>-0.5</v>
      </c>
    </row>
    <row r="55" spans="2:11" x14ac:dyDescent="0.2">
      <c r="B55" s="4">
        <f t="shared" si="36"/>
        <v>-0.63932022500210195</v>
      </c>
      <c r="C55" s="4">
        <f t="shared" si="37"/>
        <v>-0.46711095625893329</v>
      </c>
      <c r="D55" s="4">
        <f t="shared" si="38"/>
        <v>-0.57354213751996852</v>
      </c>
      <c r="E55" s="4">
        <f t="shared" si="39"/>
        <v>-0.53288904374106671</v>
      </c>
      <c r="F55" s="4">
        <f t="shared" si="32"/>
        <v>0.3819660112501051</v>
      </c>
      <c r="G55" s="4">
        <f t="shared" si="33"/>
        <v>0.4303583575688974</v>
      </c>
      <c r="H55" s="4">
        <f t="shared" si="34"/>
        <v>0.43147786323601234</v>
      </c>
      <c r="I55" s="4">
        <v>1E-3</v>
      </c>
      <c r="J55" s="4">
        <f t="shared" si="35"/>
        <v>0.17220926874316866</v>
      </c>
      <c r="K55" s="4">
        <f t="shared" si="31"/>
        <v>-0.55321559063051762</v>
      </c>
    </row>
    <row r="56" spans="2:11" x14ac:dyDescent="0.2">
      <c r="B56" s="4">
        <f t="shared" si="36"/>
        <v>-0.63932022500210195</v>
      </c>
      <c r="C56" s="4">
        <f t="shared" si="37"/>
        <v>-0.53288904374106671</v>
      </c>
      <c r="D56" s="4">
        <f t="shared" si="38"/>
        <v>-0.59866713122320014</v>
      </c>
      <c r="E56" s="4">
        <f t="shared" si="39"/>
        <v>-0.57354213751996852</v>
      </c>
      <c r="F56" s="4">
        <f t="shared" si="32"/>
        <v>0.3819660112501051</v>
      </c>
      <c r="G56" s="4">
        <f t="shared" si="33"/>
        <v>0.43335894146562959</v>
      </c>
      <c r="H56" s="4">
        <f t="shared" si="34"/>
        <v>0.4303583575688974</v>
      </c>
      <c r="I56" s="4">
        <v>1E-3</v>
      </c>
      <c r="J56" s="4">
        <f t="shared" si="35"/>
        <v>0.10643118126103523</v>
      </c>
      <c r="K56" s="4">
        <f t="shared" si="31"/>
        <v>-0.58610463437158433</v>
      </c>
    </row>
    <row r="57" spans="2:11" x14ac:dyDescent="0.2">
      <c r="B57" s="4">
        <f t="shared" si="36"/>
        <v>-0.59866713122320014</v>
      </c>
      <c r="C57" s="4">
        <f t="shared" si="37"/>
        <v>-0.53288904374106671</v>
      </c>
      <c r="D57" s="4">
        <f t="shared" si="38"/>
        <v>-0.57354213751996852</v>
      </c>
      <c r="E57" s="4">
        <f t="shared" si="39"/>
        <v>-0.55801403744429834</v>
      </c>
      <c r="F57" s="4">
        <f t="shared" si="32"/>
        <v>0.3819660112501051</v>
      </c>
      <c r="G57" s="4">
        <f t="shared" si="33"/>
        <v>0.4303583575688974</v>
      </c>
      <c r="H57" s="4">
        <f t="shared" si="34"/>
        <v>0.42993432887575289</v>
      </c>
      <c r="I57" s="4">
        <v>1E-3</v>
      </c>
      <c r="J57" s="4">
        <f t="shared" si="35"/>
        <v>6.5778087482133429E-2</v>
      </c>
      <c r="K57" s="4">
        <f t="shared" si="31"/>
        <v>-0.56577808748213343</v>
      </c>
    </row>
    <row r="58" spans="2:11" x14ac:dyDescent="0.2">
      <c r="B58" s="4">
        <f t="shared" si="36"/>
        <v>-0.57354213751996852</v>
      </c>
      <c r="C58" s="4">
        <f t="shared" si="37"/>
        <v>-0.53288904374106671</v>
      </c>
      <c r="D58" s="4">
        <f t="shared" si="38"/>
        <v>-0.55801403744429834</v>
      </c>
      <c r="E58" s="4">
        <f t="shared" si="39"/>
        <v>-0.5484171438167369</v>
      </c>
      <c r="F58" s="4">
        <f t="shared" si="32"/>
        <v>0.3819660112501051</v>
      </c>
      <c r="G58" s="4">
        <f>D58^4+$B$27*D58^3+$C$27*D58^2+$D$27*D58+$E$27</f>
        <v>0.42993432887575289</v>
      </c>
      <c r="H58" s="4">
        <f t="shared" si="34"/>
        <v>0.43020314947103855</v>
      </c>
      <c r="I58" s="4">
        <v>1E-3</v>
      </c>
      <c r="J58" s="4">
        <f t="shared" si="35"/>
        <v>4.0653093778901805E-2</v>
      </c>
      <c r="K58" s="4">
        <f t="shared" si="31"/>
        <v>-0.55321559063051762</v>
      </c>
    </row>
    <row r="59" spans="2:11" x14ac:dyDescent="0.2">
      <c r="B59" s="4">
        <f t="shared" si="36"/>
        <v>-0.57354213751996852</v>
      </c>
      <c r="C59" s="4">
        <f t="shared" si="37"/>
        <v>-0.5484171438167369</v>
      </c>
      <c r="D59" s="4">
        <f t="shared" si="38"/>
        <v>-0.56394524389240708</v>
      </c>
      <c r="E59" s="4">
        <f t="shared" si="39"/>
        <v>-0.55801403744429834</v>
      </c>
      <c r="F59" s="4">
        <f t="shared" si="32"/>
        <v>0.3819660112501051</v>
      </c>
      <c r="G59" s="4">
        <f t="shared" si="33"/>
        <v>0.42996986906596546</v>
      </c>
      <c r="H59" s="4">
        <f t="shared" si="34"/>
        <v>0.42993432887575289</v>
      </c>
      <c r="I59" s="4">
        <v>1E-3</v>
      </c>
      <c r="J59" s="4">
        <f t="shared" si="35"/>
        <v>2.5124993703231624E-2</v>
      </c>
      <c r="K59" s="4">
        <f t="shared" si="31"/>
        <v>-0.56097964066835271</v>
      </c>
    </row>
    <row r="60" spans="2:11" x14ac:dyDescent="0.2">
      <c r="B60" s="4">
        <f t="shared" si="36"/>
        <v>-0.56394524389240708</v>
      </c>
      <c r="C60" s="4">
        <f t="shared" si="37"/>
        <v>-0.5484171438167369</v>
      </c>
      <c r="D60" s="4">
        <f t="shared" si="38"/>
        <v>-0.55801403744429834</v>
      </c>
      <c r="E60" s="4">
        <f t="shared" si="39"/>
        <v>-0.55434835026484564</v>
      </c>
      <c r="F60" s="4">
        <f t="shared" si="32"/>
        <v>0.3819660112501051</v>
      </c>
      <c r="G60" s="4">
        <f t="shared" si="33"/>
        <v>0.42993432887575289</v>
      </c>
      <c r="H60" s="4">
        <f t="shared" si="34"/>
        <v>0.42998965445431148</v>
      </c>
      <c r="I60" s="4">
        <v>1E-3</v>
      </c>
      <c r="J60" s="4">
        <f t="shared" si="35"/>
        <v>1.5528100075670181E-2</v>
      </c>
      <c r="K60" s="4">
        <f t="shared" si="31"/>
        <v>-0.55618119385457199</v>
      </c>
    </row>
    <row r="61" spans="2:11" x14ac:dyDescent="0.2">
      <c r="B61" s="4">
        <f t="shared" si="36"/>
        <v>-0.56394524389240708</v>
      </c>
      <c r="C61" s="4">
        <f t="shared" si="37"/>
        <v>-0.55434835026484564</v>
      </c>
      <c r="D61" s="4">
        <f t="shared" si="38"/>
        <v>-0.56027955671295437</v>
      </c>
      <c r="E61" s="4">
        <f t="shared" si="39"/>
        <v>-0.55801403744429834</v>
      </c>
      <c r="F61" s="4">
        <f t="shared" si="32"/>
        <v>0.3819660112501051</v>
      </c>
      <c r="G61" s="4">
        <f t="shared" si="33"/>
        <v>0.42992959726881375</v>
      </c>
      <c r="H61" s="4">
        <f t="shared" si="34"/>
        <v>0.42993432887575289</v>
      </c>
      <c r="I61" s="4">
        <v>1E-3</v>
      </c>
      <c r="J61" s="4">
        <f t="shared" si="35"/>
        <v>9.5968936275614425E-3</v>
      </c>
      <c r="K61" s="4">
        <f t="shared" si="31"/>
        <v>-0.55914679707862636</v>
      </c>
    </row>
    <row r="62" spans="2:11" x14ac:dyDescent="0.2">
      <c r="B62" s="4">
        <f t="shared" si="36"/>
        <v>-0.56394524389240708</v>
      </c>
      <c r="C62" s="4">
        <f t="shared" si="37"/>
        <v>-0.55801403744429834</v>
      </c>
      <c r="D62" s="4">
        <f t="shared" si="38"/>
        <v>-0.56167972462375104</v>
      </c>
      <c r="E62" s="4">
        <f t="shared" si="39"/>
        <v>-0.56027955671295437</v>
      </c>
      <c r="F62" s="4">
        <f t="shared" si="32"/>
        <v>0.3819660112501051</v>
      </c>
      <c r="G62" s="4">
        <f t="shared" si="33"/>
        <v>0.42993797270541279</v>
      </c>
      <c r="H62" s="4">
        <f t="shared" si="34"/>
        <v>0.42992959726881375</v>
      </c>
      <c r="I62" s="4">
        <v>1E-3</v>
      </c>
      <c r="J62" s="4">
        <f t="shared" si="35"/>
        <v>5.931206448108739E-3</v>
      </c>
      <c r="K62" s="4">
        <f t="shared" si="31"/>
        <v>-0.56097964066835271</v>
      </c>
    </row>
    <row r="63" spans="2:11" x14ac:dyDescent="0.2">
      <c r="B63" s="4">
        <f t="shared" si="36"/>
        <v>-0.56167972462375104</v>
      </c>
      <c r="C63" s="4">
        <f t="shared" si="37"/>
        <v>-0.55801403744429834</v>
      </c>
      <c r="D63" s="4">
        <f t="shared" si="38"/>
        <v>-0.56027955671295437</v>
      </c>
      <c r="E63" s="4">
        <f t="shared" si="39"/>
        <v>-0.55941420535509501</v>
      </c>
      <c r="F63" s="4">
        <f t="shared" si="32"/>
        <v>0.3819660112501051</v>
      </c>
      <c r="G63" s="4">
        <f t="shared" si="33"/>
        <v>0.42992959726881375</v>
      </c>
      <c r="H63" s="4">
        <f t="shared" si="34"/>
        <v>0.42992874047941931</v>
      </c>
      <c r="I63" s="4">
        <v>1E-3</v>
      </c>
      <c r="J63" s="4">
        <f t="shared" si="35"/>
        <v>3.6656871794527035E-3</v>
      </c>
      <c r="K63" s="4">
        <f t="shared" si="31"/>
        <v>-0.55984688103402469</v>
      </c>
    </row>
    <row r="64" spans="2:11" x14ac:dyDescent="0.2">
      <c r="B64" s="4">
        <f t="shared" si="36"/>
        <v>-0.56027955671295437</v>
      </c>
      <c r="C64" s="4">
        <f t="shared" si="37"/>
        <v>-0.55801403744429834</v>
      </c>
      <c r="D64" s="4">
        <f t="shared" si="38"/>
        <v>-0.55941420535509501</v>
      </c>
      <c r="E64" s="4">
        <f t="shared" si="39"/>
        <v>-0.55887938880215771</v>
      </c>
      <c r="F64" s="4">
        <f t="shared" si="32"/>
        <v>0.3819660112501051</v>
      </c>
      <c r="G64" s="4">
        <f t="shared" si="33"/>
        <v>0.42992874047941931</v>
      </c>
      <c r="H64" s="4">
        <f t="shared" si="34"/>
        <v>0.42992985826161523</v>
      </c>
      <c r="I64" s="4">
        <v>1E-3</v>
      </c>
      <c r="J64" s="4">
        <f t="shared" si="35"/>
        <v>2.2655192686560355E-3</v>
      </c>
      <c r="K64" s="4">
        <f t="shared" si="31"/>
        <v>-0.55914679707862636</v>
      </c>
    </row>
    <row r="65" spans="2:11" x14ac:dyDescent="0.2">
      <c r="B65" s="4">
        <f t="shared" si="36"/>
        <v>-0.56027955671295437</v>
      </c>
      <c r="C65" s="4">
        <f t="shared" si="37"/>
        <v>-0.55887938880215771</v>
      </c>
      <c r="D65" s="4">
        <f t="shared" si="38"/>
        <v>-0.55974474016001707</v>
      </c>
      <c r="E65" s="4">
        <f t="shared" si="39"/>
        <v>-0.55941420535509501</v>
      </c>
      <c r="F65" s="4">
        <f t="shared" si="32"/>
        <v>0.3819660112501051</v>
      </c>
      <c r="G65" s="4">
        <f t="shared" si="33"/>
        <v>0.42992867867794782</v>
      </c>
      <c r="H65" s="4">
        <f t="shared" si="34"/>
        <v>0.42992874047941931</v>
      </c>
      <c r="I65" s="4">
        <v>1E-3</v>
      </c>
      <c r="J65" s="4">
        <f t="shared" si="35"/>
        <v>1.400167910796668E-3</v>
      </c>
      <c r="K65" s="4">
        <f t="shared" si="31"/>
        <v>-0.55957947275755604</v>
      </c>
    </row>
    <row r="66" spans="2:11" x14ac:dyDescent="0.2">
      <c r="B66" s="4">
        <f t="shared" si="36"/>
        <v>-0.56027955671295437</v>
      </c>
      <c r="C66" s="4">
        <f t="shared" si="37"/>
        <v>-0.55941420535509501</v>
      </c>
      <c r="D66" s="4">
        <f t="shared" si="38"/>
        <v>-0.55994902190803231</v>
      </c>
      <c r="E66" s="4">
        <f t="shared" si="39"/>
        <v>-0.55974474016001707</v>
      </c>
      <c r="F66" s="4">
        <f t="shared" si="32"/>
        <v>0.3819660112501051</v>
      </c>
      <c r="G66" s="4">
        <f t="shared" si="33"/>
        <v>0.4299288808937336</v>
      </c>
      <c r="H66" s="4">
        <f t="shared" si="34"/>
        <v>0.42992867867794782</v>
      </c>
      <c r="I66" s="4">
        <v>1E-3</v>
      </c>
      <c r="J66" s="4">
        <f t="shared" si="35"/>
        <v>8.6535135785936745E-4</v>
      </c>
      <c r="K66" s="4">
        <f t="shared" si="31"/>
        <v>-0.55984688103402469</v>
      </c>
    </row>
    <row r="67" spans="2:11" x14ac:dyDescent="0.2">
      <c r="B67" s="13" t="s">
        <v>21</v>
      </c>
      <c r="C67" s="13" t="s">
        <v>22</v>
      </c>
      <c r="D67"/>
      <c r="E67"/>
      <c r="F67"/>
      <c r="G67"/>
      <c r="H67"/>
      <c r="I67"/>
      <c r="J67"/>
      <c r="K67"/>
    </row>
    <row r="68" spans="2:11" x14ac:dyDescent="0.2">
      <c r="B68" s="14">
        <f>K66</f>
        <v>-0.55984688103402469</v>
      </c>
      <c r="C68" s="14">
        <f>B68^4+B27*B68^3+C27*B68^2+D27*B68+E27</f>
        <v>0.42992875682302134</v>
      </c>
      <c r="D68"/>
      <c r="E68"/>
      <c r="F68"/>
      <c r="G68"/>
      <c r="H68"/>
      <c r="I68"/>
      <c r="J68"/>
      <c r="K68"/>
    </row>
  </sheetData>
  <mergeCells count="3">
    <mergeCell ref="B46:K46"/>
    <mergeCell ref="B3:I3"/>
    <mergeCell ref="B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44300-7145-8640-A724-57FDBEF67F55}">
  <dimension ref="B2:L102"/>
  <sheetViews>
    <sheetView topLeftCell="A11" zoomScale="150" workbookViewId="0">
      <selection activeCell="E23" sqref="E23"/>
    </sheetView>
  </sheetViews>
  <sheetFormatPr baseColWidth="10" defaultRowHeight="16" x14ac:dyDescent="0.2"/>
  <cols>
    <col min="2" max="2" width="11.83203125" bestFit="1" customWidth="1"/>
  </cols>
  <sheetData>
    <row r="2" spans="2:12" x14ac:dyDescent="0.2">
      <c r="B2" s="19" t="s">
        <v>25</v>
      </c>
      <c r="C2" s="19"/>
      <c r="D2" s="20"/>
      <c r="E2" s="20"/>
      <c r="F2" s="20"/>
      <c r="G2" s="20"/>
      <c r="H2" s="20"/>
      <c r="I2" s="20"/>
    </row>
    <row r="3" spans="2:12" x14ac:dyDescent="0.2">
      <c r="B3" s="18" t="s">
        <v>17</v>
      </c>
      <c r="C3" s="18"/>
      <c r="D3" s="18"/>
      <c r="E3" s="18"/>
      <c r="F3" s="18"/>
      <c r="G3" s="18"/>
      <c r="H3" s="18"/>
      <c r="I3" s="18"/>
    </row>
    <row r="4" spans="2:12" x14ac:dyDescent="0.2">
      <c r="B4" s="18" t="s">
        <v>29</v>
      </c>
      <c r="C4" s="18"/>
      <c r="D4" s="18"/>
      <c r="E4" s="18"/>
      <c r="F4" s="18"/>
      <c r="G4" s="18"/>
      <c r="H4" s="18"/>
      <c r="I4" s="18"/>
    </row>
    <row r="6" spans="2:12" x14ac:dyDescent="0.2">
      <c r="B6" s="8" t="s">
        <v>24</v>
      </c>
      <c r="C6" s="8"/>
      <c r="D6" s="8"/>
      <c r="E6" s="8"/>
      <c r="F6" s="8"/>
      <c r="G6" s="8"/>
      <c r="H6" s="8"/>
      <c r="I6" s="8"/>
    </row>
    <row r="7" spans="2:12" x14ac:dyDescent="0.2">
      <c r="B7" s="7" t="s">
        <v>13</v>
      </c>
      <c r="C7" s="7" t="s">
        <v>14</v>
      </c>
      <c r="D7" s="7" t="s">
        <v>15</v>
      </c>
      <c r="E7" s="7" t="s">
        <v>16</v>
      </c>
      <c r="F7" s="7" t="s">
        <v>3</v>
      </c>
      <c r="G7" s="7" t="s">
        <v>4</v>
      </c>
      <c r="H7" s="7" t="s">
        <v>1</v>
      </c>
      <c r="I7" s="7" t="s">
        <v>2</v>
      </c>
    </row>
    <row r="8" spans="2:12" x14ac:dyDescent="0.2">
      <c r="B8" s="2">
        <v>1</v>
      </c>
      <c r="C8" s="2">
        <v>2</v>
      </c>
      <c r="D8" s="2">
        <v>2</v>
      </c>
      <c r="E8" s="2">
        <v>1</v>
      </c>
      <c r="F8" s="2">
        <v>-3</v>
      </c>
      <c r="G8" s="2">
        <v>2</v>
      </c>
      <c r="H8" s="2">
        <v>9.9999999999999995E-7</v>
      </c>
      <c r="I8" s="2">
        <f>H8/2</f>
        <v>4.9999999999999998E-7</v>
      </c>
    </row>
    <row r="11" spans="2:12" x14ac:dyDescent="0.2">
      <c r="B11" s="7" t="s">
        <v>0</v>
      </c>
      <c r="C11" s="7" t="s">
        <v>3</v>
      </c>
      <c r="D11" s="7" t="s">
        <v>4</v>
      </c>
      <c r="E11" s="7" t="s">
        <v>26</v>
      </c>
      <c r="F11" s="7" t="s">
        <v>27</v>
      </c>
      <c r="G11" s="7" t="s">
        <v>28</v>
      </c>
      <c r="H11" s="7" t="s">
        <v>30</v>
      </c>
      <c r="I11" s="7" t="s">
        <v>1</v>
      </c>
      <c r="K11" s="6" t="s">
        <v>21</v>
      </c>
      <c r="L11" s="6" t="s">
        <v>31</v>
      </c>
    </row>
    <row r="12" spans="2:12" x14ac:dyDescent="0.2">
      <c r="B12" s="2">
        <v>1</v>
      </c>
      <c r="C12" s="2">
        <f>F8</f>
        <v>-3</v>
      </c>
      <c r="D12" s="2">
        <f>G8</f>
        <v>2</v>
      </c>
      <c r="E12" s="2">
        <f>IF(4*C12^3 + 3*$B$8*C12^2 + 2*$C$8*C12 + $D$8 &lt; 0, 4*C12^3 + 3*$B$8*C12^2 + 2*$C$8*C12 + $D$8, "не выполняется")</f>
        <v>-91</v>
      </c>
      <c r="F12" s="2">
        <f>IF(4*D12^3 + 3*$B$8*D12^2 + 2*$C$8*D12 + $D$8 &gt; 0, 4*D12^3 + 3*$B$8*D12^2 + 2*$C$8*D12 + $D$8, "не выполняется")</f>
        <v>54</v>
      </c>
      <c r="G12" s="4">
        <f>D12 - ((F12*(D12 - C12))/(F12-E12))</f>
        <v>0.13793103448275867</v>
      </c>
      <c r="H12" s="4">
        <f>4*G12^3 + 3*$B$8*G12^2 + 2*$C$8*G12 + $D$8</f>
        <v>2.6192955840747882</v>
      </c>
      <c r="I12" s="2">
        <f>$H$8</f>
        <v>9.9999999999999995E-7</v>
      </c>
      <c r="K12" s="15">
        <f>G12</f>
        <v>0.13793103448275867</v>
      </c>
      <c r="L12" s="15">
        <f>K12^4 + $B$8*K12^3 + $C$8*K12^2 + $D$8*K12 + $E$8</f>
        <v>1.3168980928372176</v>
      </c>
    </row>
    <row r="13" spans="2:12" x14ac:dyDescent="0.2">
      <c r="B13" s="2">
        <f>B12+1</f>
        <v>2</v>
      </c>
      <c r="C13" s="2">
        <f>IF(H12&lt;0, G12, C12)</f>
        <v>-3</v>
      </c>
      <c r="D13" s="4">
        <f>IF(H12&gt;0, G12, D12)</f>
        <v>0.13793103448275867</v>
      </c>
      <c r="E13" s="2">
        <f>IF(4*C13^3 + 3*$B$8*C13^2 + 2*$C$8*C13 + $D$8 &lt; 0, 4*C13^3 + 3*$B$8*C13^2 + 2*$C$8*C13 + $D$8, "не выполняется")</f>
        <v>-91</v>
      </c>
      <c r="F13" s="4">
        <f>IF(4*D13^3 + 3*$B$8*D13^2 + 2*$C$8*D13 + $D$8 &gt; 0, 4*D13^3 + 3*$B$8*D13^2 + 2*$C$8*D13 + $D$8, "не выполняется")</f>
        <v>2.6192955840747882</v>
      </c>
      <c r="G13" s="4">
        <f>D13 - ((F13*(D13 - C13))/(F13-E13))</f>
        <v>5.0137499501813426E-2</v>
      </c>
      <c r="H13" s="4">
        <f>4*G13^3 + 3*$B$8*G13^2 + 2*$C$8*G13 + $D$8</f>
        <v>2.2085954409152571</v>
      </c>
      <c r="I13" s="2">
        <f>$H$8</f>
        <v>9.9999999999999995E-7</v>
      </c>
      <c r="K13" s="15">
        <f t="shared" ref="K13:K24" si="0">G13</f>
        <v>5.0137499501813426E-2</v>
      </c>
      <c r="L13" s="15">
        <f t="shared" ref="L13:L49" si="1">K13^4 + $B$8*K13^3 + $C$8*K13^2 + $D$8*K13 + $E$8</f>
        <v>1.1054348898348585</v>
      </c>
    </row>
    <row r="14" spans="2:12" x14ac:dyDescent="0.2">
      <c r="B14" s="2">
        <f t="shared" ref="B14:B56" si="2">B13+1</f>
        <v>3</v>
      </c>
      <c r="C14" s="2">
        <f t="shared" ref="C14:C16" si="3">IF(H13&lt;0, G13, C13)</f>
        <v>-3</v>
      </c>
      <c r="D14" s="4">
        <f t="shared" ref="D14:D16" si="4">IF(H13&gt;0, G13, D13)</f>
        <v>5.0137499501813426E-2</v>
      </c>
      <c r="E14" s="2">
        <f t="shared" ref="E14:E16" si="5">IF(4*C14^3 + 3*$B$8*C14^2 + 2*$C$8*C14 + $D$8 &lt; 0, 4*C14^3 + 3*$B$8*C14^2 + 2*$C$8*C14 + $D$8, "не выполняется")</f>
        <v>-91</v>
      </c>
      <c r="F14" s="4">
        <f t="shared" ref="F14:F16" si="6">IF(4*D14^3 + 3*$B$8*D14^2 + 2*$C$8*D14 + $D$8 &gt; 0, 4*D14^3 + 3*$B$8*D14^2 + 2*$C$8*D14 + $D$8, "не выполняется")</f>
        <v>2.2085954409152571</v>
      </c>
      <c r="G14" s="4">
        <f t="shared" ref="G14:G16" si="7">D14 - ((F14*(D14 - C14))/(F14-E14))</f>
        <v>-2.2136090114013726E-2</v>
      </c>
      <c r="H14" s="4">
        <f t="shared" ref="H14:H79" si="8">4*G14^3 + 3*$B$8*G14^2 + 2*$C$8*G14 + $D$8</f>
        <v>1.9128822716896712</v>
      </c>
      <c r="I14" s="2">
        <f t="shared" ref="I14:I79" si="9">$H$8</f>
        <v>9.9999999999999995E-7</v>
      </c>
      <c r="K14" s="15">
        <f t="shared" si="0"/>
        <v>-2.2136090114013726E-2</v>
      </c>
      <c r="L14" s="15">
        <f t="shared" si="1"/>
        <v>0.95669722602167961</v>
      </c>
    </row>
    <row r="15" spans="2:12" x14ac:dyDescent="0.2">
      <c r="B15" s="2">
        <f t="shared" si="2"/>
        <v>4</v>
      </c>
      <c r="C15" s="2">
        <f t="shared" si="3"/>
        <v>-3</v>
      </c>
      <c r="D15" s="4">
        <f t="shared" si="4"/>
        <v>-2.2136090114013726E-2</v>
      </c>
      <c r="E15" s="2">
        <f t="shared" si="5"/>
        <v>-91</v>
      </c>
      <c r="F15" s="4">
        <f t="shared" si="6"/>
        <v>1.9128822716896712</v>
      </c>
      <c r="G15" s="4">
        <f t="shared" si="7"/>
        <v>-8.3444091130155301E-2</v>
      </c>
      <c r="H15" s="4">
        <f t="shared" si="8"/>
        <v>1.6847883276090507</v>
      </c>
      <c r="I15" s="2">
        <f t="shared" si="9"/>
        <v>9.9999999999999995E-7</v>
      </c>
      <c r="K15" s="15">
        <f t="shared" si="0"/>
        <v>-8.3444091130155301E-2</v>
      </c>
      <c r="L15" s="15">
        <f t="shared" si="1"/>
        <v>0.84650511840680054</v>
      </c>
    </row>
    <row r="16" spans="2:12" x14ac:dyDescent="0.2">
      <c r="B16" s="2">
        <f t="shared" si="2"/>
        <v>5</v>
      </c>
      <c r="C16" s="2">
        <f t="shared" si="3"/>
        <v>-3</v>
      </c>
      <c r="D16" s="4">
        <f t="shared" si="4"/>
        <v>-8.3444091130155301E-2</v>
      </c>
      <c r="E16" s="2">
        <f t="shared" si="5"/>
        <v>-91</v>
      </c>
      <c r="F16" s="4">
        <f t="shared" si="6"/>
        <v>1.6847883276090507</v>
      </c>
      <c r="G16" s="4">
        <f t="shared" si="7"/>
        <v>-0.13646011933442317</v>
      </c>
      <c r="H16" s="4">
        <f t="shared" si="8"/>
        <v>1.4998593208620448</v>
      </c>
      <c r="I16" s="2">
        <f t="shared" si="9"/>
        <v>9.9999999999999995E-7</v>
      </c>
      <c r="K16" s="15">
        <f t="shared" si="0"/>
        <v>-0.13646011933442317</v>
      </c>
      <c r="L16" s="15">
        <f t="shared" si="1"/>
        <v>0.76212817129554999</v>
      </c>
    </row>
    <row r="17" spans="2:12" x14ac:dyDescent="0.2">
      <c r="B17" s="2">
        <f t="shared" si="2"/>
        <v>6</v>
      </c>
      <c r="C17" s="2">
        <f>IF(H16&lt;0, G16, C16)</f>
        <v>-3</v>
      </c>
      <c r="D17" s="4">
        <f>IF(H16&gt;0, G16, D16)</f>
        <v>-0.13646011933442317</v>
      </c>
      <c r="E17" s="2">
        <f>IF(4*C17^3 + 3*$B$8*C17^2 + 2*$C$8*C17 + $D$8 &lt; 0, 4*C17^3 + 3*$B$8*C17^2 + 2*$C$8*C17 + $D$8, "не выполняется")</f>
        <v>-91</v>
      </c>
      <c r="F17" s="4">
        <f>IF(4*D17^3 + 3*$B$8*D17^2 + 2*$C$8*D17 + $D$8 &gt; 0, 4*D17^3 + 3*$B$8*D17^2 + 2*$C$8*D17 + $D$8, "не выполняется")</f>
        <v>1.4998593208620448</v>
      </c>
      <c r="G17" s="4">
        <f>D17 - ((F17*(D17 - C17))/(F17-E17))</f>
        <v>-0.18289161676814736</v>
      </c>
      <c r="H17" s="4">
        <f>4*G17^3 + 3*$B$8*G17^2 + 2*$C$8*G17 + $D$8</f>
        <v>1.344311145341075</v>
      </c>
      <c r="I17" s="2">
        <f>$H$8</f>
        <v>9.9999999999999995E-7</v>
      </c>
      <c r="K17" s="15">
        <f t="shared" si="0"/>
        <v>-0.18289161676814736</v>
      </c>
      <c r="L17" s="15">
        <f t="shared" si="1"/>
        <v>0.69611670750172006</v>
      </c>
    </row>
    <row r="18" spans="2:12" x14ac:dyDescent="0.2">
      <c r="B18" s="2">
        <f t="shared" si="2"/>
        <v>7</v>
      </c>
      <c r="C18" s="2">
        <f t="shared" ref="C18:C19" si="10">IF(H17&lt;0, G17, C17)</f>
        <v>-3</v>
      </c>
      <c r="D18" s="4">
        <f t="shared" ref="D18:D19" si="11">IF(H17&gt;0, G17, D17)</f>
        <v>-0.18289161676814736</v>
      </c>
      <c r="E18" s="2">
        <f t="shared" ref="E18:E19" si="12">IF(4*C18^3 + 3*$B$8*C18^2 + 2*$C$8*C18 + $D$8 &lt; 0, 4*C18^3 + 3*$B$8*C18^2 + 2*$C$8*C18 + $D$8, "не выполняется")</f>
        <v>-91</v>
      </c>
      <c r="F18" s="4">
        <f t="shared" ref="F18:F19" si="13">IF(4*D18^3 + 3*$B$8*D18^2 + 2*$C$8*D18 + $D$8 &gt; 0, 4*D18^3 + 3*$B$8*D18^2 + 2*$C$8*D18 + $D$8, "не выполняется")</f>
        <v>1.344311145341075</v>
      </c>
      <c r="G18" s="4">
        <f t="shared" ref="G18:G19" si="14">D18 - ((F18*(D18 - C18))/(F18-E18))</f>
        <v>-0.22390194160831939</v>
      </c>
      <c r="H18" s="4">
        <f t="shared" si="8"/>
        <v>1.2098897922264267</v>
      </c>
      <c r="I18" s="2">
        <f t="shared" si="9"/>
        <v>9.9999999999999995E-7</v>
      </c>
      <c r="K18" s="15">
        <f t="shared" si="0"/>
        <v>-0.22390194160831939</v>
      </c>
      <c r="L18" s="15">
        <f t="shared" si="1"/>
        <v>0.64374883115883663</v>
      </c>
    </row>
    <row r="19" spans="2:12" x14ac:dyDescent="0.2">
      <c r="B19" s="2">
        <f t="shared" si="2"/>
        <v>8</v>
      </c>
      <c r="C19" s="2">
        <f t="shared" si="10"/>
        <v>-3</v>
      </c>
      <c r="D19" s="4">
        <f t="shared" si="11"/>
        <v>-0.22390194160831939</v>
      </c>
      <c r="E19" s="2">
        <f t="shared" si="12"/>
        <v>-91</v>
      </c>
      <c r="F19" s="4">
        <f t="shared" si="13"/>
        <v>1.2098897922264267</v>
      </c>
      <c r="G19" s="4">
        <f t="shared" si="14"/>
        <v>-0.26032723948727698</v>
      </c>
      <c r="H19" s="4">
        <f t="shared" si="8"/>
        <v>1.0914320659885126</v>
      </c>
      <c r="I19" s="2">
        <f t="shared" si="9"/>
        <v>9.9999999999999995E-7</v>
      </c>
      <c r="K19" s="15">
        <f t="shared" si="0"/>
        <v>-0.26032723948727698</v>
      </c>
      <c r="L19" s="15">
        <f t="shared" si="1"/>
        <v>0.60183642624900568</v>
      </c>
    </row>
    <row r="20" spans="2:12" x14ac:dyDescent="0.2">
      <c r="B20" s="2">
        <f t="shared" si="2"/>
        <v>9</v>
      </c>
      <c r="C20" s="2">
        <f t="shared" ref="C20:C24" si="15">IF(H19&lt;0, G19, C19)</f>
        <v>-3</v>
      </c>
      <c r="D20" s="4">
        <f t="shared" ref="D20:D24" si="16">IF(H19&gt;0, G19, D19)</f>
        <v>-0.26032723948727698</v>
      </c>
      <c r="E20" s="2">
        <f t="shared" ref="E20:E24" si="17">IF(4*C20^3 + 3*$B$8*C20^2 + 2*$C$8*C20 + $D$8 &lt; 0, 4*C20^3 + 3*$B$8*C20^2 + 2*$C$8*C20 + $D$8, "не выполняется")</f>
        <v>-91</v>
      </c>
      <c r="F20" s="4">
        <f t="shared" ref="F20:F24" si="18">IF(4*D20^3 + 3*$B$8*D20^2 + 2*$C$8*D20 + $D$8 &gt; 0, 4*D20^3 + 3*$B$8*D20^2 + 2*$C$8*D20 + $D$8, "не выполняется")</f>
        <v>1.0914320659885126</v>
      </c>
      <c r="G20" s="4">
        <f t="shared" ref="G20:G24" si="19">D20 - ((F20*(D20 - C20))/(F20-E20))</f>
        <v>-0.29279678235415557</v>
      </c>
      <c r="H20" s="4">
        <f t="shared" si="8"/>
        <v>0.98559691706622554</v>
      </c>
      <c r="I20" s="2">
        <f t="shared" si="9"/>
        <v>9.9999999999999995E-7</v>
      </c>
      <c r="K20" s="15">
        <f t="shared" si="0"/>
        <v>-0.29279678235415557</v>
      </c>
      <c r="L20" s="15">
        <f t="shared" si="1"/>
        <v>0.56811451692267223</v>
      </c>
    </row>
    <row r="21" spans="2:12" x14ac:dyDescent="0.2">
      <c r="B21" s="2">
        <f t="shared" si="2"/>
        <v>10</v>
      </c>
      <c r="C21" s="2">
        <f t="shared" si="15"/>
        <v>-3</v>
      </c>
      <c r="D21" s="4">
        <f t="shared" si="16"/>
        <v>-0.29279678235415557</v>
      </c>
      <c r="E21" s="2">
        <f t="shared" si="17"/>
        <v>-91</v>
      </c>
      <c r="F21" s="4">
        <f t="shared" si="18"/>
        <v>0.98559691706622554</v>
      </c>
      <c r="G21" s="4">
        <f t="shared" si="19"/>
        <v>-0.32180361858297468</v>
      </c>
      <c r="H21" s="4">
        <f t="shared" si="8"/>
        <v>0.89015743081008591</v>
      </c>
      <c r="I21" s="2">
        <f t="shared" si="9"/>
        <v>9.9999999999999995E-7</v>
      </c>
      <c r="K21" s="15">
        <f t="shared" si="0"/>
        <v>-0.32180361858297468</v>
      </c>
      <c r="L21" s="15">
        <f t="shared" si="1"/>
        <v>0.54090687036925067</v>
      </c>
    </row>
    <row r="22" spans="2:12" x14ac:dyDescent="0.2">
      <c r="B22" s="2">
        <f t="shared" si="2"/>
        <v>11</v>
      </c>
      <c r="C22" s="2">
        <f t="shared" si="15"/>
        <v>-3</v>
      </c>
      <c r="D22" s="4">
        <f t="shared" si="16"/>
        <v>-0.32180361858297468</v>
      </c>
      <c r="E22" s="2">
        <f t="shared" si="17"/>
        <v>-91</v>
      </c>
      <c r="F22" s="4">
        <f t="shared" si="18"/>
        <v>0.89015743081008591</v>
      </c>
      <c r="G22" s="4">
        <f t="shared" si="19"/>
        <v>-0.34774781627228785</v>
      </c>
      <c r="H22" s="4">
        <f t="shared" si="8"/>
        <v>0.80358381805982826</v>
      </c>
      <c r="I22" s="2">
        <f t="shared" si="9"/>
        <v>9.9999999999999995E-7</v>
      </c>
      <c r="K22" s="15">
        <f t="shared" si="0"/>
        <v>-0.34774781627228785</v>
      </c>
      <c r="L22" s="15">
        <f t="shared" si="1"/>
        <v>0.51893253058210898</v>
      </c>
    </row>
    <row r="23" spans="2:12" x14ac:dyDescent="0.2">
      <c r="B23" s="2">
        <f t="shared" si="2"/>
        <v>12</v>
      </c>
      <c r="C23" s="2">
        <f t="shared" si="15"/>
        <v>-3</v>
      </c>
      <c r="D23" s="4">
        <f t="shared" si="16"/>
        <v>-0.34774781627228785</v>
      </c>
      <c r="E23" s="2">
        <f t="shared" si="17"/>
        <v>-91</v>
      </c>
      <c r="F23" s="4">
        <f t="shared" si="18"/>
        <v>0.80358381805982826</v>
      </c>
      <c r="G23" s="4">
        <f t="shared" si="19"/>
        <v>-0.37096376109293172</v>
      </c>
      <c r="H23" s="4">
        <f t="shared" si="8"/>
        <v>0.72478789742737182</v>
      </c>
      <c r="I23" s="2">
        <f t="shared" si="9"/>
        <v>9.9999999999999995E-7</v>
      </c>
      <c r="K23" s="15">
        <f t="shared" si="0"/>
        <v>-0.37096376109293172</v>
      </c>
      <c r="L23" s="15">
        <f t="shared" si="1"/>
        <v>0.50118849715289571</v>
      </c>
    </row>
    <row r="24" spans="2:12" x14ac:dyDescent="0.2">
      <c r="B24" s="2">
        <f t="shared" si="2"/>
        <v>13</v>
      </c>
      <c r="C24" s="2">
        <f t="shared" si="15"/>
        <v>-3</v>
      </c>
      <c r="D24" s="4">
        <f t="shared" si="16"/>
        <v>-0.37096376109293172</v>
      </c>
      <c r="E24" s="2">
        <f t="shared" si="17"/>
        <v>-91</v>
      </c>
      <c r="F24" s="4">
        <f t="shared" si="18"/>
        <v>0.72478789742737182</v>
      </c>
      <c r="G24" s="4">
        <f t="shared" si="19"/>
        <v>-0.39173779275369353</v>
      </c>
      <c r="H24" s="4">
        <f t="shared" si="8"/>
        <v>0.65296235023108151</v>
      </c>
      <c r="I24" s="2">
        <f t="shared" si="9"/>
        <v>9.9999999999999995E-7</v>
      </c>
      <c r="K24" s="15">
        <f t="shared" si="0"/>
        <v>-0.39173779275369353</v>
      </c>
      <c r="L24" s="15">
        <f t="shared" si="1"/>
        <v>0.48687542833525144</v>
      </c>
    </row>
    <row r="25" spans="2:12" x14ac:dyDescent="0.2">
      <c r="B25" s="2">
        <f t="shared" si="2"/>
        <v>14</v>
      </c>
      <c r="C25" s="2">
        <f t="shared" ref="C25:C27" si="20">IF(H24&lt;0, G24, C24)</f>
        <v>-3</v>
      </c>
      <c r="D25" s="4">
        <f t="shared" ref="D25:D27" si="21">IF(H24&gt;0, G24, D24)</f>
        <v>-0.39173779275369353</v>
      </c>
      <c r="E25" s="2">
        <f t="shared" ref="E25:E27" si="22">IF(4*C25^3 + 3*$B$8*C25^2 + 2*$C$8*C25 + $D$8 &lt; 0, 4*C25^3 + 3*$B$8*C25^2 + 2*$C$8*C25 + $D$8, "не выполняется")</f>
        <v>-91</v>
      </c>
      <c r="F25" s="4">
        <f t="shared" ref="F25:F27" si="23">IF(4*D25^3 + 3*$B$8*D25^2 + 2*$C$8*D25 + $D$8 &gt; 0, 4*D25^3 + 3*$B$8*D25^2 + 2*$C$8*D25 + $D$8, "не выполняется")</f>
        <v>0.65296235023108151</v>
      </c>
      <c r="G25" s="4">
        <f t="shared" ref="G25:G27" si="24">D25 - ((F25*(D25 - C25))/(F25-E25))</f>
        <v>-0.41031981102337539</v>
      </c>
      <c r="H25" s="4">
        <f t="shared" si="8"/>
        <v>0.58747817172095518</v>
      </c>
      <c r="I25" s="2">
        <f t="shared" si="9"/>
        <v>9.9999999999999995E-7</v>
      </c>
      <c r="K25" s="15">
        <f>G25</f>
        <v>-0.41031981102337539</v>
      </c>
      <c r="L25" s="15">
        <f>K25^4 + $B$8*K25^3 + $C$8*K25^2 + $D$8*K25 + $E$8</f>
        <v>0.4753485460492004</v>
      </c>
    </row>
    <row r="26" spans="2:12" x14ac:dyDescent="0.2">
      <c r="B26" s="2">
        <f t="shared" si="2"/>
        <v>15</v>
      </c>
      <c r="C26" s="2">
        <f t="shared" si="20"/>
        <v>-3</v>
      </c>
      <c r="D26" s="4">
        <f t="shared" si="21"/>
        <v>-0.41031981102337539</v>
      </c>
      <c r="E26" s="2">
        <f t="shared" si="22"/>
        <v>-91</v>
      </c>
      <c r="F26" s="4">
        <f t="shared" si="23"/>
        <v>0.58747817172095518</v>
      </c>
      <c r="G26" s="4">
        <f t="shared" si="24"/>
        <v>-0.42693104012512517</v>
      </c>
      <c r="H26" s="4">
        <f t="shared" si="8"/>
        <v>0.52781910282108813</v>
      </c>
      <c r="I26" s="2">
        <f t="shared" si="9"/>
        <v>9.9999999999999995E-7</v>
      </c>
      <c r="K26" s="15">
        <f t="shared" ref="K26:K36" si="25">G26</f>
        <v>-0.42693104012512517</v>
      </c>
      <c r="L26" s="15">
        <f t="shared" si="1"/>
        <v>0.46608377095921816</v>
      </c>
    </row>
    <row r="27" spans="2:12" x14ac:dyDescent="0.2">
      <c r="B27" s="2">
        <f t="shared" si="2"/>
        <v>16</v>
      </c>
      <c r="C27" s="2">
        <f t="shared" si="20"/>
        <v>-3</v>
      </c>
      <c r="D27" s="4">
        <f t="shared" si="21"/>
        <v>-0.42693104012512517</v>
      </c>
      <c r="E27" s="2">
        <f t="shared" si="22"/>
        <v>-91</v>
      </c>
      <c r="F27" s="4">
        <f t="shared" si="23"/>
        <v>0.52781910282108813</v>
      </c>
      <c r="G27" s="4">
        <f t="shared" si="24"/>
        <v>-0.441769315124033</v>
      </c>
      <c r="H27" s="4">
        <f t="shared" si="8"/>
        <v>0.47354009889466897</v>
      </c>
      <c r="I27" s="2">
        <f t="shared" si="9"/>
        <v>9.9999999999999995E-7</v>
      </c>
      <c r="K27" s="15">
        <f t="shared" si="25"/>
        <v>-0.441769315124033</v>
      </c>
      <c r="L27" s="15">
        <f t="shared" si="1"/>
        <v>0.45865334480819953</v>
      </c>
    </row>
    <row r="28" spans="2:12" x14ac:dyDescent="0.2">
      <c r="B28" s="2">
        <f t="shared" si="2"/>
        <v>17</v>
      </c>
      <c r="C28" s="2">
        <f t="shared" ref="C28:C31" si="26">IF(H27&lt;0, G27, C27)</f>
        <v>-3</v>
      </c>
      <c r="D28" s="4">
        <f t="shared" ref="D28:D31" si="27">IF(H27&gt;0, G27, D27)</f>
        <v>-0.441769315124033</v>
      </c>
      <c r="E28" s="2">
        <f t="shared" ref="E28:E31" si="28">IF(4*C28^3 + 3*$B$8*C28^2 + 2*$C$8*C28 + $D$8 &lt; 0, 4*C28^3 + 3*$B$8*C28^2 + 2*$C$8*C28 + $D$8, "не выполняется")</f>
        <v>-91</v>
      </c>
      <c r="F28" s="4">
        <f t="shared" ref="F28:F31" si="29">IF(4*D28^3 + 3*$B$8*D28^2 + 2*$C$8*D28 + $D$8 &gt; 0, 4*D28^3 + 3*$B$8*D28^2 + 2*$C$8*D28 + $D$8, "не выполняется")</f>
        <v>0.47354009889466897</v>
      </c>
      <c r="G28" s="4">
        <f t="shared" ref="G28:G31" si="30">D28 - ((F28*(D28 - C28))/(F28-E28))</f>
        <v>-0.45501276027988719</v>
      </c>
      <c r="H28" s="4">
        <f t="shared" si="8"/>
        <v>0.42424159368066228</v>
      </c>
      <c r="I28" s="2">
        <f t="shared" si="9"/>
        <v>9.9999999999999995E-7</v>
      </c>
      <c r="K28" s="15">
        <f t="shared" si="25"/>
        <v>-0.45501276027988719</v>
      </c>
      <c r="L28" s="15">
        <f t="shared" si="1"/>
        <v>0.45270756187787498</v>
      </c>
    </row>
    <row r="29" spans="2:12" x14ac:dyDescent="0.2">
      <c r="B29" s="2">
        <f t="shared" si="2"/>
        <v>18</v>
      </c>
      <c r="C29" s="2">
        <f t="shared" si="26"/>
        <v>-3</v>
      </c>
      <c r="D29" s="4">
        <f t="shared" si="27"/>
        <v>-0.45501276027988719</v>
      </c>
      <c r="E29" s="2">
        <f t="shared" si="28"/>
        <v>-91</v>
      </c>
      <c r="F29" s="4">
        <f t="shared" si="29"/>
        <v>0.42424159368066228</v>
      </c>
      <c r="G29" s="4">
        <f t="shared" si="30"/>
        <v>-0.46682242283387704</v>
      </c>
      <c r="H29" s="4">
        <f t="shared" si="8"/>
        <v>0.37955413487278067</v>
      </c>
      <c r="I29" s="2">
        <f t="shared" si="9"/>
        <v>9.9999999999999995E-7</v>
      </c>
      <c r="K29" s="15">
        <f t="shared" si="25"/>
        <v>-0.46682242283387704</v>
      </c>
      <c r="L29" s="15">
        <f t="shared" si="1"/>
        <v>0.44796058892686963</v>
      </c>
    </row>
    <row r="30" spans="2:12" x14ac:dyDescent="0.2">
      <c r="B30" s="2">
        <f t="shared" si="2"/>
        <v>19</v>
      </c>
      <c r="C30" s="2">
        <f t="shared" si="26"/>
        <v>-3</v>
      </c>
      <c r="D30" s="4">
        <f t="shared" si="27"/>
        <v>-0.46682242283387704</v>
      </c>
      <c r="E30" s="2">
        <f t="shared" si="28"/>
        <v>-91</v>
      </c>
      <c r="F30" s="4">
        <f t="shared" si="29"/>
        <v>0.37955413487278067</v>
      </c>
      <c r="G30" s="4">
        <f t="shared" si="30"/>
        <v>-0.47734422974006208</v>
      </c>
      <c r="H30" s="4">
        <f t="shared" si="8"/>
        <v>0.33912974463236711</v>
      </c>
      <c r="I30" s="2">
        <f t="shared" si="9"/>
        <v>9.9999999999999995E-7</v>
      </c>
      <c r="K30" s="15">
        <f t="shared" si="25"/>
        <v>-0.47734422974006208</v>
      </c>
      <c r="L30" s="15">
        <f t="shared" si="1"/>
        <v>0.44417914503480826</v>
      </c>
    </row>
    <row r="31" spans="2:12" x14ac:dyDescent="0.2">
      <c r="B31" s="2">
        <f t="shared" si="2"/>
        <v>20</v>
      </c>
      <c r="C31" s="2">
        <f t="shared" si="26"/>
        <v>-3</v>
      </c>
      <c r="D31" s="4">
        <f t="shared" si="27"/>
        <v>-0.47734422974006208</v>
      </c>
      <c r="E31" s="2">
        <f t="shared" si="28"/>
        <v>-91</v>
      </c>
      <c r="F31" s="4">
        <f t="shared" si="29"/>
        <v>0.33912974463236711</v>
      </c>
      <c r="G31" s="4">
        <f t="shared" si="30"/>
        <v>-0.48671050692658074</v>
      </c>
      <c r="H31" s="4">
        <f t="shared" si="8"/>
        <v>0.3026375286780032</v>
      </c>
      <c r="I31" s="2">
        <f t="shared" si="9"/>
        <v>9.9999999999999995E-7</v>
      </c>
      <c r="K31" s="15">
        <f t="shared" si="25"/>
        <v>-0.48671050692658074</v>
      </c>
      <c r="L31" s="15">
        <f t="shared" si="1"/>
        <v>0.44117327864627209</v>
      </c>
    </row>
    <row r="32" spans="2:12" x14ac:dyDescent="0.2">
      <c r="B32" s="2">
        <f t="shared" si="2"/>
        <v>21</v>
      </c>
      <c r="C32" s="2">
        <f t="shared" ref="C32:C35" si="31">IF(H31&lt;0, G31, C31)</f>
        <v>-3</v>
      </c>
      <c r="D32" s="4">
        <f t="shared" ref="D32:D35" si="32">IF(H31&gt;0, G31, D31)</f>
        <v>-0.48671050692658074</v>
      </c>
      <c r="E32" s="2">
        <f t="shared" ref="E32:E35" si="33">IF(4*C32^3 + 3*$B$8*C32^2 + 2*$C$8*C32 + $D$8 &lt; 0, 4*C32^3 + 3*$B$8*C32^2 + 2*$C$8*C32 + $D$8, "не выполняется")</f>
        <v>-91</v>
      </c>
      <c r="F32" s="4">
        <f t="shared" ref="F32:F35" si="34">IF(4*D32^3 + 3*$B$8*D32^2 + 2*$C$8*D32 + $D$8 &gt; 0, 4*D32^3 + 3*$B$8*D32^2 + 2*$C$8*D32 + $D$8, "не выполняется")</f>
        <v>0.3026375286780032</v>
      </c>
      <c r="G32" s="4">
        <f t="shared" ref="G32:G35" si="35">D32 - ((F32*(D32 - C32))/(F32-E32))</f>
        <v>-0.49504121611115631</v>
      </c>
      <c r="H32" s="4">
        <f t="shared" si="8"/>
        <v>0.26976185467921865</v>
      </c>
      <c r="I32" s="2">
        <f t="shared" si="9"/>
        <v>9.9999999999999995E-7</v>
      </c>
      <c r="K32" s="15">
        <f t="shared" si="25"/>
        <v>-0.49504121611115631</v>
      </c>
      <c r="L32" s="15">
        <f t="shared" si="1"/>
        <v>0.43878875371796555</v>
      </c>
    </row>
    <row r="33" spans="2:12" x14ac:dyDescent="0.2">
      <c r="B33" s="2">
        <f t="shared" si="2"/>
        <v>22</v>
      </c>
      <c r="C33" s="2">
        <f t="shared" si="31"/>
        <v>-3</v>
      </c>
      <c r="D33" s="4">
        <f t="shared" si="32"/>
        <v>-0.49504121611115631</v>
      </c>
      <c r="E33" s="2">
        <f t="shared" si="33"/>
        <v>-91</v>
      </c>
      <c r="F33" s="4">
        <f t="shared" si="34"/>
        <v>0.26976185467921865</v>
      </c>
      <c r="G33" s="4">
        <f t="shared" si="35"/>
        <v>-0.50244500805391146</v>
      </c>
      <c r="H33" s="4">
        <f t="shared" si="8"/>
        <v>0.24020197512554087</v>
      </c>
      <c r="I33" s="2">
        <f t="shared" si="9"/>
        <v>9.9999999999999995E-7</v>
      </c>
      <c r="K33" s="15">
        <f t="shared" si="25"/>
        <v>-0.50244500805391146</v>
      </c>
      <c r="L33" s="15">
        <f t="shared" si="1"/>
        <v>0.4369007187674423</v>
      </c>
    </row>
    <row r="34" spans="2:12" x14ac:dyDescent="0.2">
      <c r="B34" s="2">
        <f t="shared" si="2"/>
        <v>23</v>
      </c>
      <c r="C34" s="2">
        <f t="shared" si="31"/>
        <v>-3</v>
      </c>
      <c r="D34" s="4">
        <f t="shared" si="32"/>
        <v>-0.50244500805391146</v>
      </c>
      <c r="E34" s="2">
        <f t="shared" si="33"/>
        <v>-91</v>
      </c>
      <c r="F34" s="4">
        <f t="shared" si="34"/>
        <v>0.24020197512554087</v>
      </c>
      <c r="G34" s="4">
        <f t="shared" si="35"/>
        <v>-0.50902015397712697</v>
      </c>
      <c r="H34" s="4">
        <f t="shared" si="8"/>
        <v>0.21367235892461256</v>
      </c>
      <c r="I34" s="2">
        <f t="shared" si="9"/>
        <v>9.9999999999999995E-7</v>
      </c>
      <c r="K34" s="15">
        <f t="shared" si="25"/>
        <v>-0.50902015397712697</v>
      </c>
      <c r="L34" s="15">
        <f t="shared" si="1"/>
        <v>0.43540842838961868</v>
      </c>
    </row>
    <row r="35" spans="2:12" x14ac:dyDescent="0.2">
      <c r="B35" s="2">
        <f t="shared" si="2"/>
        <v>24</v>
      </c>
      <c r="C35" s="2">
        <f t="shared" si="31"/>
        <v>-3</v>
      </c>
      <c r="D35" s="4">
        <f t="shared" si="32"/>
        <v>-0.50902015397712697</v>
      </c>
      <c r="E35" s="2">
        <f t="shared" si="33"/>
        <v>-91</v>
      </c>
      <c r="F35" s="4">
        <f t="shared" si="34"/>
        <v>0.21367235892461256</v>
      </c>
      <c r="G35" s="4">
        <f t="shared" si="35"/>
        <v>-0.51485539255450785</v>
      </c>
      <c r="H35" s="4">
        <f t="shared" si="8"/>
        <v>0.18990326840628513</v>
      </c>
      <c r="I35" s="2">
        <f t="shared" si="9"/>
        <v>9.9999999999999995E-7</v>
      </c>
      <c r="K35" s="15">
        <f t="shared" si="25"/>
        <v>-0.51485539255450785</v>
      </c>
      <c r="L35" s="15">
        <f t="shared" si="1"/>
        <v>0.43423084426607828</v>
      </c>
    </row>
    <row r="36" spans="2:12" x14ac:dyDescent="0.2">
      <c r="B36" s="2">
        <f t="shared" si="2"/>
        <v>25</v>
      </c>
      <c r="C36" s="2">
        <f t="shared" ref="C36:C49" si="36">IF(H35&lt;0, G35, C35)</f>
        <v>-3</v>
      </c>
      <c r="D36" s="4">
        <f t="shared" ref="D36:D49" si="37">IF(H35&gt;0, G35, D35)</f>
        <v>-0.51485539255450785</v>
      </c>
      <c r="E36" s="2">
        <f t="shared" ref="E36:E49" si="38">IF(4*C36^3 + 3*$B$8*C36^2 + 2*$C$8*C36 + $D$8 &lt; 0, 4*C36^3 + 3*$B$8*C36^2 + 2*$C$8*C36 + $D$8, "не выполняется")</f>
        <v>-91</v>
      </c>
      <c r="F36" s="4">
        <f t="shared" ref="F36:F49" si="39">IF(4*D36^3 + 3*$B$8*D36^2 + 2*$C$8*D36 + $D$8 &gt; 0, 4*D36^3 + 3*$B$8*D36^2 + 2*$C$8*D36 + $D$8, "не выполняется")</f>
        <v>0.18990326840628513</v>
      </c>
      <c r="G36" s="4">
        <f t="shared" ref="G36:G49" si="40">D36 - ((F36*(D36 - C36))/(F36-E36))</f>
        <v>-0.52003071423488145</v>
      </c>
      <c r="H36" s="4">
        <f t="shared" si="8"/>
        <v>0.16864130686734491</v>
      </c>
      <c r="I36" s="2">
        <f t="shared" si="9"/>
        <v>9.9999999999999995E-7</v>
      </c>
      <c r="K36" s="15">
        <f t="shared" si="25"/>
        <v>-0.52003071423488145</v>
      </c>
      <c r="L36" s="15">
        <f t="shared" si="1"/>
        <v>0.43330297836563325</v>
      </c>
    </row>
    <row r="37" spans="2:12" x14ac:dyDescent="0.2">
      <c r="B37" s="2">
        <f t="shared" si="2"/>
        <v>26</v>
      </c>
      <c r="C37" s="2">
        <f t="shared" si="36"/>
        <v>-3</v>
      </c>
      <c r="D37" s="4">
        <f t="shared" si="37"/>
        <v>-0.52003071423488145</v>
      </c>
      <c r="E37" s="2">
        <f t="shared" si="38"/>
        <v>-91</v>
      </c>
      <c r="F37" s="4">
        <f t="shared" si="39"/>
        <v>0.16864130686734491</v>
      </c>
      <c r="G37" s="4">
        <f t="shared" si="40"/>
        <v>-0.52461809488843958</v>
      </c>
      <c r="H37" s="4">
        <f t="shared" si="8"/>
        <v>0.14964978941412133</v>
      </c>
      <c r="I37" s="2">
        <f t="shared" si="9"/>
        <v>9.9999999999999995E-7</v>
      </c>
      <c r="K37" s="15">
        <f>G37</f>
        <v>-0.52461809488843958</v>
      </c>
      <c r="L37" s="15">
        <f>K37^4 + $B$8*K37^3 + $C$8*K37^2 + $D$8*K37 + $E$8</f>
        <v>0.43257286457816535</v>
      </c>
    </row>
    <row r="38" spans="2:12" x14ac:dyDescent="0.2">
      <c r="B38" s="2">
        <f t="shared" si="2"/>
        <v>27</v>
      </c>
      <c r="C38" s="2">
        <f t="shared" si="36"/>
        <v>-3</v>
      </c>
      <c r="D38" s="4">
        <f t="shared" si="37"/>
        <v>-0.52461809488843958</v>
      </c>
      <c r="E38" s="2">
        <f t="shared" si="38"/>
        <v>-91</v>
      </c>
      <c r="F38" s="4">
        <f t="shared" si="39"/>
        <v>0.14964978941412133</v>
      </c>
      <c r="G38" s="4">
        <f t="shared" si="40"/>
        <v>-0.52868218489509688</v>
      </c>
      <c r="H38" s="4">
        <f t="shared" si="8"/>
        <v>0.13270887359674566</v>
      </c>
      <c r="I38" s="2">
        <f t="shared" si="9"/>
        <v>9.9999999999999995E-7</v>
      </c>
      <c r="K38" s="15">
        <f t="shared" ref="K38:K49" si="41">G38</f>
        <v>-0.52868218489509688</v>
      </c>
      <c r="L38" s="15">
        <f t="shared" si="1"/>
        <v>0.43199906192708259</v>
      </c>
    </row>
    <row r="39" spans="2:12" x14ac:dyDescent="0.2">
      <c r="B39" s="2">
        <f t="shared" si="2"/>
        <v>28</v>
      </c>
      <c r="C39" s="2">
        <f t="shared" si="36"/>
        <v>-3</v>
      </c>
      <c r="D39" s="4">
        <f t="shared" si="37"/>
        <v>-0.52868218489509688</v>
      </c>
      <c r="E39" s="2">
        <f t="shared" si="38"/>
        <v>-91</v>
      </c>
      <c r="F39" s="4">
        <f t="shared" si="39"/>
        <v>0.13270887359674566</v>
      </c>
      <c r="G39" s="4">
        <f t="shared" si="40"/>
        <v>-0.53228095648430795</v>
      </c>
      <c r="H39" s="4">
        <f t="shared" si="8"/>
        <v>0.11761543881451897</v>
      </c>
      <c r="I39" s="2">
        <f t="shared" si="9"/>
        <v>9.9999999999999995E-7</v>
      </c>
      <c r="K39" s="15">
        <f t="shared" si="41"/>
        <v>-0.53228095648430795</v>
      </c>
      <c r="L39" s="15">
        <f t="shared" si="1"/>
        <v>0.43154860576977194</v>
      </c>
    </row>
    <row r="40" spans="2:12" x14ac:dyDescent="0.2">
      <c r="B40" s="2">
        <f t="shared" si="2"/>
        <v>29</v>
      </c>
      <c r="C40" s="2">
        <f t="shared" si="36"/>
        <v>-3</v>
      </c>
      <c r="D40" s="4">
        <f t="shared" si="37"/>
        <v>-0.53228095648430795</v>
      </c>
      <c r="E40" s="2">
        <f t="shared" si="38"/>
        <v>-91</v>
      </c>
      <c r="F40" s="4">
        <f t="shared" si="39"/>
        <v>0.11761543881451897</v>
      </c>
      <c r="G40" s="4">
        <f t="shared" si="40"/>
        <v>-0.53546631045539539</v>
      </c>
      <c r="H40" s="4">
        <f t="shared" si="8"/>
        <v>0.10418273415009516</v>
      </c>
      <c r="I40" s="2">
        <f t="shared" si="9"/>
        <v>9.9999999999999995E-7</v>
      </c>
      <c r="K40" s="15">
        <f t="shared" si="41"/>
        <v>-0.53546631045539539</v>
      </c>
      <c r="L40" s="15">
        <f t="shared" si="1"/>
        <v>0.43119533457459003</v>
      </c>
    </row>
    <row r="41" spans="2:12" x14ac:dyDescent="0.2">
      <c r="B41" s="2">
        <f t="shared" si="2"/>
        <v>30</v>
      </c>
      <c r="C41" s="2">
        <f t="shared" si="36"/>
        <v>-3</v>
      </c>
      <c r="D41" s="4">
        <f t="shared" si="37"/>
        <v>-0.53546631045539539</v>
      </c>
      <c r="E41" s="2">
        <f t="shared" si="38"/>
        <v>-91</v>
      </c>
      <c r="F41" s="4">
        <f t="shared" si="39"/>
        <v>0.10418273415009516</v>
      </c>
      <c r="G41" s="4">
        <f t="shared" si="40"/>
        <v>-0.53828464272594578</v>
      </c>
      <c r="H41" s="4">
        <f t="shared" si="8"/>
        <v>9.223983016305759E-2</v>
      </c>
      <c r="I41" s="2">
        <f t="shared" si="9"/>
        <v>9.9999999999999995E-7</v>
      </c>
      <c r="K41" s="15">
        <f t="shared" si="41"/>
        <v>-0.53828464272594578</v>
      </c>
      <c r="L41" s="15">
        <f t="shared" si="1"/>
        <v>0.43091852970476474</v>
      </c>
    </row>
    <row r="42" spans="2:12" x14ac:dyDescent="0.2">
      <c r="B42" s="2">
        <f t="shared" si="2"/>
        <v>31</v>
      </c>
      <c r="C42" s="2">
        <f t="shared" si="36"/>
        <v>-3</v>
      </c>
      <c r="D42" s="4">
        <f t="shared" si="37"/>
        <v>-0.53828464272594578</v>
      </c>
      <c r="E42" s="2">
        <f t="shared" si="38"/>
        <v>-91</v>
      </c>
      <c r="F42" s="4">
        <f t="shared" si="39"/>
        <v>9.223983016305759E-2</v>
      </c>
      <c r="G42" s="4">
        <f t="shared" si="40"/>
        <v>-0.54077737105152113</v>
      </c>
      <c r="H42" s="4">
        <f t="shared" si="8"/>
        <v>8.1630916354265892E-2</v>
      </c>
      <c r="I42" s="2">
        <f t="shared" si="9"/>
        <v>9.9999999999999995E-7</v>
      </c>
      <c r="K42" s="15">
        <f t="shared" si="41"/>
        <v>-0.54077737105152113</v>
      </c>
      <c r="L42" s="15">
        <f t="shared" si="1"/>
        <v>0.43070181446822675</v>
      </c>
    </row>
    <row r="43" spans="2:12" x14ac:dyDescent="0.2">
      <c r="B43" s="2">
        <f t="shared" si="2"/>
        <v>32</v>
      </c>
      <c r="C43" s="2">
        <f t="shared" si="36"/>
        <v>-3</v>
      </c>
      <c r="D43" s="4">
        <f t="shared" si="37"/>
        <v>-0.54077737105152113</v>
      </c>
      <c r="E43" s="2">
        <f t="shared" si="38"/>
        <v>-91</v>
      </c>
      <c r="F43" s="4">
        <f t="shared" si="39"/>
        <v>8.1630916354265892E-2</v>
      </c>
      <c r="G43" s="4">
        <f t="shared" si="40"/>
        <v>-0.54298142245794101</v>
      </c>
      <c r="H43" s="4">
        <f t="shared" si="8"/>
        <v>7.2214486159156266E-2</v>
      </c>
      <c r="I43" s="2">
        <f t="shared" si="9"/>
        <v>9.9999999999999995E-7</v>
      </c>
      <c r="K43" s="15">
        <f t="shared" si="41"/>
        <v>-0.54298142245794101</v>
      </c>
      <c r="L43" s="15">
        <f t="shared" si="1"/>
        <v>0.43053226663006883</v>
      </c>
    </row>
    <row r="44" spans="2:12" x14ac:dyDescent="0.2">
      <c r="B44" s="2">
        <f t="shared" si="2"/>
        <v>33</v>
      </c>
      <c r="C44" s="2">
        <f t="shared" si="36"/>
        <v>-3</v>
      </c>
      <c r="D44" s="4">
        <f t="shared" si="37"/>
        <v>-0.54298142245794101</v>
      </c>
      <c r="E44" s="2">
        <f t="shared" si="38"/>
        <v>-91</v>
      </c>
      <c r="F44" s="4">
        <f t="shared" si="39"/>
        <v>7.2214486159156266E-2</v>
      </c>
      <c r="G44" s="4">
        <f t="shared" si="40"/>
        <v>-0.54492968225443106</v>
      </c>
      <c r="H44" s="4">
        <f t="shared" si="8"/>
        <v>6.3862447992355298E-2</v>
      </c>
      <c r="I44" s="2">
        <f t="shared" si="9"/>
        <v>9.9999999999999995E-7</v>
      </c>
      <c r="K44" s="15">
        <f t="shared" si="41"/>
        <v>-0.54492968225443106</v>
      </c>
      <c r="L44" s="15">
        <f t="shared" si="1"/>
        <v>0.43039970567242336</v>
      </c>
    </row>
    <row r="45" spans="2:12" x14ac:dyDescent="0.2">
      <c r="B45" s="2">
        <f t="shared" si="2"/>
        <v>34</v>
      </c>
      <c r="C45" s="2">
        <f t="shared" si="36"/>
        <v>-3</v>
      </c>
      <c r="D45" s="4">
        <f t="shared" si="37"/>
        <v>-0.54492968225443106</v>
      </c>
      <c r="E45" s="2">
        <f t="shared" si="38"/>
        <v>-91</v>
      </c>
      <c r="F45" s="4">
        <f t="shared" si="39"/>
        <v>6.3862447992355298E-2</v>
      </c>
      <c r="G45" s="4">
        <f t="shared" si="40"/>
        <v>-0.54665140584785044</v>
      </c>
      <c r="H45" s="4">
        <f t="shared" si="8"/>
        <v>5.645919577299674E-2</v>
      </c>
      <c r="I45" s="2">
        <f t="shared" si="9"/>
        <v>9.9999999999999995E-7</v>
      </c>
      <c r="K45" s="15">
        <f t="shared" si="41"/>
        <v>-0.54665140584785044</v>
      </c>
      <c r="L45" s="15">
        <f t="shared" si="1"/>
        <v>0.43029612234670023</v>
      </c>
    </row>
    <row r="46" spans="2:12" x14ac:dyDescent="0.2">
      <c r="B46" s="2">
        <f t="shared" si="2"/>
        <v>35</v>
      </c>
      <c r="C46" s="2">
        <f t="shared" si="36"/>
        <v>-3</v>
      </c>
      <c r="D46" s="4">
        <f t="shared" si="37"/>
        <v>-0.54665140584785044</v>
      </c>
      <c r="E46" s="2">
        <f t="shared" si="38"/>
        <v>-91</v>
      </c>
      <c r="F46" s="4">
        <f t="shared" si="39"/>
        <v>5.645919577299674E-2</v>
      </c>
      <c r="G46" s="4">
        <f t="shared" si="40"/>
        <v>-0.54817259489693082</v>
      </c>
      <c r="H46" s="4">
        <f t="shared" si="8"/>
        <v>4.9900666632225921E-2</v>
      </c>
      <c r="I46" s="2">
        <f t="shared" si="9"/>
        <v>9.9999999999999995E-7</v>
      </c>
      <c r="K46" s="15">
        <f t="shared" si="41"/>
        <v>-0.54817259489693082</v>
      </c>
      <c r="L46" s="15">
        <f t="shared" si="1"/>
        <v>0.43021522352391017</v>
      </c>
    </row>
    <row r="47" spans="2:12" x14ac:dyDescent="0.2">
      <c r="B47" s="2">
        <f t="shared" si="2"/>
        <v>36</v>
      </c>
      <c r="C47" s="2">
        <f t="shared" si="36"/>
        <v>-3</v>
      </c>
      <c r="D47" s="4">
        <f t="shared" si="37"/>
        <v>-0.54817259489693082</v>
      </c>
      <c r="E47" s="2">
        <f t="shared" si="38"/>
        <v>-91</v>
      </c>
      <c r="F47" s="4">
        <f t="shared" si="39"/>
        <v>4.9900666632225921E-2</v>
      </c>
      <c r="G47" s="4">
        <f t="shared" si="40"/>
        <v>-0.5495163396027023</v>
      </c>
      <c r="H47" s="4">
        <f t="shared" si="8"/>
        <v>4.4093407834296938E-2</v>
      </c>
      <c r="I47" s="2">
        <f t="shared" si="9"/>
        <v>9.9999999999999995E-7</v>
      </c>
      <c r="K47" s="15">
        <f t="shared" si="41"/>
        <v>-0.5495163396027023</v>
      </c>
      <c r="L47" s="15">
        <f t="shared" si="1"/>
        <v>0.430152070053749</v>
      </c>
    </row>
    <row r="48" spans="2:12" x14ac:dyDescent="0.2">
      <c r="B48" s="2">
        <f t="shared" si="2"/>
        <v>37</v>
      </c>
      <c r="C48" s="2">
        <f t="shared" si="36"/>
        <v>-3</v>
      </c>
      <c r="D48" s="4">
        <f t="shared" si="37"/>
        <v>-0.5495163396027023</v>
      </c>
      <c r="E48" s="2">
        <f t="shared" si="38"/>
        <v>-91</v>
      </c>
      <c r="F48" s="4">
        <f t="shared" si="39"/>
        <v>4.4093407834296938E-2</v>
      </c>
      <c r="G48" s="4">
        <f t="shared" si="40"/>
        <v>-0.55070312911737362</v>
      </c>
      <c r="H48" s="4">
        <f t="shared" si="8"/>
        <v>3.895366972529013E-2</v>
      </c>
      <c r="I48" s="2">
        <f t="shared" si="9"/>
        <v>9.9999999999999995E-7</v>
      </c>
      <c r="K48" s="15">
        <f t="shared" si="41"/>
        <v>-0.55070312911737362</v>
      </c>
      <c r="L48" s="15">
        <f t="shared" si="1"/>
        <v>0.43010278935001234</v>
      </c>
    </row>
    <row r="49" spans="2:12" x14ac:dyDescent="0.2">
      <c r="B49" s="2">
        <f t="shared" si="2"/>
        <v>38</v>
      </c>
      <c r="C49" s="2">
        <f t="shared" si="36"/>
        <v>-3</v>
      </c>
      <c r="D49" s="4">
        <f t="shared" si="37"/>
        <v>-0.55070312911737362</v>
      </c>
      <c r="E49" s="2">
        <f t="shared" si="38"/>
        <v>-91</v>
      </c>
      <c r="F49" s="4">
        <f t="shared" si="39"/>
        <v>3.895366972529013E-2</v>
      </c>
      <c r="G49" s="4">
        <f t="shared" si="40"/>
        <v>-0.55175113217015115</v>
      </c>
      <c r="H49" s="4">
        <f t="shared" si="8"/>
        <v>3.4406536954152855E-2</v>
      </c>
      <c r="I49" s="2">
        <f t="shared" si="9"/>
        <v>9.9999999999999995E-7</v>
      </c>
      <c r="K49" s="15">
        <f t="shared" si="41"/>
        <v>-0.55175113217015115</v>
      </c>
      <c r="L49" s="15">
        <f t="shared" si="1"/>
        <v>0.43006434779629155</v>
      </c>
    </row>
    <row r="50" spans="2:12" x14ac:dyDescent="0.2">
      <c r="B50" s="2">
        <f t="shared" si="2"/>
        <v>39</v>
      </c>
      <c r="C50" s="2">
        <f t="shared" ref="C50:C56" si="42">IF(H49&lt;0, G49, C49)</f>
        <v>-3</v>
      </c>
      <c r="D50" s="4">
        <f t="shared" ref="D50:D56" si="43">IF(H49&gt;0, G49, D49)</f>
        <v>-0.55175113217015115</v>
      </c>
      <c r="E50" s="2">
        <f t="shared" ref="E50:E56" si="44">IF(4*C50^3 + 3*$B$8*C50^2 + 2*$C$8*C50 + $D$8 &lt; 0, 4*C50^3 + 3*$B$8*C50^2 + 2*$C$8*C50 + $D$8, "не выполняется")</f>
        <v>-91</v>
      </c>
      <c r="F50" s="4">
        <f t="shared" ref="F50:F56" si="45">IF(4*D50^3 + 3*$B$8*D50^2 + 2*$C$8*D50 + $D$8 &gt; 0, 4*D50^3 + 3*$B$8*D50^2 + 2*$C$8*D50 + $D$8, "не выполняется")</f>
        <v>3.4406536954152855E-2</v>
      </c>
      <c r="G50" s="4">
        <f t="shared" ref="G50:G56" si="46">D50 - ((F50*(D50 - C50))/(F50-E50))</f>
        <v>-0.55267645006201604</v>
      </c>
      <c r="H50" s="4">
        <f t="shared" si="8"/>
        <v>3.0385106355938163E-2</v>
      </c>
      <c r="I50" s="2">
        <f t="shared" si="9"/>
        <v>9.9999999999999995E-7</v>
      </c>
      <c r="K50" s="15">
        <f>G50</f>
        <v>-0.55267645006201604</v>
      </c>
      <c r="L50" s="15">
        <f>K50^4 + $B$8*K50^3 + $C$8*K50^2 + $D$8*K50 + $E$8</f>
        <v>0.43003437088402308</v>
      </c>
    </row>
    <row r="51" spans="2:12" x14ac:dyDescent="0.2">
      <c r="B51" s="2">
        <f t="shared" si="2"/>
        <v>40</v>
      </c>
      <c r="C51" s="2">
        <f t="shared" si="42"/>
        <v>-3</v>
      </c>
      <c r="D51" s="4">
        <f t="shared" si="43"/>
        <v>-0.55267645006201604</v>
      </c>
      <c r="E51" s="2">
        <f t="shared" si="44"/>
        <v>-91</v>
      </c>
      <c r="F51" s="4">
        <f t="shared" si="45"/>
        <v>3.0385106355938163E-2</v>
      </c>
      <c r="G51" s="4">
        <f t="shared" si="46"/>
        <v>-0.55349334418220875</v>
      </c>
      <c r="H51" s="4">
        <f t="shared" si="8"/>
        <v>2.6829716734710685E-2</v>
      </c>
      <c r="I51" s="2">
        <f t="shared" si="9"/>
        <v>9.9999999999999995E-7</v>
      </c>
      <c r="K51" s="15">
        <f>G51</f>
        <v>-0.55349334418220875</v>
      </c>
      <c r="L51" s="15">
        <f>K51^4 + $B$8*K51^3 + $C$8*K51^2 + $D$8*K51 + $E$8</f>
        <v>0.43001100132729853</v>
      </c>
    </row>
    <row r="52" spans="2:12" x14ac:dyDescent="0.2">
      <c r="B52" s="2">
        <f t="shared" si="2"/>
        <v>41</v>
      </c>
      <c r="C52" s="2">
        <f t="shared" si="42"/>
        <v>-3</v>
      </c>
      <c r="D52" s="4">
        <f t="shared" si="43"/>
        <v>-0.55349334418220875</v>
      </c>
      <c r="E52" s="2">
        <f t="shared" si="44"/>
        <v>-91</v>
      </c>
      <c r="F52" s="4">
        <f t="shared" si="45"/>
        <v>2.6829716734710685E-2</v>
      </c>
      <c r="G52" s="4">
        <f t="shared" si="46"/>
        <v>-0.55421444015764187</v>
      </c>
      <c r="H52" s="4">
        <f t="shared" si="8"/>
        <v>2.3687233277164266E-2</v>
      </c>
      <c r="I52" s="2">
        <f t="shared" si="9"/>
        <v>9.9999999999999995E-7</v>
      </c>
      <c r="K52" s="15">
        <f t="shared" ref="K52:K56" si="47">G52</f>
        <v>-0.55421444015764187</v>
      </c>
      <c r="L52" s="15">
        <f t="shared" ref="L52:L102" si="48">K52^4 + $B$8*K52^3 + $C$8*K52^2 + $D$8*K52 + $E$8</f>
        <v>0.42999278731476298</v>
      </c>
    </row>
    <row r="53" spans="2:12" x14ac:dyDescent="0.2">
      <c r="B53" s="2">
        <f t="shared" si="2"/>
        <v>42</v>
      </c>
      <c r="C53" s="2">
        <f t="shared" si="42"/>
        <v>-3</v>
      </c>
      <c r="D53" s="4">
        <f t="shared" si="43"/>
        <v>-0.55421444015764187</v>
      </c>
      <c r="E53" s="2">
        <f t="shared" si="44"/>
        <v>-91</v>
      </c>
      <c r="F53" s="4">
        <f t="shared" si="45"/>
        <v>2.3687233277164266E-2</v>
      </c>
      <c r="G53" s="4">
        <f t="shared" si="46"/>
        <v>-0.55485091067276648</v>
      </c>
      <c r="H53" s="4">
        <f t="shared" si="8"/>
        <v>2.0910387389638796E-2</v>
      </c>
      <c r="I53" s="2">
        <f t="shared" si="9"/>
        <v>9.9999999999999995E-7</v>
      </c>
      <c r="K53" s="15">
        <f t="shared" si="47"/>
        <v>-0.55485091067276648</v>
      </c>
      <c r="L53" s="15">
        <f t="shared" si="48"/>
        <v>0.4299785946224276</v>
      </c>
    </row>
    <row r="54" spans="2:12" x14ac:dyDescent="0.2">
      <c r="B54" s="2">
        <f t="shared" si="2"/>
        <v>43</v>
      </c>
      <c r="C54" s="2">
        <f t="shared" si="42"/>
        <v>-3</v>
      </c>
      <c r="D54" s="4">
        <f t="shared" si="43"/>
        <v>-0.55485091067276648</v>
      </c>
      <c r="E54" s="2">
        <f t="shared" si="44"/>
        <v>-91</v>
      </c>
      <c r="F54" s="4">
        <f t="shared" si="45"/>
        <v>2.0910387389638796E-2</v>
      </c>
      <c r="G54" s="4">
        <f t="shared" si="46"/>
        <v>-0.55541263890055115</v>
      </c>
      <c r="H54" s="4">
        <f t="shared" si="8"/>
        <v>1.845717129612634E-2</v>
      </c>
      <c r="I54" s="2">
        <f t="shared" si="9"/>
        <v>9.9999999999999995E-7</v>
      </c>
      <c r="K54" s="15">
        <f t="shared" si="47"/>
        <v>-0.55541263890055115</v>
      </c>
      <c r="L54" s="15">
        <f t="shared" si="48"/>
        <v>0.42996753757977391</v>
      </c>
    </row>
    <row r="55" spans="2:12" x14ac:dyDescent="0.2">
      <c r="B55" s="2">
        <f t="shared" si="2"/>
        <v>44</v>
      </c>
      <c r="C55" s="2">
        <f t="shared" si="42"/>
        <v>-3</v>
      </c>
      <c r="D55" s="4">
        <f t="shared" si="43"/>
        <v>-0.55541263890055115</v>
      </c>
      <c r="E55" s="2">
        <f t="shared" si="44"/>
        <v>-91</v>
      </c>
      <c r="F55" s="4">
        <f t="shared" si="45"/>
        <v>1.845717129612634E-2</v>
      </c>
      <c r="G55" s="4">
        <f t="shared" si="46"/>
        <v>-0.55590836437288305</v>
      </c>
      <c r="H55" s="4">
        <f t="shared" si="8"/>
        <v>1.6290285680069072E-2</v>
      </c>
      <c r="I55" s="2">
        <f t="shared" si="9"/>
        <v>9.9999999999999995E-7</v>
      </c>
      <c r="K55" s="15">
        <f t="shared" si="47"/>
        <v>-0.55590836437288305</v>
      </c>
      <c r="L55" s="15">
        <f t="shared" si="48"/>
        <v>0.42995892490554088</v>
      </c>
    </row>
    <row r="56" spans="2:12" x14ac:dyDescent="0.2">
      <c r="B56" s="2">
        <f t="shared" si="2"/>
        <v>45</v>
      </c>
      <c r="C56" s="2">
        <f t="shared" si="42"/>
        <v>-3</v>
      </c>
      <c r="D56" s="4">
        <f t="shared" si="43"/>
        <v>-0.55590836437288305</v>
      </c>
      <c r="E56" s="2">
        <f t="shared" si="44"/>
        <v>-91</v>
      </c>
      <c r="F56" s="4">
        <f t="shared" si="45"/>
        <v>1.6290285680069072E-2</v>
      </c>
      <c r="G56" s="4">
        <f t="shared" si="46"/>
        <v>-0.55634581299716412</v>
      </c>
      <c r="H56" s="4">
        <f t="shared" si="8"/>
        <v>1.4376637922066893E-2</v>
      </c>
      <c r="I56" s="2">
        <f t="shared" si="9"/>
        <v>9.9999999999999995E-7</v>
      </c>
      <c r="K56" s="15">
        <f t="shared" si="47"/>
        <v>-0.55634581299716412</v>
      </c>
      <c r="L56" s="15">
        <f t="shared" si="48"/>
        <v>0.42995221725251831</v>
      </c>
    </row>
    <row r="57" spans="2:12" x14ac:dyDescent="0.2">
      <c r="B57" s="2">
        <f t="shared" ref="B57:B64" si="49">B56+1</f>
        <v>46</v>
      </c>
      <c r="C57" s="2">
        <f t="shared" ref="C57:C64" si="50">IF(H56&lt;0, G56, C56)</f>
        <v>-3</v>
      </c>
      <c r="D57" s="4">
        <f t="shared" ref="D57:D64" si="51">IF(H56&gt;0, G56, D56)</f>
        <v>-0.55634581299716412</v>
      </c>
      <c r="E57" s="2">
        <f t="shared" ref="E57:E64" si="52">IF(4*C57^3 + 3*$B$8*C57^2 + 2*$C$8*C57 + $D$8 &lt; 0, 4*C57^3 + 3*$B$8*C57^2 + 2*$C$8*C57 + $D$8, "не выполняется")</f>
        <v>-91</v>
      </c>
      <c r="F57" s="4">
        <f t="shared" ref="F57:F64" si="53">IF(4*D57^3 + 3*$B$8*D57^2 + 2*$C$8*D57 + $D$8 &gt; 0, 4*D57^3 + 3*$B$8*D57^2 + 2*$C$8*D57 + $D$8, "не выполняется")</f>
        <v>1.4376637922066893E-2</v>
      </c>
      <c r="G57" s="4">
        <f t="shared" ref="G57:G64" si="54">D57 - ((F57*(D57 - C57))/(F57-E57))</f>
        <v>-0.55673181280017381</v>
      </c>
      <c r="H57" s="4">
        <f t="shared" si="8"/>
        <v>1.2686888011954611E-2</v>
      </c>
      <c r="I57" s="2">
        <f t="shared" si="9"/>
        <v>9.9999999999999995E-7</v>
      </c>
      <c r="K57" s="15">
        <f t="shared" ref="K57:K64" si="55">G57</f>
        <v>-0.55673181280017381</v>
      </c>
      <c r="L57" s="15">
        <f t="shared" si="48"/>
        <v>0.42994699395941915</v>
      </c>
    </row>
    <row r="58" spans="2:12" x14ac:dyDescent="0.2">
      <c r="B58" s="2">
        <f t="shared" si="49"/>
        <v>47</v>
      </c>
      <c r="C58" s="2">
        <f t="shared" si="50"/>
        <v>-3</v>
      </c>
      <c r="D58" s="4">
        <f t="shared" si="51"/>
        <v>-0.55673181280017381</v>
      </c>
      <c r="E58" s="2">
        <f t="shared" si="52"/>
        <v>-91</v>
      </c>
      <c r="F58" s="4">
        <f t="shared" si="53"/>
        <v>1.2686888011954611E-2</v>
      </c>
      <c r="G58" s="4">
        <f t="shared" si="54"/>
        <v>-0.55707239685426635</v>
      </c>
      <c r="H58" s="4">
        <f t="shared" si="8"/>
        <v>1.1195038939737723E-2</v>
      </c>
      <c r="I58" s="2">
        <f t="shared" si="9"/>
        <v>9.9999999999999995E-7</v>
      </c>
      <c r="K58" s="15">
        <f t="shared" si="55"/>
        <v>-0.55707239685426635</v>
      </c>
      <c r="L58" s="15">
        <f t="shared" si="48"/>
        <v>0.4299429270334193</v>
      </c>
    </row>
    <row r="59" spans="2:12" x14ac:dyDescent="0.2">
      <c r="B59" s="2">
        <f t="shared" si="49"/>
        <v>48</v>
      </c>
      <c r="C59" s="2">
        <f t="shared" si="50"/>
        <v>-3</v>
      </c>
      <c r="D59" s="4">
        <f t="shared" si="51"/>
        <v>-0.55707239685426635</v>
      </c>
      <c r="E59" s="2">
        <f t="shared" si="52"/>
        <v>-91</v>
      </c>
      <c r="F59" s="4">
        <f t="shared" si="53"/>
        <v>1.1195038939737723E-2</v>
      </c>
      <c r="G59" s="4">
        <f t="shared" si="54"/>
        <v>-0.55737289471755092</v>
      </c>
      <c r="H59" s="4">
        <f t="shared" si="8"/>
        <v>9.878068247808347E-3</v>
      </c>
      <c r="I59" s="2">
        <f t="shared" si="9"/>
        <v>9.9999999999999995E-7</v>
      </c>
      <c r="K59" s="15">
        <f t="shared" si="55"/>
        <v>-0.55737289471755092</v>
      </c>
      <c r="L59" s="15">
        <f t="shared" si="48"/>
        <v>0.42993976080490515</v>
      </c>
    </row>
    <row r="60" spans="2:12" x14ac:dyDescent="0.2">
      <c r="B60" s="2">
        <f t="shared" si="49"/>
        <v>49</v>
      </c>
      <c r="C60" s="2">
        <f t="shared" si="50"/>
        <v>-3</v>
      </c>
      <c r="D60" s="4">
        <f t="shared" si="51"/>
        <v>-0.55737289471755092</v>
      </c>
      <c r="E60" s="2">
        <f t="shared" si="52"/>
        <v>-91</v>
      </c>
      <c r="F60" s="4">
        <f t="shared" si="53"/>
        <v>9.878068247808347E-3</v>
      </c>
      <c r="G60" s="4">
        <f t="shared" si="54"/>
        <v>-0.55763801360093002</v>
      </c>
      <c r="H60" s="4">
        <f t="shared" si="8"/>
        <v>8.7155974176145179E-3</v>
      </c>
      <c r="I60" s="2">
        <f t="shared" si="9"/>
        <v>9.9999999999999995E-7</v>
      </c>
      <c r="K60" s="15">
        <f t="shared" si="55"/>
        <v>-0.55763801360093002</v>
      </c>
      <c r="L60" s="15">
        <f t="shared" si="48"/>
        <v>0.42993729602750508</v>
      </c>
    </row>
    <row r="61" spans="2:12" x14ac:dyDescent="0.2">
      <c r="B61" s="2">
        <f t="shared" si="49"/>
        <v>50</v>
      </c>
      <c r="C61" s="2">
        <f t="shared" si="50"/>
        <v>-3</v>
      </c>
      <c r="D61" s="4">
        <f t="shared" si="51"/>
        <v>-0.55763801360093002</v>
      </c>
      <c r="E61" s="2">
        <f t="shared" si="52"/>
        <v>-91</v>
      </c>
      <c r="F61" s="4">
        <f t="shared" si="53"/>
        <v>8.7155974176145179E-3</v>
      </c>
      <c r="G61" s="4">
        <f t="shared" si="54"/>
        <v>-0.55787191036215567</v>
      </c>
      <c r="H61" s="4">
        <f t="shared" si="8"/>
        <v>7.689595836147145E-3</v>
      </c>
      <c r="I61" s="2">
        <f t="shared" si="9"/>
        <v>9.9999999999999995E-7</v>
      </c>
      <c r="K61" s="15">
        <f t="shared" si="55"/>
        <v>-0.55787191036215567</v>
      </c>
      <c r="L61" s="15">
        <f t="shared" si="48"/>
        <v>0.42993537745884447</v>
      </c>
    </row>
    <row r="62" spans="2:12" x14ac:dyDescent="0.2">
      <c r="B62" s="2">
        <f t="shared" si="49"/>
        <v>51</v>
      </c>
      <c r="C62" s="2">
        <f t="shared" si="50"/>
        <v>-3</v>
      </c>
      <c r="D62" s="4">
        <f t="shared" si="51"/>
        <v>-0.55787191036215567</v>
      </c>
      <c r="E62" s="2">
        <f t="shared" si="52"/>
        <v>-91</v>
      </c>
      <c r="F62" s="4">
        <f t="shared" si="53"/>
        <v>7.689595836147145E-3</v>
      </c>
      <c r="G62" s="4">
        <f t="shared" si="54"/>
        <v>-0.55807825532127742</v>
      </c>
      <c r="H62" s="4">
        <f t="shared" si="8"/>
        <v>6.7841162164423707E-3</v>
      </c>
      <c r="I62" s="2">
        <f t="shared" si="9"/>
        <v>9.9999999999999995E-7</v>
      </c>
      <c r="K62" s="15">
        <f t="shared" si="55"/>
        <v>-0.55807825532127742</v>
      </c>
      <c r="L62" s="15">
        <f t="shared" si="48"/>
        <v>0.42993388416467182</v>
      </c>
    </row>
    <row r="63" spans="2:12" x14ac:dyDescent="0.2">
      <c r="B63" s="2">
        <f t="shared" si="49"/>
        <v>52</v>
      </c>
      <c r="C63" s="2">
        <f t="shared" si="50"/>
        <v>-3</v>
      </c>
      <c r="D63" s="4">
        <f t="shared" si="51"/>
        <v>-0.55807825532127742</v>
      </c>
      <c r="E63" s="2">
        <f t="shared" si="52"/>
        <v>-91</v>
      </c>
      <c r="F63" s="4">
        <f t="shared" si="53"/>
        <v>6.7841162164423707E-3</v>
      </c>
      <c r="G63" s="4">
        <f t="shared" si="54"/>
        <v>-0.55826028879348766</v>
      </c>
      <c r="H63" s="4">
        <f t="shared" si="8"/>
        <v>5.9850585124154865E-3</v>
      </c>
      <c r="I63" s="2">
        <f t="shared" si="9"/>
        <v>9.9999999999999995E-7</v>
      </c>
      <c r="K63" s="15">
        <f t="shared" si="55"/>
        <v>-0.55826028879348766</v>
      </c>
      <c r="L63" s="15">
        <f t="shared" si="48"/>
        <v>0.42993272195234755</v>
      </c>
    </row>
    <row r="64" spans="2:12" x14ac:dyDescent="0.2">
      <c r="B64" s="2">
        <f t="shared" si="49"/>
        <v>53</v>
      </c>
      <c r="C64" s="2">
        <f t="shared" si="50"/>
        <v>-3</v>
      </c>
      <c r="D64" s="4">
        <f t="shared" si="51"/>
        <v>-0.55826028879348766</v>
      </c>
      <c r="E64" s="2">
        <f t="shared" si="52"/>
        <v>-91</v>
      </c>
      <c r="F64" s="4">
        <f t="shared" si="53"/>
        <v>5.9850585124154865E-3</v>
      </c>
      <c r="G64" s="4">
        <f t="shared" si="54"/>
        <v>-0.55842087114457439</v>
      </c>
      <c r="H64" s="4">
        <f t="shared" si="8"/>
        <v>5.2799595570314217E-3</v>
      </c>
      <c r="I64" s="2">
        <f t="shared" si="9"/>
        <v>9.9999999999999995E-7</v>
      </c>
      <c r="K64" s="15">
        <f t="shared" si="55"/>
        <v>-0.55842087114457439</v>
      </c>
      <c r="L64" s="15">
        <f t="shared" si="48"/>
        <v>0.4299318174682506</v>
      </c>
    </row>
    <row r="65" spans="2:12" x14ac:dyDescent="0.2">
      <c r="B65" s="2">
        <f t="shared" ref="B65:B77" si="56">B64+1</f>
        <v>54</v>
      </c>
      <c r="C65" s="2">
        <f t="shared" ref="C65:C77" si="57">IF(H64&lt;0, G64, C64)</f>
        <v>-3</v>
      </c>
      <c r="D65" s="4">
        <f t="shared" ref="D65:D77" si="58">IF(H64&gt;0, G64, D64)</f>
        <v>-0.55842087114457439</v>
      </c>
      <c r="E65" s="2">
        <f t="shared" ref="E65:E77" si="59">IF(4*C65^3 + 3*$B$8*C65^2 + 2*$C$8*C65 + $D$8 &lt; 0, 4*C65^3 + 3*$B$8*C65^2 + 2*$C$8*C65 + $D$8, "не выполняется")</f>
        <v>-91</v>
      </c>
      <c r="F65" s="4">
        <f t="shared" ref="F65:F77" si="60">IF(4*D65^3 + 3*$B$8*D65^2 + 2*$C$8*D65 + $D$8 &gt; 0, 4*D65^3 + 3*$B$8*D65^2 + 2*$C$8*D65 + $D$8, "не выполняется")</f>
        <v>5.2799595570314217E-3</v>
      </c>
      <c r="G65" s="4">
        <f t="shared" ref="G65:G77" si="61">D65 - ((F65*(D65 - C65))/(F65-E65))</f>
        <v>-0.5585625270909258</v>
      </c>
      <c r="H65" s="4">
        <f t="shared" si="8"/>
        <v>4.6578058528843336E-3</v>
      </c>
      <c r="I65" s="2">
        <f t="shared" si="9"/>
        <v>9.9999999999999995E-7</v>
      </c>
      <c r="K65" s="15">
        <f t="shared" ref="K65:K77" si="62">G65</f>
        <v>-0.5585625270909258</v>
      </c>
      <c r="L65" s="15">
        <f t="shared" si="48"/>
        <v>0.42993111359471503</v>
      </c>
    </row>
    <row r="66" spans="2:12" x14ac:dyDescent="0.2">
      <c r="B66" s="2">
        <f t="shared" si="56"/>
        <v>55</v>
      </c>
      <c r="C66" s="2">
        <f t="shared" si="57"/>
        <v>-3</v>
      </c>
      <c r="D66" s="4">
        <f t="shared" si="58"/>
        <v>-0.5585625270909258</v>
      </c>
      <c r="E66" s="2">
        <f t="shared" si="59"/>
        <v>-91</v>
      </c>
      <c r="F66" s="4">
        <f t="shared" si="60"/>
        <v>4.6578058528843336E-3</v>
      </c>
      <c r="G66" s="4">
        <f t="shared" si="61"/>
        <v>-0.55868748489006426</v>
      </c>
      <c r="H66" s="4">
        <f t="shared" si="8"/>
        <v>4.1088671475275618E-3</v>
      </c>
      <c r="I66" s="2">
        <f t="shared" si="9"/>
        <v>9.9999999999999995E-7</v>
      </c>
      <c r="K66" s="15">
        <f t="shared" si="62"/>
        <v>-0.55868748489006426</v>
      </c>
      <c r="L66" s="15">
        <f t="shared" si="48"/>
        <v>0.42993056586142875</v>
      </c>
    </row>
    <row r="67" spans="2:12" x14ac:dyDescent="0.2">
      <c r="B67" s="2">
        <f t="shared" si="56"/>
        <v>56</v>
      </c>
      <c r="C67" s="2">
        <f t="shared" si="57"/>
        <v>-3</v>
      </c>
      <c r="D67" s="4">
        <f t="shared" si="58"/>
        <v>-0.55868748489006426</v>
      </c>
      <c r="E67" s="2">
        <f t="shared" si="59"/>
        <v>-91</v>
      </c>
      <c r="F67" s="4">
        <f t="shared" si="60"/>
        <v>4.1088671475275618E-3</v>
      </c>
      <c r="G67" s="4">
        <f t="shared" si="61"/>
        <v>-0.55879771099869879</v>
      </c>
      <c r="H67" s="4">
        <f t="shared" si="8"/>
        <v>3.624548626464108E-3</v>
      </c>
      <c r="I67" s="2">
        <f t="shared" si="9"/>
        <v>9.9999999999999995E-7</v>
      </c>
      <c r="K67" s="15">
        <f t="shared" si="62"/>
        <v>-0.55879771099869879</v>
      </c>
      <c r="L67" s="15">
        <f t="shared" si="48"/>
        <v>0.42993013964843818</v>
      </c>
    </row>
    <row r="68" spans="2:12" x14ac:dyDescent="0.2">
      <c r="B68" s="2">
        <f t="shared" si="56"/>
        <v>57</v>
      </c>
      <c r="C68" s="2">
        <f t="shared" si="57"/>
        <v>-3</v>
      </c>
      <c r="D68" s="4">
        <f t="shared" si="58"/>
        <v>-0.55879771099869879</v>
      </c>
      <c r="E68" s="2">
        <f t="shared" si="59"/>
        <v>-91</v>
      </c>
      <c r="F68" s="4">
        <f t="shared" si="60"/>
        <v>3.624548626464108E-3</v>
      </c>
      <c r="G68" s="4">
        <f t="shared" si="61"/>
        <v>-0.55889494071287127</v>
      </c>
      <c r="H68" s="4">
        <f t="shared" si="8"/>
        <v>3.1972597504599243E-3</v>
      </c>
      <c r="I68" s="2">
        <f t="shared" si="9"/>
        <v>9.9999999999999995E-7</v>
      </c>
      <c r="K68" s="15">
        <f t="shared" si="62"/>
        <v>-0.55889494071287127</v>
      </c>
      <c r="L68" s="15">
        <f t="shared" si="48"/>
        <v>0.42992980800663105</v>
      </c>
    </row>
    <row r="69" spans="2:12" x14ac:dyDescent="0.2">
      <c r="B69" s="2">
        <f t="shared" si="56"/>
        <v>58</v>
      </c>
      <c r="C69" s="2">
        <f t="shared" si="57"/>
        <v>-3</v>
      </c>
      <c r="D69" s="4">
        <f t="shared" si="58"/>
        <v>-0.55889494071287127</v>
      </c>
      <c r="E69" s="2">
        <f t="shared" si="59"/>
        <v>-91</v>
      </c>
      <c r="F69" s="4">
        <f t="shared" si="60"/>
        <v>3.1972597504599243E-3</v>
      </c>
      <c r="G69" s="4">
        <f t="shared" si="61"/>
        <v>-0.55898070524848886</v>
      </c>
      <c r="H69" s="4">
        <f t="shared" si="8"/>
        <v>2.8202979480265178E-3</v>
      </c>
      <c r="I69" s="2">
        <f t="shared" si="9"/>
        <v>9.9999999999999995E-7</v>
      </c>
      <c r="K69" s="15">
        <f t="shared" si="62"/>
        <v>-0.55898070524848886</v>
      </c>
      <c r="L69" s="15">
        <f t="shared" si="48"/>
        <v>0.42992954995972055</v>
      </c>
    </row>
    <row r="70" spans="2:12" x14ac:dyDescent="0.2">
      <c r="B70" s="2">
        <f t="shared" si="56"/>
        <v>59</v>
      </c>
      <c r="C70" s="2">
        <f t="shared" si="57"/>
        <v>-3</v>
      </c>
      <c r="D70" s="4">
        <f t="shared" si="58"/>
        <v>-0.55898070524848886</v>
      </c>
      <c r="E70" s="2">
        <f t="shared" si="59"/>
        <v>-91</v>
      </c>
      <c r="F70" s="4">
        <f t="shared" si="60"/>
        <v>2.8202979480265178E-3</v>
      </c>
      <c r="G70" s="4">
        <f t="shared" si="61"/>
        <v>-0.55905635566993228</v>
      </c>
      <c r="H70" s="4">
        <f t="shared" si="8"/>
        <v>2.4877455468890197E-3</v>
      </c>
      <c r="I70" s="2">
        <f t="shared" si="9"/>
        <v>9.9999999999999995E-7</v>
      </c>
      <c r="K70" s="15">
        <f t="shared" si="62"/>
        <v>-0.55905635566993228</v>
      </c>
      <c r="L70" s="15">
        <f t="shared" si="48"/>
        <v>0.4299293491815892</v>
      </c>
    </row>
    <row r="71" spans="2:12" x14ac:dyDescent="0.2">
      <c r="B71" s="2">
        <f t="shared" si="56"/>
        <v>60</v>
      </c>
      <c r="C71" s="2">
        <f t="shared" si="57"/>
        <v>-3</v>
      </c>
      <c r="D71" s="4">
        <f t="shared" si="58"/>
        <v>-0.55905635566993228</v>
      </c>
      <c r="E71" s="2">
        <f t="shared" si="59"/>
        <v>-91</v>
      </c>
      <c r="F71" s="4">
        <f t="shared" si="60"/>
        <v>2.4877455468890197E-3</v>
      </c>
      <c r="G71" s="4">
        <f t="shared" si="61"/>
        <v>-0.55912308402903355</v>
      </c>
      <c r="H71" s="4">
        <f t="shared" si="8"/>
        <v>2.1943784890616769E-3</v>
      </c>
      <c r="I71" s="2">
        <f t="shared" si="9"/>
        <v>9.9999999999999995E-7</v>
      </c>
      <c r="K71" s="15">
        <f t="shared" si="62"/>
        <v>-0.55912308402903355</v>
      </c>
      <c r="L71" s="15">
        <f t="shared" si="48"/>
        <v>0.42992919296617849</v>
      </c>
    </row>
    <row r="72" spans="2:12" x14ac:dyDescent="0.2">
      <c r="B72" s="2">
        <f t="shared" si="56"/>
        <v>61</v>
      </c>
      <c r="C72" s="2">
        <f t="shared" si="57"/>
        <v>-3</v>
      </c>
      <c r="D72" s="4">
        <f t="shared" si="58"/>
        <v>-0.55912308402903355</v>
      </c>
      <c r="E72" s="2">
        <f t="shared" si="59"/>
        <v>-91</v>
      </c>
      <c r="F72" s="4">
        <f t="shared" si="60"/>
        <v>2.1943784890616769E-3</v>
      </c>
      <c r="G72" s="4">
        <f t="shared" si="61"/>
        <v>-0.55918194203608973</v>
      </c>
      <c r="H72" s="4">
        <f t="shared" si="8"/>
        <v>1.9355855224727492E-3</v>
      </c>
      <c r="I72" s="2">
        <f t="shared" si="9"/>
        <v>9.9999999999999995E-7</v>
      </c>
      <c r="K72" s="15">
        <f t="shared" si="62"/>
        <v>-0.55918194203608973</v>
      </c>
      <c r="L72" s="15">
        <f t="shared" si="48"/>
        <v>0.42992907142532699</v>
      </c>
    </row>
    <row r="73" spans="2:12" x14ac:dyDescent="0.2">
      <c r="B73" s="2">
        <f t="shared" si="56"/>
        <v>62</v>
      </c>
      <c r="C73" s="2">
        <f t="shared" si="57"/>
        <v>-3</v>
      </c>
      <c r="D73" s="4">
        <f t="shared" si="58"/>
        <v>-0.55918194203608973</v>
      </c>
      <c r="E73" s="2">
        <f t="shared" si="59"/>
        <v>-91</v>
      </c>
      <c r="F73" s="4">
        <f t="shared" si="60"/>
        <v>1.9355855224727492E-3</v>
      </c>
      <c r="G73" s="4">
        <f t="shared" si="61"/>
        <v>-0.55923385754827737</v>
      </c>
      <c r="H73" s="4">
        <f t="shared" si="8"/>
        <v>1.7072966980151705E-3</v>
      </c>
      <c r="I73" s="2">
        <f t="shared" si="9"/>
        <v>9.9999999999999995E-7</v>
      </c>
      <c r="K73" s="15">
        <f t="shared" si="62"/>
        <v>-0.55923385754827737</v>
      </c>
      <c r="L73" s="15">
        <f t="shared" si="48"/>
        <v>0.42992897686419229</v>
      </c>
    </row>
    <row r="74" spans="2:12" x14ac:dyDescent="0.2">
      <c r="B74" s="2">
        <f t="shared" si="56"/>
        <v>63</v>
      </c>
      <c r="C74" s="2">
        <f t="shared" si="57"/>
        <v>-3</v>
      </c>
      <c r="D74" s="4">
        <f t="shared" si="58"/>
        <v>-0.55923385754827737</v>
      </c>
      <c r="E74" s="2">
        <f t="shared" si="59"/>
        <v>-91</v>
      </c>
      <c r="F74" s="4">
        <f t="shared" si="60"/>
        <v>1.7072966980151705E-3</v>
      </c>
      <c r="G74" s="4">
        <f t="shared" si="61"/>
        <v>-0.55927964912845118</v>
      </c>
      <c r="H74" s="4">
        <f t="shared" si="8"/>
        <v>1.5059201247726861E-3</v>
      </c>
      <c r="I74" s="2">
        <f t="shared" si="9"/>
        <v>9.9999999999999995E-7</v>
      </c>
      <c r="K74" s="15">
        <f t="shared" si="62"/>
        <v>-0.55927964912845118</v>
      </c>
      <c r="L74" s="15">
        <f t="shared" si="48"/>
        <v>0.42992890329499511</v>
      </c>
    </row>
    <row r="75" spans="2:12" x14ac:dyDescent="0.2">
      <c r="B75" s="2">
        <f t="shared" si="56"/>
        <v>64</v>
      </c>
      <c r="C75" s="2">
        <f t="shared" si="57"/>
        <v>-3</v>
      </c>
      <c r="D75" s="4">
        <f t="shared" si="58"/>
        <v>-0.55927964912845118</v>
      </c>
      <c r="E75" s="2">
        <f t="shared" si="59"/>
        <v>-91</v>
      </c>
      <c r="F75" s="4">
        <f t="shared" si="60"/>
        <v>1.5059201247726861E-3</v>
      </c>
      <c r="G75" s="4">
        <f t="shared" si="61"/>
        <v>-0.55932003889846826</v>
      </c>
      <c r="H75" s="4">
        <f t="shared" si="8"/>
        <v>1.3282860485661629E-3</v>
      </c>
      <c r="I75" s="2">
        <f t="shared" si="9"/>
        <v>9.9999999999999995E-7</v>
      </c>
      <c r="K75" s="15">
        <f t="shared" si="62"/>
        <v>-0.55932003889846826</v>
      </c>
      <c r="L75" s="15">
        <f t="shared" si="48"/>
        <v>0.42992884605848647</v>
      </c>
    </row>
    <row r="76" spans="2:12" x14ac:dyDescent="0.2">
      <c r="B76" s="2">
        <f t="shared" si="56"/>
        <v>65</v>
      </c>
      <c r="C76" s="2">
        <f t="shared" si="57"/>
        <v>-3</v>
      </c>
      <c r="D76" s="4">
        <f t="shared" si="58"/>
        <v>-0.55932003889846826</v>
      </c>
      <c r="E76" s="2">
        <f t="shared" si="59"/>
        <v>-91</v>
      </c>
      <c r="F76" s="4">
        <f t="shared" si="60"/>
        <v>1.3282860485661629E-3</v>
      </c>
      <c r="G76" s="4">
        <f t="shared" si="61"/>
        <v>-0.55935566388551416</v>
      </c>
      <c r="H76" s="4">
        <f t="shared" si="8"/>
        <v>1.1715974205519508E-3</v>
      </c>
      <c r="I76" s="2">
        <f t="shared" si="9"/>
        <v>9.9999999999999995E-7</v>
      </c>
      <c r="K76" s="15">
        <f t="shared" si="62"/>
        <v>-0.55935566388551416</v>
      </c>
      <c r="L76" s="15">
        <f t="shared" si="48"/>
        <v>0.42992880152930035</v>
      </c>
    </row>
    <row r="77" spans="2:12" x14ac:dyDescent="0.2">
      <c r="B77" s="2">
        <f t="shared" si="56"/>
        <v>66</v>
      </c>
      <c r="C77" s="2">
        <f t="shared" si="57"/>
        <v>-3</v>
      </c>
      <c r="D77" s="4">
        <f t="shared" si="58"/>
        <v>-0.55935566388551416</v>
      </c>
      <c r="E77" s="2">
        <f t="shared" si="59"/>
        <v>-91</v>
      </c>
      <c r="F77" s="4">
        <f t="shared" si="60"/>
        <v>1.1715974205519508E-3</v>
      </c>
      <c r="G77" s="4">
        <f t="shared" si="61"/>
        <v>-0.55938708603710274</v>
      </c>
      <c r="H77" s="4">
        <f t="shared" si="8"/>
        <v>1.0333862141105321E-3</v>
      </c>
      <c r="I77" s="2">
        <f t="shared" si="9"/>
        <v>9.9999999999999995E-7</v>
      </c>
      <c r="K77" s="15">
        <f t="shared" si="62"/>
        <v>-0.55938708603710274</v>
      </c>
      <c r="L77" s="15">
        <f t="shared" si="48"/>
        <v>0.4299287668866163</v>
      </c>
    </row>
    <row r="78" spans="2:12" x14ac:dyDescent="0.2">
      <c r="B78" s="2">
        <f t="shared" ref="B78:B102" si="63">B77+1</f>
        <v>67</v>
      </c>
      <c r="C78" s="2">
        <f t="shared" ref="C78:C102" si="64">IF(H77&lt;0, G77, C77)</f>
        <v>-3</v>
      </c>
      <c r="D78" s="4">
        <f t="shared" ref="D78:D102" si="65">IF(H77&gt;0, G77, D77)</f>
        <v>-0.55938708603710274</v>
      </c>
      <c r="E78" s="2">
        <f t="shared" ref="E78:E102" si="66">IF(4*C78^3 + 3*$B$8*C78^2 + 2*$C$8*C78 + $D$8 &lt; 0, 4*C78^3 + 3*$B$8*C78^2 + 2*$C$8*C78 + $D$8, "не выполняется")</f>
        <v>-91</v>
      </c>
      <c r="F78" s="4">
        <f t="shared" ref="F78:F102" si="67">IF(4*D78^3 + 3*$B$8*D78^2 + 2*$C$8*D78 + $D$8 &gt; 0, 4*D78^3 + 3*$B$8*D78^2 + 2*$C$8*D78 + $D$8, "не выполняется")</f>
        <v>1.0333862141105321E-3</v>
      </c>
      <c r="G78" s="4">
        <f t="shared" ref="G78:G102" si="68">D78 - ((F78*(D78 - C78))/(F78-E78))</f>
        <v>-0.55941480106016805</v>
      </c>
      <c r="H78" s="4">
        <f t="shared" ref="H78" si="69">4*G78^3 + 3*$B$8*G78^2 + 2*$C$8*G78 + $D$8</f>
        <v>9.1147483047882005E-4</v>
      </c>
      <c r="I78" s="2">
        <f t="shared" ref="I78" si="70">$H$8</f>
        <v>9.9999999999999995E-7</v>
      </c>
      <c r="K78" s="15">
        <f t="shared" ref="K78:K102" si="71">G78</f>
        <v>-0.55941480106016805</v>
      </c>
      <c r="L78" s="15">
        <f t="shared" si="48"/>
        <v>0.42992873993566871</v>
      </c>
    </row>
    <row r="79" spans="2:12" x14ac:dyDescent="0.2">
      <c r="B79" s="2">
        <f t="shared" si="63"/>
        <v>68</v>
      </c>
      <c r="C79" s="2">
        <f t="shared" si="64"/>
        <v>-3</v>
      </c>
      <c r="D79" s="4">
        <f t="shared" si="65"/>
        <v>-0.55941480106016805</v>
      </c>
      <c r="E79" s="2">
        <f t="shared" si="66"/>
        <v>-91</v>
      </c>
      <c r="F79" s="4">
        <f t="shared" si="67"/>
        <v>9.1147483047882005E-4</v>
      </c>
      <c r="G79" s="4">
        <f t="shared" si="68"/>
        <v>-0.55943924622169905</v>
      </c>
      <c r="H79" s="4">
        <f t="shared" si="8"/>
        <v>8.0394200726363607E-4</v>
      </c>
      <c r="I79" s="2">
        <f t="shared" si="9"/>
        <v>9.9999999999999995E-7</v>
      </c>
      <c r="K79" s="15">
        <f t="shared" si="71"/>
        <v>-0.55943924622169905</v>
      </c>
      <c r="L79" s="15">
        <f t="shared" si="48"/>
        <v>0.42992871896883877</v>
      </c>
    </row>
    <row r="80" spans="2:12" x14ac:dyDescent="0.2">
      <c r="B80" s="2">
        <f t="shared" si="63"/>
        <v>69</v>
      </c>
      <c r="C80" s="2">
        <f t="shared" si="64"/>
        <v>-3</v>
      </c>
      <c r="D80" s="4">
        <f t="shared" si="65"/>
        <v>-0.55943924622169905</v>
      </c>
      <c r="E80" s="2">
        <f t="shared" si="66"/>
        <v>-91</v>
      </c>
      <c r="F80" s="4">
        <f t="shared" si="67"/>
        <v>8.0394200726363607E-4</v>
      </c>
      <c r="G80" s="4">
        <f t="shared" si="68"/>
        <v>-0.55946080723244018</v>
      </c>
      <c r="H80" s="4">
        <f t="shared" ref="H80:H102" si="72">4*G80^3 + 3*$B$8*G80^2 + 2*$C$8*G80 + $D$8</f>
        <v>7.0909270986785344E-4</v>
      </c>
      <c r="I80" s="2">
        <f t="shared" ref="I80:I102" si="73">$H$8</f>
        <v>9.9999999999999995E-7</v>
      </c>
      <c r="K80" s="15">
        <f t="shared" si="71"/>
        <v>-0.55946080723244018</v>
      </c>
      <c r="L80" s="15">
        <f t="shared" si="48"/>
        <v>0.42992870265755367</v>
      </c>
    </row>
    <row r="81" spans="2:12" x14ac:dyDescent="0.2">
      <c r="B81" s="2">
        <f t="shared" si="63"/>
        <v>70</v>
      </c>
      <c r="C81" s="2">
        <f t="shared" si="64"/>
        <v>-3</v>
      </c>
      <c r="D81" s="4">
        <f t="shared" si="65"/>
        <v>-0.55946080723244018</v>
      </c>
      <c r="E81" s="2">
        <f t="shared" si="66"/>
        <v>-91</v>
      </c>
      <c r="F81" s="4">
        <f t="shared" si="67"/>
        <v>7.0909270986785344E-4</v>
      </c>
      <c r="G81" s="4">
        <f t="shared" si="68"/>
        <v>-0.55947982432106502</v>
      </c>
      <c r="H81" s="4">
        <f t="shared" si="72"/>
        <v>6.2543154470717788E-4</v>
      </c>
      <c r="I81" s="2">
        <f t="shared" si="73"/>
        <v>9.9999999999999995E-7</v>
      </c>
      <c r="K81" s="15">
        <f t="shared" si="71"/>
        <v>-0.55947982432106502</v>
      </c>
      <c r="L81" s="15">
        <f t="shared" si="48"/>
        <v>0.42992868996816647</v>
      </c>
    </row>
    <row r="82" spans="2:12" x14ac:dyDescent="0.2">
      <c r="B82" s="2">
        <f t="shared" si="63"/>
        <v>71</v>
      </c>
      <c r="C82" s="2">
        <f t="shared" si="64"/>
        <v>-3</v>
      </c>
      <c r="D82" s="4">
        <f t="shared" si="65"/>
        <v>-0.55947982432106502</v>
      </c>
      <c r="E82" s="2">
        <f t="shared" si="66"/>
        <v>-91</v>
      </c>
      <c r="F82" s="4">
        <f t="shared" si="67"/>
        <v>6.2543154470717788E-4</v>
      </c>
      <c r="G82" s="4">
        <f t="shared" si="68"/>
        <v>-0.55949659759373349</v>
      </c>
      <c r="H82" s="4">
        <f t="shared" si="72"/>
        <v>5.5163928553403352E-4</v>
      </c>
      <c r="I82" s="2">
        <f t="shared" si="73"/>
        <v>9.9999999999999995E-7</v>
      </c>
      <c r="K82" s="15">
        <f t="shared" si="71"/>
        <v>-0.55949659759373349</v>
      </c>
      <c r="L82" s="15">
        <f t="shared" si="48"/>
        <v>0.42992868009649854</v>
      </c>
    </row>
    <row r="83" spans="2:12" x14ac:dyDescent="0.2">
      <c r="B83" s="2">
        <f t="shared" si="63"/>
        <v>72</v>
      </c>
      <c r="C83" s="2">
        <f t="shared" si="64"/>
        <v>-3</v>
      </c>
      <c r="D83" s="4">
        <f t="shared" si="65"/>
        <v>-0.55949659759373349</v>
      </c>
      <c r="E83" s="2">
        <f t="shared" si="66"/>
        <v>-91</v>
      </c>
      <c r="F83" s="4">
        <f t="shared" si="67"/>
        <v>5.5163928553403352E-4</v>
      </c>
      <c r="G83" s="4">
        <f t="shared" si="68"/>
        <v>-0.55951139176287856</v>
      </c>
      <c r="H83" s="4">
        <f t="shared" si="72"/>
        <v>4.8655215089565829E-4</v>
      </c>
      <c r="I83" s="2">
        <f t="shared" si="73"/>
        <v>9.9999999999999995E-7</v>
      </c>
      <c r="K83" s="15">
        <f t="shared" si="71"/>
        <v>-0.55951139176287856</v>
      </c>
      <c r="L83" s="15">
        <f t="shared" si="48"/>
        <v>0.42992867241690669</v>
      </c>
    </row>
    <row r="84" spans="2:12" x14ac:dyDescent="0.2">
      <c r="B84" s="2">
        <f t="shared" si="63"/>
        <v>73</v>
      </c>
      <c r="C84" s="2">
        <f t="shared" si="64"/>
        <v>-3</v>
      </c>
      <c r="D84" s="4">
        <f t="shared" si="65"/>
        <v>-0.55951139176287856</v>
      </c>
      <c r="E84" s="2">
        <f t="shared" si="66"/>
        <v>-91</v>
      </c>
      <c r="F84" s="4">
        <f t="shared" si="67"/>
        <v>4.8655215089565829E-4</v>
      </c>
      <c r="G84" s="4">
        <f t="shared" si="68"/>
        <v>-0.55952444031928261</v>
      </c>
      <c r="H84" s="4">
        <f t="shared" si="72"/>
        <v>4.2914351226253089E-4</v>
      </c>
      <c r="I84" s="2">
        <f t="shared" si="73"/>
        <v>9.9999999999999995E-7</v>
      </c>
      <c r="K84" s="15">
        <f t="shared" si="71"/>
        <v>-0.55952444031928261</v>
      </c>
      <c r="L84" s="15">
        <f t="shared" si="48"/>
        <v>0.42992866644265204</v>
      </c>
    </row>
    <row r="85" spans="2:12" x14ac:dyDescent="0.2">
      <c r="B85" s="2">
        <f t="shared" si="63"/>
        <v>74</v>
      </c>
      <c r="C85" s="2">
        <f t="shared" si="64"/>
        <v>-3</v>
      </c>
      <c r="D85" s="4">
        <f t="shared" si="65"/>
        <v>-0.55952444031928261</v>
      </c>
      <c r="E85" s="2">
        <f t="shared" si="66"/>
        <v>-91</v>
      </c>
      <c r="F85" s="4">
        <f t="shared" si="67"/>
        <v>4.2914351226253089E-4</v>
      </c>
      <c r="G85" s="4">
        <f t="shared" si="68"/>
        <v>-0.55953594921284644</v>
      </c>
      <c r="H85" s="4">
        <f t="shared" si="72"/>
        <v>3.7850774926018182E-4</v>
      </c>
      <c r="I85" s="2">
        <f t="shared" si="73"/>
        <v>9.9999999999999995E-7</v>
      </c>
      <c r="K85" s="15">
        <f t="shared" si="71"/>
        <v>-0.55953594921284644</v>
      </c>
      <c r="L85" s="15">
        <f t="shared" si="48"/>
        <v>0.42992866179506495</v>
      </c>
    </row>
    <row r="86" spans="2:12" x14ac:dyDescent="0.2">
      <c r="B86" s="2">
        <f t="shared" si="63"/>
        <v>75</v>
      </c>
      <c r="C86" s="2">
        <f t="shared" si="64"/>
        <v>-3</v>
      </c>
      <c r="D86" s="4">
        <f t="shared" si="65"/>
        <v>-0.55953594921284644</v>
      </c>
      <c r="E86" s="2">
        <f t="shared" si="66"/>
        <v>-91</v>
      </c>
      <c r="F86" s="4">
        <f t="shared" si="67"/>
        <v>3.7850774926018182E-4</v>
      </c>
      <c r="G86" s="4">
        <f t="shared" si="68"/>
        <v>-0.55954610009980055</v>
      </c>
      <c r="H86" s="4">
        <f t="shared" si="72"/>
        <v>3.3384600117303265E-4</v>
      </c>
      <c r="I86" s="2">
        <f t="shared" si="73"/>
        <v>9.9999999999999995E-7</v>
      </c>
      <c r="K86" s="15">
        <f t="shared" si="71"/>
        <v>-0.55954610009980055</v>
      </c>
      <c r="L86" s="15">
        <f t="shared" si="48"/>
        <v>0.42992865817955306</v>
      </c>
    </row>
    <row r="87" spans="2:12" x14ac:dyDescent="0.2">
      <c r="B87" s="2">
        <f t="shared" si="63"/>
        <v>76</v>
      </c>
      <c r="C87" s="2">
        <f t="shared" si="64"/>
        <v>-3</v>
      </c>
      <c r="D87" s="4">
        <f t="shared" si="65"/>
        <v>-0.55954610009980055</v>
      </c>
      <c r="E87" s="2">
        <f t="shared" si="66"/>
        <v>-91</v>
      </c>
      <c r="F87" s="4">
        <f t="shared" si="67"/>
        <v>3.3384600117303265E-4</v>
      </c>
      <c r="G87" s="4">
        <f t="shared" si="68"/>
        <v>-0.55955505320734522</v>
      </c>
      <c r="H87" s="4">
        <f t="shared" si="72"/>
        <v>2.9445359292390449E-4</v>
      </c>
      <c r="I87" s="2">
        <f t="shared" si="73"/>
        <v>9.9999999999999995E-7</v>
      </c>
      <c r="K87" s="15">
        <f t="shared" si="71"/>
        <v>-0.55955505320734522</v>
      </c>
      <c r="L87" s="15">
        <f t="shared" si="48"/>
        <v>0.4299286553669357</v>
      </c>
    </row>
    <row r="88" spans="2:12" x14ac:dyDescent="0.2">
      <c r="B88" s="2">
        <f t="shared" si="63"/>
        <v>77</v>
      </c>
      <c r="C88" s="2">
        <f t="shared" si="64"/>
        <v>-3</v>
      </c>
      <c r="D88" s="4">
        <f t="shared" si="65"/>
        <v>-0.55955505320734522</v>
      </c>
      <c r="E88" s="2">
        <f t="shared" si="66"/>
        <v>-91</v>
      </c>
      <c r="F88" s="4">
        <f t="shared" si="67"/>
        <v>2.9445359292390449E-4</v>
      </c>
      <c r="G88" s="4">
        <f t="shared" si="68"/>
        <v>-0.55956294986072674</v>
      </c>
      <c r="H88" s="4">
        <f t="shared" si="72"/>
        <v>2.5970893947047102E-4</v>
      </c>
      <c r="I88" s="2">
        <f t="shared" si="73"/>
        <v>9.9999999999999995E-7</v>
      </c>
      <c r="K88" s="15">
        <f t="shared" si="71"/>
        <v>-0.55956294986072674</v>
      </c>
      <c r="L88" s="15">
        <f t="shared" si="48"/>
        <v>0.42992865317892059</v>
      </c>
    </row>
    <row r="89" spans="2:12" x14ac:dyDescent="0.2">
      <c r="B89" s="2">
        <f t="shared" si="63"/>
        <v>78</v>
      </c>
      <c r="C89" s="2">
        <f t="shared" si="64"/>
        <v>-3</v>
      </c>
      <c r="D89" s="4">
        <f t="shared" si="65"/>
        <v>-0.55956294986072674</v>
      </c>
      <c r="E89" s="2">
        <f t="shared" si="66"/>
        <v>-91</v>
      </c>
      <c r="F89" s="4">
        <f t="shared" si="67"/>
        <v>2.5970893947047102E-4</v>
      </c>
      <c r="G89" s="4">
        <f t="shared" si="68"/>
        <v>-0.5595699147124773</v>
      </c>
      <c r="H89" s="4">
        <f t="shared" si="72"/>
        <v>2.2906375535836077E-4</v>
      </c>
      <c r="I89" s="2">
        <f t="shared" si="73"/>
        <v>9.9999999999999995E-7</v>
      </c>
      <c r="K89" s="15">
        <f t="shared" si="71"/>
        <v>-0.5595699147124773</v>
      </c>
      <c r="L89" s="15">
        <f t="shared" si="48"/>
        <v>0.42992865147680581</v>
      </c>
    </row>
    <row r="90" spans="2:12" x14ac:dyDescent="0.2">
      <c r="B90" s="2">
        <f t="shared" si="63"/>
        <v>79</v>
      </c>
      <c r="C90" s="2">
        <f t="shared" si="64"/>
        <v>-3</v>
      </c>
      <c r="D90" s="4">
        <f t="shared" si="65"/>
        <v>-0.5595699147124773</v>
      </c>
      <c r="E90" s="2">
        <f t="shared" si="66"/>
        <v>-91</v>
      </c>
      <c r="F90" s="4">
        <f t="shared" si="67"/>
        <v>2.2906375535836077E-4</v>
      </c>
      <c r="G90" s="4">
        <f t="shared" si="68"/>
        <v>-0.55957605770888263</v>
      </c>
      <c r="H90" s="4">
        <f t="shared" si="72"/>
        <v>2.0203441633714903E-4</v>
      </c>
      <c r="I90" s="2">
        <f t="shared" si="73"/>
        <v>9.9999999999999995E-7</v>
      </c>
      <c r="K90" s="15">
        <f t="shared" si="71"/>
        <v>-0.55957605770888263</v>
      </c>
      <c r="L90" s="15">
        <f t="shared" si="48"/>
        <v>0.42992865015268833</v>
      </c>
    </row>
    <row r="91" spans="2:12" x14ac:dyDescent="0.2">
      <c r="B91" s="2">
        <f t="shared" si="63"/>
        <v>80</v>
      </c>
      <c r="C91" s="2">
        <f t="shared" si="64"/>
        <v>-3</v>
      </c>
      <c r="D91" s="4">
        <f t="shared" si="65"/>
        <v>-0.55957605770888263</v>
      </c>
      <c r="E91" s="2">
        <f t="shared" si="66"/>
        <v>-91</v>
      </c>
      <c r="F91" s="4">
        <f t="shared" si="67"/>
        <v>2.0203441633714903E-4</v>
      </c>
      <c r="G91" s="4">
        <f t="shared" si="68"/>
        <v>-0.55958147582462059</v>
      </c>
      <c r="H91" s="4">
        <f t="shared" si="72"/>
        <v>1.7819433782406691E-4</v>
      </c>
      <c r="I91" s="2">
        <f t="shared" si="73"/>
        <v>9.9999999999999995E-7</v>
      </c>
      <c r="K91" s="15">
        <f t="shared" si="71"/>
        <v>-0.55958147582462059</v>
      </c>
      <c r="L91" s="15">
        <f t="shared" si="48"/>
        <v>0.42992864912262663</v>
      </c>
    </row>
    <row r="92" spans="2:12" x14ac:dyDescent="0.2">
      <c r="B92" s="2">
        <f t="shared" si="63"/>
        <v>81</v>
      </c>
      <c r="C92" s="2">
        <f t="shared" si="64"/>
        <v>-3</v>
      </c>
      <c r="D92" s="4">
        <f t="shared" si="65"/>
        <v>-0.55958147582462059</v>
      </c>
      <c r="E92" s="2">
        <f t="shared" si="66"/>
        <v>-91</v>
      </c>
      <c r="F92" s="4">
        <f t="shared" si="67"/>
        <v>1.7819433782406691E-4</v>
      </c>
      <c r="G92" s="4">
        <f t="shared" si="68"/>
        <v>-0.55958625459287747</v>
      </c>
      <c r="H92" s="4">
        <f t="shared" si="72"/>
        <v>1.5716725077608018E-4</v>
      </c>
      <c r="I92" s="2">
        <f t="shared" si="73"/>
        <v>9.9999999999999995E-7</v>
      </c>
      <c r="K92" s="15">
        <f t="shared" si="71"/>
        <v>-0.55958625459287747</v>
      </c>
      <c r="L92" s="15">
        <f t="shared" si="48"/>
        <v>0.42992864832131883</v>
      </c>
    </row>
    <row r="93" spans="2:12" x14ac:dyDescent="0.2">
      <c r="B93" s="2">
        <f t="shared" si="63"/>
        <v>82</v>
      </c>
      <c r="C93" s="2">
        <f t="shared" si="64"/>
        <v>-3</v>
      </c>
      <c r="D93" s="4">
        <f t="shared" si="65"/>
        <v>-0.55958625459287747</v>
      </c>
      <c r="E93" s="2">
        <f t="shared" si="66"/>
        <v>-91</v>
      </c>
      <c r="F93" s="4">
        <f t="shared" si="67"/>
        <v>1.5716725077608018E-4</v>
      </c>
      <c r="G93" s="4">
        <f t="shared" si="68"/>
        <v>-0.55959046945503887</v>
      </c>
      <c r="H93" s="4">
        <f t="shared" si="72"/>
        <v>1.3862126951669218E-4</v>
      </c>
      <c r="I93" s="2">
        <f t="shared" si="73"/>
        <v>9.9999999999999995E-7</v>
      </c>
      <c r="K93" s="15">
        <f t="shared" si="71"/>
        <v>-0.55959046945503887</v>
      </c>
      <c r="L93" s="15">
        <f t="shared" si="48"/>
        <v>0.42992864769796491</v>
      </c>
    </row>
    <row r="94" spans="2:12" x14ac:dyDescent="0.2">
      <c r="B94" s="2">
        <f t="shared" si="63"/>
        <v>83</v>
      </c>
      <c r="C94" s="2">
        <f t="shared" si="64"/>
        <v>-3</v>
      </c>
      <c r="D94" s="4">
        <f t="shared" si="65"/>
        <v>-0.55959046945503887</v>
      </c>
      <c r="E94" s="2">
        <f t="shared" si="66"/>
        <v>-91</v>
      </c>
      <c r="F94" s="4">
        <f t="shared" si="67"/>
        <v>1.3862126951669218E-4</v>
      </c>
      <c r="G94" s="4">
        <f t="shared" si="68"/>
        <v>-0.5595941869512141</v>
      </c>
      <c r="H94" s="4">
        <f t="shared" si="72"/>
        <v>1.222636584004011E-4</v>
      </c>
      <c r="I94" s="2">
        <f t="shared" si="73"/>
        <v>9.9999999999999995E-7</v>
      </c>
      <c r="K94" s="15">
        <f t="shared" si="71"/>
        <v>-0.5595941869512141</v>
      </c>
      <c r="L94" s="15">
        <f t="shared" si="48"/>
        <v>0.42992864721304558</v>
      </c>
    </row>
    <row r="95" spans="2:12" x14ac:dyDescent="0.2">
      <c r="B95" s="2">
        <f t="shared" si="63"/>
        <v>84</v>
      </c>
      <c r="C95" s="2">
        <f t="shared" si="64"/>
        <v>-3</v>
      </c>
      <c r="D95" s="4">
        <f t="shared" si="65"/>
        <v>-0.5595941869512141</v>
      </c>
      <c r="E95" s="2">
        <f t="shared" si="66"/>
        <v>-91</v>
      </c>
      <c r="F95" s="4">
        <f t="shared" si="67"/>
        <v>1.222636584004011E-4</v>
      </c>
      <c r="G95" s="4">
        <f t="shared" si="68"/>
        <v>-0.55959746577035485</v>
      </c>
      <c r="H95" s="4">
        <f t="shared" si="72"/>
        <v>1.0783621511167851E-4</v>
      </c>
      <c r="I95" s="2">
        <f t="shared" si="73"/>
        <v>9.9999999999999995E-7</v>
      </c>
      <c r="K95" s="15">
        <f t="shared" si="71"/>
        <v>-0.55959746577035485</v>
      </c>
      <c r="L95" s="15">
        <f t="shared" si="48"/>
        <v>0.42992864683581755</v>
      </c>
    </row>
    <row r="96" spans="2:12" x14ac:dyDescent="0.2">
      <c r="B96" s="2">
        <f t="shared" si="63"/>
        <v>85</v>
      </c>
      <c r="C96" s="2">
        <f t="shared" si="64"/>
        <v>-3</v>
      </c>
      <c r="D96" s="4">
        <f t="shared" si="65"/>
        <v>-0.55959746577035485</v>
      </c>
      <c r="E96" s="2">
        <f t="shared" si="66"/>
        <v>-91</v>
      </c>
      <c r="F96" s="4">
        <f t="shared" si="67"/>
        <v>1.0783621511167851E-4</v>
      </c>
      <c r="G96" s="4">
        <f t="shared" si="68"/>
        <v>-0.55960035767651739</v>
      </c>
      <c r="H96" s="4">
        <f t="shared" si="72"/>
        <v>9.511119804184176E-5</v>
      </c>
      <c r="I96" s="2">
        <f t="shared" si="73"/>
        <v>9.9999999999999995E-7</v>
      </c>
      <c r="K96" s="15">
        <f t="shared" si="71"/>
        <v>-0.55960035767651739</v>
      </c>
      <c r="L96" s="15">
        <f t="shared" si="48"/>
        <v>0.42992864654236507</v>
      </c>
    </row>
    <row r="97" spans="2:12" x14ac:dyDescent="0.2">
      <c r="B97" s="2">
        <f t="shared" si="63"/>
        <v>86</v>
      </c>
      <c r="C97" s="2">
        <f t="shared" si="64"/>
        <v>-3</v>
      </c>
      <c r="D97" s="4">
        <f t="shared" si="65"/>
        <v>-0.55960035767651739</v>
      </c>
      <c r="E97" s="2">
        <f t="shared" si="66"/>
        <v>-91</v>
      </c>
      <c r="F97" s="4">
        <f t="shared" si="67"/>
        <v>9.511119804184176E-5</v>
      </c>
      <c r="G97" s="4">
        <f t="shared" si="68"/>
        <v>-0.55960290832587001</v>
      </c>
      <c r="H97" s="4">
        <f t="shared" si="72"/>
        <v>8.3887733698384537E-5</v>
      </c>
      <c r="I97" s="2">
        <f t="shared" si="73"/>
        <v>9.9999999999999995E-7</v>
      </c>
      <c r="K97" s="15">
        <f t="shared" si="71"/>
        <v>-0.55960290832587001</v>
      </c>
      <c r="L97" s="15">
        <f t="shared" si="48"/>
        <v>0.42992864631408334</v>
      </c>
    </row>
    <row r="98" spans="2:12" x14ac:dyDescent="0.2">
      <c r="B98" s="2">
        <f t="shared" si="63"/>
        <v>87</v>
      </c>
      <c r="C98" s="2">
        <f t="shared" si="64"/>
        <v>-3</v>
      </c>
      <c r="D98" s="4">
        <f t="shared" si="65"/>
        <v>-0.55960290832587001</v>
      </c>
      <c r="E98" s="2">
        <f t="shared" si="66"/>
        <v>-91</v>
      </c>
      <c r="F98" s="4">
        <f t="shared" si="67"/>
        <v>8.3887733698384537E-5</v>
      </c>
      <c r="G98" s="4">
        <f t="shared" si="68"/>
        <v>-0.55960515798732746</v>
      </c>
      <c r="H98" s="4">
        <f t="shared" si="72"/>
        <v>7.3988647623757231E-5</v>
      </c>
      <c r="I98" s="2">
        <f t="shared" si="73"/>
        <v>9.9999999999999995E-7</v>
      </c>
      <c r="K98" s="15">
        <f t="shared" si="71"/>
        <v>-0.55960515798732746</v>
      </c>
      <c r="L98" s="15">
        <f t="shared" si="48"/>
        <v>0.42992864613649906</v>
      </c>
    </row>
    <row r="99" spans="2:12" x14ac:dyDescent="0.2">
      <c r="B99" s="2">
        <f t="shared" si="63"/>
        <v>88</v>
      </c>
      <c r="C99" s="2">
        <f t="shared" si="64"/>
        <v>-3</v>
      </c>
      <c r="D99" s="4">
        <f t="shared" si="65"/>
        <v>-0.55960515798732746</v>
      </c>
      <c r="E99" s="2">
        <f t="shared" si="66"/>
        <v>-91</v>
      </c>
      <c r="F99" s="4">
        <f t="shared" si="67"/>
        <v>7.3988647623757231E-5</v>
      </c>
      <c r="G99" s="4">
        <f t="shared" si="68"/>
        <v>-0.55960714217817609</v>
      </c>
      <c r="H99" s="4">
        <f t="shared" si="72"/>
        <v>6.5257668947715786E-5</v>
      </c>
      <c r="I99" s="2">
        <f t="shared" si="73"/>
        <v>9.9999999999999995E-7</v>
      </c>
      <c r="K99" s="15">
        <f t="shared" si="71"/>
        <v>-0.55960714217817609</v>
      </c>
      <c r="L99" s="15">
        <f t="shared" si="48"/>
        <v>0.42992864599835345</v>
      </c>
    </row>
    <row r="100" spans="2:12" x14ac:dyDescent="0.2">
      <c r="B100" s="2">
        <f t="shared" si="63"/>
        <v>89</v>
      </c>
      <c r="C100" s="2">
        <f t="shared" si="64"/>
        <v>-3</v>
      </c>
      <c r="D100" s="4">
        <f t="shared" si="65"/>
        <v>-0.55960714217817609</v>
      </c>
      <c r="E100" s="2">
        <f t="shared" si="66"/>
        <v>-91</v>
      </c>
      <c r="F100" s="4">
        <f t="shared" si="67"/>
        <v>6.5257668947715786E-5</v>
      </c>
      <c r="G100" s="4">
        <f t="shared" si="68"/>
        <v>-0.55960889222471466</v>
      </c>
      <c r="H100" s="4">
        <f t="shared" si="72"/>
        <v>5.7556964554228429E-5</v>
      </c>
      <c r="I100" s="2">
        <f t="shared" si="73"/>
        <v>9.9999999999999995E-7</v>
      </c>
      <c r="K100" s="15">
        <f t="shared" si="71"/>
        <v>-0.55960889222471466</v>
      </c>
      <c r="L100" s="15">
        <f t="shared" si="48"/>
        <v>0.42992864589088786</v>
      </c>
    </row>
    <row r="101" spans="2:12" x14ac:dyDescent="0.2">
      <c r="B101" s="2">
        <f t="shared" si="63"/>
        <v>90</v>
      </c>
      <c r="C101" s="2">
        <f t="shared" si="64"/>
        <v>-3</v>
      </c>
      <c r="D101" s="4">
        <f t="shared" si="65"/>
        <v>-0.55960889222471466</v>
      </c>
      <c r="E101" s="2">
        <f t="shared" si="66"/>
        <v>-91</v>
      </c>
      <c r="F101" s="4">
        <f t="shared" si="67"/>
        <v>5.7556964554228429E-5</v>
      </c>
      <c r="G101" s="4">
        <f t="shared" si="68"/>
        <v>-0.55961043575675473</v>
      </c>
      <c r="H101" s="4">
        <f t="shared" si="72"/>
        <v>5.0764964024452297E-5</v>
      </c>
      <c r="I101" s="2">
        <f t="shared" si="73"/>
        <v>9.9999999999999995E-7</v>
      </c>
      <c r="K101" s="15">
        <f t="shared" si="71"/>
        <v>-0.55961043575675473</v>
      </c>
      <c r="L101" s="15">
        <f t="shared" si="48"/>
        <v>0.42992864580728862</v>
      </c>
    </row>
    <row r="102" spans="2:12" x14ac:dyDescent="0.2">
      <c r="B102" s="2">
        <f t="shared" si="63"/>
        <v>91</v>
      </c>
      <c r="C102" s="2">
        <f t="shared" si="64"/>
        <v>-3</v>
      </c>
      <c r="D102" s="4">
        <f t="shared" si="65"/>
        <v>-0.55961043575675473</v>
      </c>
      <c r="E102" s="2">
        <f t="shared" si="66"/>
        <v>-91</v>
      </c>
      <c r="F102" s="4">
        <f t="shared" si="67"/>
        <v>5.0764964024452297E-5</v>
      </c>
      <c r="G102" s="4">
        <f t="shared" si="68"/>
        <v>-0.55961179714378029</v>
      </c>
      <c r="H102" s="4">
        <f t="shared" si="72"/>
        <v>4.4774441095407624E-5</v>
      </c>
      <c r="I102" s="2">
        <f t="shared" si="73"/>
        <v>9.9999999999999995E-7</v>
      </c>
      <c r="K102" s="16">
        <f t="shared" si="71"/>
        <v>-0.55961179714378029</v>
      </c>
      <c r="L102" s="16">
        <f t="shared" si="48"/>
        <v>0.42992864574225564</v>
      </c>
    </row>
  </sheetData>
  <mergeCells count="3">
    <mergeCell ref="B2:I2"/>
    <mergeCell ref="B3:I3"/>
    <mergeCell ref="B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62F20-045C-B949-B107-2C1FBFA360EC}">
  <dimension ref="A10:P105"/>
  <sheetViews>
    <sheetView tabSelected="1" zoomScale="113" workbookViewId="0">
      <selection activeCell="H101" sqref="H101"/>
    </sheetView>
  </sheetViews>
  <sheetFormatPr baseColWidth="10" defaultRowHeight="16" x14ac:dyDescent="0.2"/>
  <cols>
    <col min="1" max="4" width="10.83203125" style="22"/>
    <col min="5" max="5" width="12.6640625" style="22" bestFit="1" customWidth="1"/>
    <col min="6" max="8" width="12.6640625" style="22" customWidth="1"/>
    <col min="9" max="16384" width="10.83203125" style="22"/>
  </cols>
  <sheetData>
    <row r="10" spans="1:16" x14ac:dyDescent="0.2"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6" ht="18" x14ac:dyDescent="0.25">
      <c r="B11" s="7" t="s">
        <v>34</v>
      </c>
      <c r="C11" s="7" t="s">
        <v>36</v>
      </c>
      <c r="D11" s="7" t="s">
        <v>37</v>
      </c>
      <c r="E11" s="7" t="s">
        <v>35</v>
      </c>
      <c r="F11" s="7" t="s">
        <v>38</v>
      </c>
      <c r="G11" s="7" t="s">
        <v>39</v>
      </c>
      <c r="H11" s="7" t="s">
        <v>33</v>
      </c>
      <c r="I11" s="7" t="s">
        <v>40</v>
      </c>
      <c r="J11" s="7" t="s">
        <v>41</v>
      </c>
      <c r="K11" s="7" t="s">
        <v>1</v>
      </c>
      <c r="L11" s="21" t="s">
        <v>32</v>
      </c>
      <c r="N11" s="6" t="s">
        <v>42</v>
      </c>
      <c r="O11" s="6" t="s">
        <v>43</v>
      </c>
      <c r="P11" s="25" t="s">
        <v>44</v>
      </c>
    </row>
    <row r="12" spans="1:16" x14ac:dyDescent="0.2">
      <c r="A12" s="29">
        <v>1</v>
      </c>
      <c r="B12" s="26">
        <f xml:space="preserve"> 2*I12^2 + 5*J12^2 +I12*J12 - 3*I12 - J12</f>
        <v>4</v>
      </c>
      <c r="C12" s="24">
        <f xml:space="preserve"> 4*I12 + J12 - 3</f>
        <v>2</v>
      </c>
      <c r="D12" s="24">
        <f xml:space="preserve"> 10*J12 + I12 - 1</f>
        <v>10</v>
      </c>
      <c r="E12" s="24">
        <f xml:space="preserve"> SQRT(C12^2 + D12^2)</f>
        <v>10.198039027185569</v>
      </c>
      <c r="F12" s="24">
        <f xml:space="preserve"> I12 - $L$12*C12</f>
        <v>0.98</v>
      </c>
      <c r="G12" s="24">
        <f xml:space="preserve"> J12 - $L$12*D12</f>
        <v>0.9</v>
      </c>
      <c r="H12" s="24">
        <f xml:space="preserve"> 2*F12^2 + 5*G12^2 + F12*G12 - 3*F12 - G12</f>
        <v>3.0128000000000004</v>
      </c>
      <c r="I12" s="27">
        <v>1</v>
      </c>
      <c r="J12" s="27">
        <v>1</v>
      </c>
      <c r="K12" s="27">
        <v>0.01</v>
      </c>
      <c r="L12" s="27">
        <v>0.01</v>
      </c>
      <c r="N12" s="23" t="str">
        <f>IF(E12&lt;K12, I12, "не известно")</f>
        <v>не известно</v>
      </c>
      <c r="O12" s="23" t="str">
        <f>IF(E12&lt;K12, J12, "не известно")</f>
        <v>не известно</v>
      </c>
      <c r="P12" s="23" t="str">
        <f xml:space="preserve"> IF(AND(N12 = "не известно", O12 = "не известно"), "не известно", 2*N12^2 + 5*O12^2 + N12*O12 - 3*N12 - O12)</f>
        <v>не известно</v>
      </c>
    </row>
    <row r="13" spans="1:16" x14ac:dyDescent="0.2">
      <c r="A13" s="29">
        <v>2</v>
      </c>
      <c r="B13" s="28">
        <f xml:space="preserve"> IF(B12 &gt; H12, H12, B12)</f>
        <v>3.0128000000000004</v>
      </c>
      <c r="C13" s="24">
        <f xml:space="preserve"> IF(B12 &gt; H12, 4*I13 + J13 - 3, 0)</f>
        <v>1.8200000000000003</v>
      </c>
      <c r="D13" s="24">
        <f xml:space="preserve"> IF(B12 &gt; H12, 10*J13 + I13 - 1, 0)</f>
        <v>8.98</v>
      </c>
      <c r="E13" s="24">
        <f xml:space="preserve"> IF(B12 &gt; H12, SQRT(C13^2 + D13^2), 0)</f>
        <v>9.1625760569831023</v>
      </c>
      <c r="F13" s="24">
        <f xml:space="preserve"> IF(E13&gt;K13, I13 - L13*C13, 0)</f>
        <v>0.96179999999999999</v>
      </c>
      <c r="G13" s="24">
        <f xml:space="preserve"> IF(E13&gt;K13, J13 - L13*D13, 0)</f>
        <v>0.81020000000000003</v>
      </c>
      <c r="H13" s="24">
        <f xml:space="preserve"> IF(E13&gt;K13, 2*F13^2 + 5*G13^2 + F13*G13 - 3*F13 - G13, 0)</f>
        <v>2.2158890400000004</v>
      </c>
      <c r="I13" s="24">
        <f xml:space="preserve"> IF(B12 &gt; H12, F12, I12)</f>
        <v>0.98</v>
      </c>
      <c r="J13" s="24">
        <f xml:space="preserve"> IF(B12 &gt; H12, G12, J12)</f>
        <v>0.9</v>
      </c>
      <c r="K13" s="24">
        <v>0.01</v>
      </c>
      <c r="L13" s="24">
        <f xml:space="preserve"> IF(B12 &gt; H12, L12, L12/2)</f>
        <v>0.01</v>
      </c>
      <c r="N13" s="23" t="str">
        <f>IF(E13&lt;K13, I13, "не известно")</f>
        <v>не известно</v>
      </c>
      <c r="O13" s="23" t="str">
        <f>IF(E13&lt;K13, J13, "не известно")</f>
        <v>не известно</v>
      </c>
      <c r="P13" s="23" t="str">
        <f xml:space="preserve"> IF(AND(N13 = "не известно", O13 = "не известно"), "не известно", 2*N13^2 + 5*O13^2 + N13*O13 - 3*N13 - O13)</f>
        <v>не известно</v>
      </c>
    </row>
    <row r="14" spans="1:16" x14ac:dyDescent="0.2">
      <c r="A14" s="29">
        <v>3</v>
      </c>
      <c r="B14" s="28">
        <f xml:space="preserve"> IF(B13 &gt; H13, H13, B13)</f>
        <v>2.2158890400000004</v>
      </c>
      <c r="C14" s="24">
        <f xml:space="preserve"> IF(B13 &gt; H13, 4*I14 + J14 - 3, 0)</f>
        <v>1.6574</v>
      </c>
      <c r="D14" s="24">
        <f xml:space="preserve"> IF(B13 &gt; H13, 10*J14 + I14 - 1, 0)</f>
        <v>8.0638000000000005</v>
      </c>
      <c r="E14" s="24">
        <f xml:space="preserve"> IF(B13 &gt; H13, SQRT(C14^2 + D14^2), 0)</f>
        <v>8.2323657110213482</v>
      </c>
      <c r="F14" s="24">
        <f xml:space="preserve"> IF(E14&gt;K14, I14 - L14*C14, 0)</f>
        <v>0.94522600000000001</v>
      </c>
      <c r="G14" s="24">
        <f xml:space="preserve"> IF(E14&gt;K14, J14 - L14*D14, 0)</f>
        <v>0.72956200000000004</v>
      </c>
      <c r="H14" s="24">
        <f xml:space="preserve"> IF(E14&gt;K14, 2*F14^2 + 5*G14^2 + F14*G14 - 3*F14 - G14, 0)</f>
        <v>1.5725689123840008</v>
      </c>
      <c r="I14" s="24">
        <f xml:space="preserve"> IF(B13 &gt; H13, F13, I13)</f>
        <v>0.96179999999999999</v>
      </c>
      <c r="J14" s="24">
        <f xml:space="preserve"> IF(B13 &gt; H13, G13, J13)</f>
        <v>0.81020000000000003</v>
      </c>
      <c r="K14" s="24">
        <v>0.01</v>
      </c>
      <c r="L14" s="24">
        <f xml:space="preserve"> IF(B13 &gt; H13, L13, L13/2)</f>
        <v>0.01</v>
      </c>
      <c r="N14" s="23" t="str">
        <f>IF(E14&lt;K14, I14, "не известно")</f>
        <v>не известно</v>
      </c>
      <c r="O14" s="23" t="str">
        <f>IF(E14&lt;K14, J14, "не известно")</f>
        <v>не известно</v>
      </c>
      <c r="P14" s="23" t="str">
        <f xml:space="preserve"> IF(AND(N14 = "не известно", O14 = "не известно"), "не известно", 2*N14^2 + 5*O14^2 + N14*O14 - 3*N14 - O14)</f>
        <v>не известно</v>
      </c>
    </row>
    <row r="15" spans="1:16" x14ac:dyDescent="0.2">
      <c r="A15" s="29">
        <v>4</v>
      </c>
      <c r="B15" s="28">
        <f xml:space="preserve"> IF(B14 &gt; H14, H14, B14)</f>
        <v>1.5725689123840008</v>
      </c>
      <c r="C15" s="24">
        <f xml:space="preserve"> IF(B14 &gt; H14, 4*I15 + J15 - 3, 0)</f>
        <v>1.5104660000000001</v>
      </c>
      <c r="D15" s="24">
        <f xml:space="preserve"> IF(B14 &gt; H14, 10*J15 + I15 - 1, 0)</f>
        <v>7.2408460000000012</v>
      </c>
      <c r="E15" s="24">
        <f xml:space="preserve"> IF(B14 &gt; H14, SQRT(C15^2 + D15^2), 0)</f>
        <v>7.3967126706985198</v>
      </c>
      <c r="F15" s="24">
        <f xml:space="preserve"> IF(E15&gt;K15, I15 - L15*C15, 0)</f>
        <v>0.93012134000000002</v>
      </c>
      <c r="G15" s="24">
        <f xml:space="preserve"> IF(E15&gt;K15, J15 - L15*D15, 0)</f>
        <v>0.65715354000000004</v>
      </c>
      <c r="H15" s="24">
        <f xml:space="preserve"> IF(E15&gt;K15, 2*F15^2 + 5*G15^2 + F15*G15 - 3*F15 - G15, 0)</f>
        <v>1.0532202611299923</v>
      </c>
      <c r="I15" s="24">
        <f xml:space="preserve"> IF(B14 &gt; H14, F14, I14)</f>
        <v>0.94522600000000001</v>
      </c>
      <c r="J15" s="24">
        <f xml:space="preserve"> IF(B14 &gt; H14, G14, J14)</f>
        <v>0.72956200000000004</v>
      </c>
      <c r="K15" s="24">
        <v>0.01</v>
      </c>
      <c r="L15" s="24">
        <f xml:space="preserve"> IF(B14 &gt; H14, L14, L14/2)</f>
        <v>0.01</v>
      </c>
      <c r="N15" s="23" t="str">
        <f>IF(E15&lt;K15, I15, "не известно")</f>
        <v>не известно</v>
      </c>
      <c r="O15" s="23" t="str">
        <f>IF(E15&lt;K15, J15, "не известно")</f>
        <v>не известно</v>
      </c>
      <c r="P15" s="23" t="str">
        <f xml:space="preserve"> IF(AND(N15 = "не известно", O15 = "не известно"), "не известно", 2*N15^2 + 5*O15^2 + N15*O15 - 3*N15 - O15)</f>
        <v>не известно</v>
      </c>
    </row>
    <row r="16" spans="1:16" x14ac:dyDescent="0.2">
      <c r="A16" s="29">
        <v>5</v>
      </c>
      <c r="B16" s="28">
        <f xml:space="preserve"> IF(B15 &gt; H15, H15, B15)</f>
        <v>1.0532202611299923</v>
      </c>
      <c r="C16" s="24">
        <f xml:space="preserve"> IF(B15 &gt; H15, 4*I16 + J16 - 3, 0)</f>
        <v>1.3776389</v>
      </c>
      <c r="D16" s="24">
        <f xml:space="preserve"> IF(B15 &gt; H15, 10*J16 + I16 - 1, 0)</f>
        <v>6.5016567400000005</v>
      </c>
      <c r="E16" s="24">
        <f xml:space="preserve"> IF(B15 &gt; H15, SQRT(C16^2 + D16^2), 0)</f>
        <v>6.6460085241880815</v>
      </c>
      <c r="F16" s="24">
        <f xml:space="preserve"> IF(E16&gt;K16, I16 - L16*C16, 0)</f>
        <v>0.91634495100000002</v>
      </c>
      <c r="G16" s="24">
        <f xml:space="preserve"> IF(E16&gt;K16, J16 - L16*D16, 0)</f>
        <v>0.59213697260000009</v>
      </c>
      <c r="H16" s="24">
        <f xml:space="preserve"> IF(E16&gt;K16, 2*F16^2 + 5*G16^2 + F16*G16 - 3*F16 - G16, 0)</f>
        <v>0.63393700958828614</v>
      </c>
      <c r="I16" s="24">
        <f xml:space="preserve"> IF(B15 &gt; H15, F15, I15)</f>
        <v>0.93012134000000002</v>
      </c>
      <c r="J16" s="24">
        <f xml:space="preserve"> IF(B15 &gt; H15, G15, J15)</f>
        <v>0.65715354000000004</v>
      </c>
      <c r="K16" s="24">
        <v>0.01</v>
      </c>
      <c r="L16" s="24">
        <f xml:space="preserve"> IF(B15 &gt; H15, L15, L15/2)</f>
        <v>0.01</v>
      </c>
      <c r="N16" s="23" t="str">
        <f>IF(E16&lt;K16, I16, "не известно")</f>
        <v>не известно</v>
      </c>
      <c r="O16" s="23" t="str">
        <f>IF(E16&lt;K16, J16, "не известно")</f>
        <v>не известно</v>
      </c>
      <c r="P16" s="23" t="str">
        <f xml:space="preserve"> IF(AND(N16 = "не известно", O16 = "не известно"), "не известно", 2*N16^2 + 5*O16^2 + N16*O16 - 3*N16 - O16)</f>
        <v>не известно</v>
      </c>
    </row>
    <row r="17" spans="1:16" x14ac:dyDescent="0.2">
      <c r="A17" s="29">
        <v>6</v>
      </c>
      <c r="B17" s="28">
        <f xml:space="preserve"> IF(B16 &gt; H16, H16, B16)</f>
        <v>0.63393700958828614</v>
      </c>
      <c r="C17" s="24">
        <f xml:space="preserve"> IF(B16 &gt; H16, 4*I17 + J17 - 3, 0)</f>
        <v>1.2575167766000002</v>
      </c>
      <c r="D17" s="24">
        <f xml:space="preserve"> IF(B16 &gt; H16, 10*J17 + I17 - 1, 0)</f>
        <v>5.837714677000001</v>
      </c>
      <c r="E17" s="24">
        <f xml:space="preserve"> IF(B16 &gt; H16, SQRT(C17^2 + D17^2), 0)</f>
        <v>5.9716213119630819</v>
      </c>
      <c r="F17" s="24">
        <f xml:space="preserve"> IF(E17&gt;K17, I17 - L17*C17, 0)</f>
        <v>0.90376978323400003</v>
      </c>
      <c r="G17" s="24">
        <f xml:space="preserve"> IF(E17&gt;K17, J17 - L17*D17, 0)</f>
        <v>0.53375982583000003</v>
      </c>
      <c r="H17" s="24">
        <f xml:space="preserve"> IF(E17&gt;K17, 2*F17^2 + 5*G17^2 + F17*G17 - 3*F17 - G17, 0)</f>
        <v>0.29542422708141935</v>
      </c>
      <c r="I17" s="24">
        <f xml:space="preserve"> IF(B16 &gt; H16, F16, I16)</f>
        <v>0.91634495100000002</v>
      </c>
      <c r="J17" s="24">
        <f xml:space="preserve"> IF(B16 &gt; H16, G16, J16)</f>
        <v>0.59213697260000009</v>
      </c>
      <c r="K17" s="24">
        <v>0.01</v>
      </c>
      <c r="L17" s="24">
        <f xml:space="preserve"> IF(B16 &gt; H16, L16, L16/2)</f>
        <v>0.01</v>
      </c>
      <c r="N17" s="23" t="str">
        <f>IF(E17&lt;K17, I17, "не известно")</f>
        <v>не известно</v>
      </c>
      <c r="O17" s="23" t="str">
        <f>IF(E17&lt;K17, J17, "не известно")</f>
        <v>не известно</v>
      </c>
      <c r="P17" s="23" t="str">
        <f xml:space="preserve"> IF(AND(N17 = "не известно", O17 = "не известно"), "не известно", 2*N17^2 + 5*O17^2 + N17*O17 - 3*N17 - O17)</f>
        <v>не известно</v>
      </c>
    </row>
    <row r="18" spans="1:16" x14ac:dyDescent="0.2">
      <c r="A18" s="29">
        <v>7</v>
      </c>
      <c r="B18" s="28">
        <f xml:space="preserve"> IF(B17 &gt; H17, H17, B17)</f>
        <v>0.29542422708141935</v>
      </c>
      <c r="C18" s="24">
        <f xml:space="preserve"> IF(B17 &gt; H17, 4*I18 + J18 - 3, 0)</f>
        <v>1.1488389587660004</v>
      </c>
      <c r="D18" s="24">
        <f xml:space="preserve"> IF(B17 &gt; H17, 10*J18 + I18 - 1, 0)</f>
        <v>5.2413680415339998</v>
      </c>
      <c r="E18" s="24">
        <f xml:space="preserve"> IF(B17 &gt; H17, SQRT(C18^2 + D18^2), 0)</f>
        <v>5.3657962969155388</v>
      </c>
      <c r="F18" s="24">
        <f xml:space="preserve"> IF(E18&gt;K18, I18 - L18*C18, 0)</f>
        <v>0.89228139364634007</v>
      </c>
      <c r="G18" s="24">
        <f xml:space="preserve"> IF(E18&gt;K18, J18 - L18*D18, 0)</f>
        <v>0.48134614541466003</v>
      </c>
      <c r="H18" s="24">
        <f xml:space="preserve"> IF(E18&gt;K18, 2*F18^2 + 5*G18^2 + F18*G18 - 3*F18 - G18, 0)</f>
        <v>2.2108612525871707E-2</v>
      </c>
      <c r="I18" s="24">
        <f xml:space="preserve"> IF(B17 &gt; H17, F17, I17)</f>
        <v>0.90376978323400003</v>
      </c>
      <c r="J18" s="24">
        <f xml:space="preserve"> IF(B17 &gt; H17, G17, J17)</f>
        <v>0.53375982583000003</v>
      </c>
      <c r="K18" s="24">
        <v>0.01</v>
      </c>
      <c r="L18" s="24">
        <f xml:space="preserve"> IF(B17 &gt; H17, L17, L17/2)</f>
        <v>0.01</v>
      </c>
      <c r="N18" s="23" t="str">
        <f>IF(E18&lt;K18, I18, "не известно")</f>
        <v>не известно</v>
      </c>
      <c r="O18" s="23" t="str">
        <f>IF(E18&lt;K18, J18, "не известно")</f>
        <v>не известно</v>
      </c>
      <c r="P18" s="23" t="str">
        <f xml:space="preserve"> IF(AND(N18 = "не известно", O18 = "не известно"), "не известно", 2*N18^2 + 5*O18^2 + N18*O18 - 3*N18 - O18)</f>
        <v>не известно</v>
      </c>
    </row>
    <row r="19" spans="1:16" x14ac:dyDescent="0.2">
      <c r="A19" s="29">
        <v>8</v>
      </c>
      <c r="B19" s="28">
        <f xml:space="preserve"> IF(B18 &gt; H18, H18, B18)</f>
        <v>2.2108612525871707E-2</v>
      </c>
      <c r="C19" s="24">
        <f xml:space="preserve"> IF(B18 &gt; H18, 4*I19 + J19 - 3, 0)</f>
        <v>1.0504717200000204</v>
      </c>
      <c r="D19" s="24">
        <f xml:space="preserve"> IF(B18 &gt; H18, 10*J19 + I19 - 1, 0)</f>
        <v>4.7057428477929406</v>
      </c>
      <c r="E19" s="24">
        <f xml:space="preserve"> IF(B18 &gt; H18, SQRT(C19^2 + D19^2), 0)</f>
        <v>4.8215668183770113</v>
      </c>
      <c r="F19" s="24">
        <f xml:space="preserve"> IF(E19&gt;K19, I19 - L19*C19, 0)</f>
        <v>0.88177667644633984</v>
      </c>
      <c r="G19" s="24">
        <f xml:space="preserve"> IF(E19&gt;K19, J19 - L19*D19, 0)</f>
        <v>0.4342887169367306</v>
      </c>
      <c r="H19" s="24">
        <f xml:space="preserve"> IF(E19&gt;K19, 2*F19^2 + 5*G19^2 + F19*G19 - 3*F19 - G19, 0)</f>
        <v>-0.19857942229486997</v>
      </c>
      <c r="I19" s="24">
        <f xml:space="preserve"> IF(B18 &gt; H18, F18, I18)</f>
        <v>0.89228139364634007</v>
      </c>
      <c r="J19" s="24">
        <f xml:space="preserve"> IF(B18 &gt; H18, G18, J18)</f>
        <v>0.48134614541466003</v>
      </c>
      <c r="K19" s="24">
        <v>0.01</v>
      </c>
      <c r="L19" s="24">
        <f xml:space="preserve"> IF(B18 &gt; H18, L18, L18/2)</f>
        <v>0.01</v>
      </c>
      <c r="N19" s="23" t="str">
        <f>IF(E19&lt;K19, I19, "не известно")</f>
        <v>не известно</v>
      </c>
      <c r="O19" s="23" t="str">
        <f>IF(E19&lt;K19, J19, "не известно")</f>
        <v>не известно</v>
      </c>
      <c r="P19" s="23" t="str">
        <f xml:space="preserve"> IF(AND(N19 = "не известно", O19 = "не известно"), "не известно", 2*N19^2 + 5*O19^2 + N19*O19 - 3*N19 - O19)</f>
        <v>не известно</v>
      </c>
    </row>
    <row r="20" spans="1:16" x14ac:dyDescent="0.2">
      <c r="A20" s="29">
        <v>9</v>
      </c>
      <c r="B20" s="28">
        <f xml:space="preserve"> IF(B19 &gt; H19, H19, B19)</f>
        <v>-0.19857942229486997</v>
      </c>
      <c r="C20" s="24">
        <f xml:space="preserve"> IF(B19 &gt; H19, 4*I20 + J20 - 3, 0)</f>
        <v>0.96139542272208978</v>
      </c>
      <c r="D20" s="24">
        <f xml:space="preserve"> IF(B19 &gt; H19, 10*J20 + I20 - 1, 0)</f>
        <v>4.2246638458136463</v>
      </c>
      <c r="E20" s="24">
        <f xml:space="preserve"> IF(B19 &gt; H19, SQRT(C20^2 + D20^2), 0)</f>
        <v>4.332674205263527</v>
      </c>
      <c r="F20" s="24">
        <f xml:space="preserve"> IF(E20&gt;K20, I20 - L20*C20, 0)</f>
        <v>0.87216272221911895</v>
      </c>
      <c r="G20" s="24">
        <f xml:space="preserve"> IF(E20&gt;K20, J20 - L20*D20, 0)</f>
        <v>0.39204207847859412</v>
      </c>
      <c r="H20" s="24">
        <f xml:space="preserve"> IF(E20&gt;K20, 2*F20^2 + 5*G20^2 + F20*G20 - 3*F20 - G20, 0)</f>
        <v>-0.37678517419920993</v>
      </c>
      <c r="I20" s="24">
        <f xml:space="preserve"> IF(B19 &gt; H19, F19, I19)</f>
        <v>0.88177667644633984</v>
      </c>
      <c r="J20" s="24">
        <f xml:space="preserve"> IF(B19 &gt; H19, G19, J19)</f>
        <v>0.4342887169367306</v>
      </c>
      <c r="K20" s="24">
        <v>0.01</v>
      </c>
      <c r="L20" s="24">
        <f xml:space="preserve"> IF(B19 &gt; H19, L19, L19/2)</f>
        <v>0.01</v>
      </c>
      <c r="N20" s="23" t="str">
        <f>IF(E20&lt;K20, I20, "не известно")</f>
        <v>не известно</v>
      </c>
      <c r="O20" s="23" t="str">
        <f>IF(E20&lt;K20, J20, "не известно")</f>
        <v>не известно</v>
      </c>
      <c r="P20" s="23" t="str">
        <f xml:space="preserve"> IF(AND(N20 = "не известно", O20 = "не известно"), "не известно", 2*N20^2 + 5*O20^2 + N20*O20 - 3*N20 - O20)</f>
        <v>не известно</v>
      </c>
    </row>
    <row r="21" spans="1:16" x14ac:dyDescent="0.2">
      <c r="A21" s="29">
        <v>10</v>
      </c>
      <c r="B21" s="28">
        <f t="shared" ref="B21:B23" si="0" xml:space="preserve"> IF(B20 &gt; H20, H20, B20)</f>
        <v>-0.37678517419920993</v>
      </c>
      <c r="C21" s="24">
        <f t="shared" ref="C21:C23" si="1" xml:space="preserve"> IF(B20 &gt; H20, 4*I21 + J21 - 3, 0)</f>
        <v>0.88069296735507008</v>
      </c>
      <c r="D21" s="24">
        <f t="shared" ref="D21:D23" si="2" xml:space="preserve"> IF(B20 &gt; H20, 10*J21 + I21 - 1, 0)</f>
        <v>3.7925835070050598</v>
      </c>
      <c r="E21" s="24">
        <f t="shared" ref="E21:E23" si="3" xml:space="preserve"> IF(B20 &gt; H20, SQRT(C21^2 + D21^2), 0)</f>
        <v>3.8934958277049017</v>
      </c>
      <c r="F21" s="24">
        <f t="shared" ref="F21:F23" si="4" xml:space="preserve"> IF(E21&gt;K21, I21 - L21*C21, 0)</f>
        <v>0.86335579254556827</v>
      </c>
      <c r="G21" s="24">
        <f t="shared" ref="G21:G23" si="5" xml:space="preserve"> IF(E21&gt;K21, J21 - L21*D21, 0)</f>
        <v>0.35411624340854353</v>
      </c>
      <c r="H21" s="24">
        <f t="shared" ref="H21:H23" si="6" xml:space="preserve"> IF(E21&gt;K21, 2*F21^2 + 5*G21^2 + F21*G21 - 3*F21 - G21, 0)</f>
        <v>-0.52069729279113874</v>
      </c>
      <c r="I21" s="24">
        <f t="shared" ref="I21:I23" si="7" xml:space="preserve"> IF(B20 &gt; H20, F20, I20)</f>
        <v>0.87216272221911895</v>
      </c>
      <c r="J21" s="24">
        <f t="shared" ref="J21:J23" si="8" xml:space="preserve"> IF(B20 &gt; H20, G20, J20)</f>
        <v>0.39204207847859412</v>
      </c>
      <c r="K21" s="24">
        <v>0.01</v>
      </c>
      <c r="L21" s="24">
        <f t="shared" ref="L21:L23" si="9" xml:space="preserve"> IF(B20 &gt; H20, L20, L20/2)</f>
        <v>0.01</v>
      </c>
      <c r="N21" s="23" t="str">
        <f t="shared" ref="N21:N23" si="10">IF(E21&lt;K21, I21, "не известно")</f>
        <v>не известно</v>
      </c>
      <c r="O21" s="23" t="str">
        <f t="shared" ref="O21:O23" si="11">IF(E21&lt;K21, J21, "не известно")</f>
        <v>не известно</v>
      </c>
      <c r="P21" s="23" t="str">
        <f t="shared" ref="P21:P23" si="12" xml:space="preserve"> IF(AND(N21 = "не известно", O21 = "не известно"), "не известно", 2*N21^2 + 5*O21^2 + N21*O21 - 3*N21 - O21)</f>
        <v>не известно</v>
      </c>
    </row>
    <row r="22" spans="1:16" x14ac:dyDescent="0.2">
      <c r="A22" s="29">
        <v>11</v>
      </c>
      <c r="B22" s="28">
        <f t="shared" si="0"/>
        <v>-0.52069729279113874</v>
      </c>
      <c r="C22" s="24">
        <f t="shared" si="1"/>
        <v>0.80753941359081649</v>
      </c>
      <c r="D22" s="24">
        <f t="shared" si="2"/>
        <v>3.4045182266310032</v>
      </c>
      <c r="E22" s="24">
        <f t="shared" si="3"/>
        <v>3.4989804600719494</v>
      </c>
      <c r="F22" s="24">
        <f t="shared" si="4"/>
        <v>0.85528039840966008</v>
      </c>
      <c r="G22" s="24">
        <f t="shared" si="5"/>
        <v>0.32007106114223349</v>
      </c>
      <c r="H22" s="24">
        <f t="shared" si="6"/>
        <v>-0.63692521096693122</v>
      </c>
      <c r="I22" s="24">
        <f t="shared" si="7"/>
        <v>0.86335579254556827</v>
      </c>
      <c r="J22" s="24">
        <f t="shared" si="8"/>
        <v>0.35411624340854353</v>
      </c>
      <c r="K22" s="24">
        <v>0.01</v>
      </c>
      <c r="L22" s="24">
        <f t="shared" si="9"/>
        <v>0.01</v>
      </c>
      <c r="N22" s="23" t="str">
        <f t="shared" si="10"/>
        <v>не известно</v>
      </c>
      <c r="O22" s="23" t="str">
        <f t="shared" si="11"/>
        <v>не известно</v>
      </c>
      <c r="P22" s="23" t="str">
        <f t="shared" si="12"/>
        <v>не известно</v>
      </c>
    </row>
    <row r="23" spans="1:16" x14ac:dyDescent="0.2">
      <c r="A23" s="29">
        <v>12</v>
      </c>
      <c r="B23" s="28">
        <f t="shared" si="0"/>
        <v>-0.63692521096693122</v>
      </c>
      <c r="C23" s="24">
        <f t="shared" si="1"/>
        <v>0.74119265478087382</v>
      </c>
      <c r="D23" s="24">
        <f t="shared" si="2"/>
        <v>3.0559910098319953</v>
      </c>
      <c r="E23" s="24">
        <f t="shared" si="3"/>
        <v>3.1445902123607614</v>
      </c>
      <c r="F23" s="24">
        <f t="shared" si="4"/>
        <v>0.84786847186185132</v>
      </c>
      <c r="G23" s="24">
        <f t="shared" si="5"/>
        <v>0.28951115104391356</v>
      </c>
      <c r="H23" s="24">
        <f t="shared" si="6"/>
        <v>-0.73080376535833846</v>
      </c>
      <c r="I23" s="24">
        <f t="shared" si="7"/>
        <v>0.85528039840966008</v>
      </c>
      <c r="J23" s="24">
        <f t="shared" si="8"/>
        <v>0.32007106114223349</v>
      </c>
      <c r="K23" s="24">
        <v>0.01</v>
      </c>
      <c r="L23" s="24">
        <f t="shared" si="9"/>
        <v>0.01</v>
      </c>
      <c r="N23" s="23" t="str">
        <f t="shared" si="10"/>
        <v>не известно</v>
      </c>
      <c r="O23" s="23" t="str">
        <f t="shared" si="11"/>
        <v>не известно</v>
      </c>
      <c r="P23" s="23" t="str">
        <f t="shared" si="12"/>
        <v>не известно</v>
      </c>
    </row>
    <row r="24" spans="1:16" x14ac:dyDescent="0.2">
      <c r="A24" s="29">
        <v>13</v>
      </c>
      <c r="B24" s="28">
        <f t="shared" ref="B24:B31" si="13" xml:space="preserve"> IF(B23 &gt; H23, H23, B23)</f>
        <v>-0.73080376535833846</v>
      </c>
      <c r="C24" s="24">
        <f t="shared" ref="C24:C31" si="14" xml:space="preserve"> IF(B23 &gt; H23, 4*I24 + J24 - 3, 0)</f>
        <v>0.68098503849131875</v>
      </c>
      <c r="D24" s="24">
        <f t="shared" ref="D24:D31" si="15" xml:space="preserve"> IF(B23 &gt; H23, 10*J24 + I24 - 1, 0)</f>
        <v>2.7429799823009868</v>
      </c>
      <c r="E24" s="24">
        <f t="shared" ref="E24:E31" si="16" xml:space="preserve"> IF(B23 &gt; H23, SQRT(C24^2 + D24^2), 0)</f>
        <v>2.8262483623972159</v>
      </c>
      <c r="F24" s="24">
        <f t="shared" ref="F24:F31" si="17" xml:space="preserve"> IF(E24&gt;K24, I24 - L24*C24, 0)</f>
        <v>0.84105862147693811</v>
      </c>
      <c r="G24" s="24">
        <f t="shared" ref="G24:G31" si="18" xml:space="preserve"> IF(E24&gt;K24, J24 - L24*D24, 0)</f>
        <v>0.2620813512209037</v>
      </c>
      <c r="H24" s="24">
        <f t="shared" ref="H24:H31" si="19" xml:space="preserve"> IF(E24&gt;K24, 2*F24^2 + 5*G24^2 + F24*G24 - 3*F24 - G24, 0)</f>
        <v>-0.806639052868803</v>
      </c>
      <c r="I24" s="24">
        <f t="shared" ref="I24:I31" si="20" xml:space="preserve"> IF(B23 &gt; H23, F23, I23)</f>
        <v>0.84786847186185132</v>
      </c>
      <c r="J24" s="24">
        <f t="shared" ref="J24:J31" si="21" xml:space="preserve"> IF(B23 &gt; H23, G23, J23)</f>
        <v>0.28951115104391356</v>
      </c>
      <c r="K24" s="24">
        <v>0.01</v>
      </c>
      <c r="L24" s="24">
        <f t="shared" ref="L24:L31" si="22" xml:space="preserve"> IF(B23 &gt; H23, L23, L23/2)</f>
        <v>0.01</v>
      </c>
      <c r="N24" s="23" t="str">
        <f t="shared" ref="N24:N31" si="23">IF(E24&lt;K24, I24, "не известно")</f>
        <v>не известно</v>
      </c>
      <c r="O24" s="23" t="str">
        <f t="shared" ref="O24:O31" si="24">IF(E24&lt;K24, J24, "не известно")</f>
        <v>не известно</v>
      </c>
      <c r="P24" s="23" t="str">
        <f t="shared" ref="P24:P31" si="25" xml:space="preserve"> IF(AND(N24 = "не известно", O24 = "не известно"), "не известно", 2*N24^2 + 5*O24^2 + N24*O24 - 3*N24 - O24)</f>
        <v>не известно</v>
      </c>
    </row>
    <row r="25" spans="1:16" x14ac:dyDescent="0.2">
      <c r="A25" s="29">
        <v>14</v>
      </c>
      <c r="B25" s="28">
        <f t="shared" si="13"/>
        <v>-0.806639052868803</v>
      </c>
      <c r="C25" s="24">
        <f t="shared" si="14"/>
        <v>0.62631583712865613</v>
      </c>
      <c r="D25" s="24">
        <f t="shared" si="15"/>
        <v>2.4618721336859752</v>
      </c>
      <c r="E25" s="24">
        <f t="shared" si="16"/>
        <v>2.5402924891550787</v>
      </c>
      <c r="F25" s="24">
        <f t="shared" si="17"/>
        <v>0.83479546310565156</v>
      </c>
      <c r="G25" s="24">
        <f t="shared" si="18"/>
        <v>0.23746262988404396</v>
      </c>
      <c r="H25" s="24">
        <f t="shared" si="19"/>
        <v>-0.86790685971587178</v>
      </c>
      <c r="I25" s="24">
        <f t="shared" si="20"/>
        <v>0.84105862147693811</v>
      </c>
      <c r="J25" s="24">
        <f t="shared" si="21"/>
        <v>0.2620813512209037</v>
      </c>
      <c r="K25" s="24">
        <v>0.01</v>
      </c>
      <c r="L25" s="24">
        <f t="shared" si="22"/>
        <v>0.01</v>
      </c>
      <c r="N25" s="23" t="str">
        <f t="shared" si="23"/>
        <v>не известно</v>
      </c>
      <c r="O25" s="23" t="str">
        <f t="shared" si="24"/>
        <v>не известно</v>
      </c>
      <c r="P25" s="23" t="str">
        <f t="shared" si="25"/>
        <v>не известно</v>
      </c>
    </row>
    <row r="26" spans="1:16" x14ac:dyDescent="0.2">
      <c r="A26" s="29">
        <v>15</v>
      </c>
      <c r="B26" s="28">
        <f t="shared" si="13"/>
        <v>-0.86790685971587178</v>
      </c>
      <c r="C26" s="24">
        <f t="shared" si="14"/>
        <v>0.57664448230665011</v>
      </c>
      <c r="D26" s="24">
        <f t="shared" si="15"/>
        <v>2.209421761946091</v>
      </c>
      <c r="E26" s="24">
        <f t="shared" si="16"/>
        <v>2.2834323684172637</v>
      </c>
      <c r="F26" s="24">
        <f t="shared" si="17"/>
        <v>0.82902901828258502</v>
      </c>
      <c r="G26" s="24">
        <f t="shared" si="18"/>
        <v>0.21536841226458306</v>
      </c>
      <c r="H26" s="24">
        <f t="shared" si="19"/>
        <v>-0.91741281240754124</v>
      </c>
      <c r="I26" s="24">
        <f t="shared" si="20"/>
        <v>0.83479546310565156</v>
      </c>
      <c r="J26" s="24">
        <f t="shared" si="21"/>
        <v>0.23746262988404396</v>
      </c>
      <c r="K26" s="24">
        <v>0.01</v>
      </c>
      <c r="L26" s="24">
        <f t="shared" si="22"/>
        <v>0.01</v>
      </c>
      <c r="N26" s="23" t="str">
        <f t="shared" si="23"/>
        <v>не известно</v>
      </c>
      <c r="O26" s="23" t="str">
        <f t="shared" si="24"/>
        <v>не известно</v>
      </c>
      <c r="P26" s="23" t="str">
        <f t="shared" si="25"/>
        <v>не известно</v>
      </c>
    </row>
    <row r="27" spans="1:16" x14ac:dyDescent="0.2">
      <c r="A27" s="29">
        <v>16</v>
      </c>
      <c r="B27" s="28">
        <f t="shared" si="13"/>
        <v>-0.91741281240754124</v>
      </c>
      <c r="C27" s="24">
        <f t="shared" si="14"/>
        <v>0.53148448539492321</v>
      </c>
      <c r="D27" s="24">
        <f t="shared" si="15"/>
        <v>1.9827131409284156</v>
      </c>
      <c r="E27" s="24">
        <f t="shared" si="16"/>
        <v>2.052712146752615</v>
      </c>
      <c r="F27" s="24">
        <f t="shared" si="17"/>
        <v>0.82371417342863573</v>
      </c>
      <c r="G27" s="24">
        <f t="shared" si="18"/>
        <v>0.1955412808552989</v>
      </c>
      <c r="H27" s="24">
        <f t="shared" si="19"/>
        <v>-0.95742163500321109</v>
      </c>
      <c r="I27" s="24">
        <f t="shared" si="20"/>
        <v>0.82902901828258502</v>
      </c>
      <c r="J27" s="24">
        <f t="shared" si="21"/>
        <v>0.21536841226458306</v>
      </c>
      <c r="K27" s="24">
        <v>0.01</v>
      </c>
      <c r="L27" s="24">
        <f t="shared" si="22"/>
        <v>0.01</v>
      </c>
      <c r="N27" s="23" t="str">
        <f t="shared" si="23"/>
        <v>не известно</v>
      </c>
      <c r="O27" s="23" t="str">
        <f t="shared" si="24"/>
        <v>не известно</v>
      </c>
      <c r="P27" s="23" t="str">
        <f t="shared" si="25"/>
        <v>не известно</v>
      </c>
    </row>
    <row r="28" spans="1:16" x14ac:dyDescent="0.2">
      <c r="A28" s="29">
        <v>17</v>
      </c>
      <c r="B28" s="28">
        <f t="shared" si="13"/>
        <v>-0.95742163500321109</v>
      </c>
      <c r="C28" s="24">
        <f t="shared" si="14"/>
        <v>0.49039797456984191</v>
      </c>
      <c r="D28" s="24">
        <f t="shared" si="15"/>
        <v>1.7791269819816247</v>
      </c>
      <c r="E28" s="24">
        <f t="shared" si="16"/>
        <v>1.845476358959184</v>
      </c>
      <c r="F28" s="24">
        <f t="shared" si="17"/>
        <v>0.81881019368293728</v>
      </c>
      <c r="G28" s="24">
        <f t="shared" si="18"/>
        <v>0.17775001103548266</v>
      </c>
      <c r="H28" s="24">
        <f t="shared" si="19"/>
        <v>-0.98976147244743706</v>
      </c>
      <c r="I28" s="24">
        <f t="shared" si="20"/>
        <v>0.82371417342863573</v>
      </c>
      <c r="J28" s="24">
        <f t="shared" si="21"/>
        <v>0.1955412808552989</v>
      </c>
      <c r="K28" s="24">
        <v>0.01</v>
      </c>
      <c r="L28" s="24">
        <f t="shared" si="22"/>
        <v>0.01</v>
      </c>
      <c r="N28" s="23" t="str">
        <f t="shared" si="23"/>
        <v>не известно</v>
      </c>
      <c r="O28" s="23" t="str">
        <f t="shared" si="24"/>
        <v>не известно</v>
      </c>
      <c r="P28" s="23" t="str">
        <f t="shared" si="25"/>
        <v>не известно</v>
      </c>
    </row>
    <row r="29" spans="1:16" x14ac:dyDescent="0.2">
      <c r="A29" s="29">
        <v>18</v>
      </c>
      <c r="B29" s="28">
        <f t="shared" si="13"/>
        <v>-0.98976147244743706</v>
      </c>
      <c r="C29" s="24">
        <f t="shared" si="14"/>
        <v>0.45299078576723195</v>
      </c>
      <c r="D29" s="24">
        <f t="shared" si="15"/>
        <v>1.5963103040377637</v>
      </c>
      <c r="E29" s="24">
        <f t="shared" si="16"/>
        <v>1.6593393983049858</v>
      </c>
      <c r="F29" s="24">
        <f t="shared" si="17"/>
        <v>0.81428028582526502</v>
      </c>
      <c r="G29" s="24">
        <f t="shared" si="18"/>
        <v>0.16178690799510503</v>
      </c>
      <c r="H29" s="24">
        <f t="shared" si="19"/>
        <v>-1.0159080900254269</v>
      </c>
      <c r="I29" s="24">
        <f t="shared" si="20"/>
        <v>0.81881019368293728</v>
      </c>
      <c r="J29" s="24">
        <f t="shared" si="21"/>
        <v>0.17775001103548266</v>
      </c>
      <c r="K29" s="24">
        <v>0.01</v>
      </c>
      <c r="L29" s="24">
        <f t="shared" si="22"/>
        <v>0.01</v>
      </c>
      <c r="N29" s="23" t="str">
        <f t="shared" si="23"/>
        <v>не известно</v>
      </c>
      <c r="O29" s="23" t="str">
        <f t="shared" si="24"/>
        <v>не известно</v>
      </c>
      <c r="P29" s="23" t="str">
        <f t="shared" si="25"/>
        <v>не известно</v>
      </c>
    </row>
    <row r="30" spans="1:16" x14ac:dyDescent="0.2">
      <c r="A30" s="29">
        <v>19</v>
      </c>
      <c r="B30" s="28">
        <f t="shared" si="13"/>
        <v>-1.0159080900254269</v>
      </c>
      <c r="C30" s="24">
        <f t="shared" si="14"/>
        <v>0.41890805129616515</v>
      </c>
      <c r="D30" s="24">
        <f t="shared" si="15"/>
        <v>1.4321493657763154</v>
      </c>
      <c r="E30" s="24">
        <f t="shared" si="16"/>
        <v>1.4921580885865453</v>
      </c>
      <c r="F30" s="24">
        <f t="shared" si="17"/>
        <v>0.81009120531230339</v>
      </c>
      <c r="G30" s="24">
        <f t="shared" si="18"/>
        <v>0.14746541433734189</v>
      </c>
      <c r="H30" s="24">
        <f t="shared" si="19"/>
        <v>-1.037052831054736</v>
      </c>
      <c r="I30" s="24">
        <f t="shared" si="20"/>
        <v>0.81428028582526502</v>
      </c>
      <c r="J30" s="24">
        <f t="shared" si="21"/>
        <v>0.16178690799510503</v>
      </c>
      <c r="K30" s="24">
        <v>0.01</v>
      </c>
      <c r="L30" s="24">
        <f t="shared" si="22"/>
        <v>0.01</v>
      </c>
      <c r="N30" s="23" t="str">
        <f t="shared" si="23"/>
        <v>не известно</v>
      </c>
      <c r="O30" s="23" t="str">
        <f t="shared" si="24"/>
        <v>не известно</v>
      </c>
      <c r="P30" s="23" t="str">
        <f t="shared" si="25"/>
        <v>не известно</v>
      </c>
    </row>
    <row r="31" spans="1:16" x14ac:dyDescent="0.2">
      <c r="A31" s="29">
        <v>20</v>
      </c>
      <c r="B31" s="28">
        <f t="shared" si="13"/>
        <v>-1.037052831054736</v>
      </c>
      <c r="C31" s="24">
        <f t="shared" si="14"/>
        <v>0.38783023558655527</v>
      </c>
      <c r="D31" s="24">
        <f t="shared" si="15"/>
        <v>1.2847453486857225</v>
      </c>
      <c r="E31" s="24">
        <f t="shared" si="16"/>
        <v>1.342007042680746</v>
      </c>
      <c r="F31" s="24">
        <f t="shared" si="17"/>
        <v>0.80621290295643788</v>
      </c>
      <c r="G31" s="24">
        <f t="shared" si="18"/>
        <v>0.13461796085048466</v>
      </c>
      <c r="H31" s="24">
        <f t="shared" si="19"/>
        <v>-1.0541574660078463</v>
      </c>
      <c r="I31" s="24">
        <f t="shared" si="20"/>
        <v>0.81009120531230339</v>
      </c>
      <c r="J31" s="24">
        <f t="shared" si="21"/>
        <v>0.14746541433734189</v>
      </c>
      <c r="K31" s="24">
        <v>0.01</v>
      </c>
      <c r="L31" s="24">
        <f t="shared" si="22"/>
        <v>0.01</v>
      </c>
      <c r="N31" s="23" t="str">
        <f t="shared" si="23"/>
        <v>не известно</v>
      </c>
      <c r="O31" s="23" t="str">
        <f t="shared" si="24"/>
        <v>не известно</v>
      </c>
      <c r="P31" s="23" t="str">
        <f t="shared" si="25"/>
        <v>не известно</v>
      </c>
    </row>
    <row r="32" spans="1:16" x14ac:dyDescent="0.2">
      <c r="A32" s="29">
        <v>21</v>
      </c>
      <c r="B32" s="28">
        <f t="shared" ref="B32:B50" si="26" xml:space="preserve"> IF(B31 &gt; H31, H31, B31)</f>
        <v>-1.0541574660078463</v>
      </c>
      <c r="C32" s="24">
        <f t="shared" ref="C32:C50" si="27" xml:space="preserve"> IF(B31 &gt; H31, 4*I32 + J32 - 3, 0)</f>
        <v>0.35946957267623603</v>
      </c>
      <c r="D32" s="24">
        <f t="shared" ref="D32:D50" si="28" xml:space="preserve"> IF(B31 &gt; H31, 10*J32 + I32 - 1, 0)</f>
        <v>1.1523925114612847</v>
      </c>
      <c r="E32" s="24">
        <f t="shared" ref="E32:E50" si="29" xml:space="preserve"> IF(B31 &gt; H31, SQRT(C32^2 + D32^2), 0)</f>
        <v>1.2071565242966975</v>
      </c>
      <c r="F32" s="24">
        <f t="shared" ref="F32:F50" si="30" xml:space="preserve"> IF(E32&gt;K32, I32 - L32*C32, 0)</f>
        <v>0.80261820722967547</v>
      </c>
      <c r="G32" s="24">
        <f t="shared" ref="G32:G50" si="31" xml:space="preserve"> IF(E32&gt;K32, J32 - L32*D32, 0)</f>
        <v>0.12309403573587181</v>
      </c>
      <c r="H32" s="24">
        <f t="shared" ref="H32:H50" si="32" xml:space="preserve"> IF(E32&gt;K32, 2*F32^2 + 5*G32^2 + F32*G32 - 3*F32 - G32, 0)</f>
        <v>-1.0679984618200302</v>
      </c>
      <c r="I32" s="24">
        <f t="shared" ref="I32:I50" si="33" xml:space="preserve"> IF(B31 &gt; H31, F31, I31)</f>
        <v>0.80621290295643788</v>
      </c>
      <c r="J32" s="24">
        <f t="shared" ref="J32:J50" si="34" xml:space="preserve"> IF(B31 &gt; H31, G31, J31)</f>
        <v>0.13461796085048466</v>
      </c>
      <c r="K32" s="24">
        <v>0.01</v>
      </c>
      <c r="L32" s="24">
        <f t="shared" ref="L32:L50" si="35" xml:space="preserve"> IF(B31 &gt; H31, L31, L31/2)</f>
        <v>0.01</v>
      </c>
      <c r="N32" s="23" t="str">
        <f t="shared" ref="N32:N50" si="36">IF(E32&lt;K32, I32, "не известно")</f>
        <v>не известно</v>
      </c>
      <c r="O32" s="23" t="str">
        <f t="shared" ref="O32:O50" si="37">IF(E32&lt;K32, J32, "не известно")</f>
        <v>не известно</v>
      </c>
      <c r="P32" s="23" t="str">
        <f t="shared" ref="P32:P50" si="38" xml:space="preserve"> IF(AND(N32 = "не известно", O32 = "не известно"), "не известно", 2*N32^2 + 5*O32^2 + N32*O32 - 3*N32 - O32)</f>
        <v>не известно</v>
      </c>
    </row>
    <row r="33" spans="1:16" x14ac:dyDescent="0.2">
      <c r="A33" s="29">
        <v>22</v>
      </c>
      <c r="B33" s="28">
        <f t="shared" si="26"/>
        <v>-1.0679984618200302</v>
      </c>
      <c r="C33" s="24">
        <f t="shared" si="27"/>
        <v>0.33356686465457352</v>
      </c>
      <c r="D33" s="24">
        <f t="shared" si="28"/>
        <v>1.0335585645883936</v>
      </c>
      <c r="E33" s="24">
        <f t="shared" si="29"/>
        <v>1.0860525584102747</v>
      </c>
      <c r="F33" s="24">
        <f t="shared" si="30"/>
        <v>0.7992825385831297</v>
      </c>
      <c r="G33" s="24">
        <f t="shared" si="31"/>
        <v>0.11275845008998787</v>
      </c>
      <c r="H33" s="24">
        <f t="shared" si="32"/>
        <v>-1.0792027123034862</v>
      </c>
      <c r="I33" s="24">
        <f t="shared" si="33"/>
        <v>0.80261820722967547</v>
      </c>
      <c r="J33" s="24">
        <f t="shared" si="34"/>
        <v>0.12309403573587181</v>
      </c>
      <c r="K33" s="24">
        <v>0.01</v>
      </c>
      <c r="L33" s="24">
        <f t="shared" si="35"/>
        <v>0.01</v>
      </c>
      <c r="N33" s="23" t="str">
        <f t="shared" si="36"/>
        <v>не известно</v>
      </c>
      <c r="O33" s="23" t="str">
        <f t="shared" si="37"/>
        <v>не известно</v>
      </c>
      <c r="P33" s="23" t="str">
        <f t="shared" si="38"/>
        <v>не известно</v>
      </c>
    </row>
    <row r="34" spans="1:16" x14ac:dyDescent="0.2">
      <c r="A34" s="29">
        <v>23</v>
      </c>
      <c r="B34" s="28">
        <f t="shared" si="26"/>
        <v>-1.0792027123034862</v>
      </c>
      <c r="C34" s="24">
        <f t="shared" si="27"/>
        <v>0.30988860442250665</v>
      </c>
      <c r="D34" s="24">
        <f t="shared" si="28"/>
        <v>0.92686703948300853</v>
      </c>
      <c r="E34" s="24">
        <f t="shared" si="29"/>
        <v>0.97729906171597536</v>
      </c>
      <c r="F34" s="24">
        <f t="shared" si="30"/>
        <v>0.79618365253890466</v>
      </c>
      <c r="G34" s="24">
        <f t="shared" si="31"/>
        <v>0.1034897796951578</v>
      </c>
      <c r="H34" s="24">
        <f t="shared" si="32"/>
        <v>-1.0882763768665904</v>
      </c>
      <c r="I34" s="24">
        <f t="shared" si="33"/>
        <v>0.7992825385831297</v>
      </c>
      <c r="J34" s="24">
        <f t="shared" si="34"/>
        <v>0.11275845008998787</v>
      </c>
      <c r="K34" s="24">
        <v>0.01</v>
      </c>
      <c r="L34" s="24">
        <f t="shared" si="35"/>
        <v>0.01</v>
      </c>
      <c r="N34" s="23" t="str">
        <f t="shared" si="36"/>
        <v>не известно</v>
      </c>
      <c r="O34" s="23" t="str">
        <f t="shared" si="37"/>
        <v>не известно</v>
      </c>
      <c r="P34" s="23" t="str">
        <f t="shared" si="38"/>
        <v>не известно</v>
      </c>
    </row>
    <row r="35" spans="1:16" x14ac:dyDescent="0.2">
      <c r="A35" s="29">
        <v>24</v>
      </c>
      <c r="B35" s="28">
        <f t="shared" si="26"/>
        <v>-1.0882763768665904</v>
      </c>
      <c r="C35" s="24">
        <f t="shared" si="27"/>
        <v>0.28822438985077659</v>
      </c>
      <c r="D35" s="24">
        <f t="shared" si="28"/>
        <v>0.83108144949048279</v>
      </c>
      <c r="E35" s="24">
        <f t="shared" si="29"/>
        <v>0.87964178765680201</v>
      </c>
      <c r="F35" s="24">
        <f t="shared" si="30"/>
        <v>0.79330140864039689</v>
      </c>
      <c r="G35" s="24">
        <f t="shared" si="31"/>
        <v>9.5178965200252971E-2</v>
      </c>
      <c r="H35" s="24">
        <f t="shared" si="32"/>
        <v>-1.0956281569705171</v>
      </c>
      <c r="I35" s="24">
        <f t="shared" si="33"/>
        <v>0.79618365253890466</v>
      </c>
      <c r="J35" s="24">
        <f t="shared" si="34"/>
        <v>0.1034897796951578</v>
      </c>
      <c r="K35" s="24">
        <v>0.01</v>
      </c>
      <c r="L35" s="24">
        <f t="shared" si="35"/>
        <v>0.01</v>
      </c>
      <c r="N35" s="23" t="str">
        <f t="shared" si="36"/>
        <v>не известно</v>
      </c>
      <c r="O35" s="23" t="str">
        <f t="shared" si="37"/>
        <v>не известно</v>
      </c>
      <c r="P35" s="23" t="str">
        <f t="shared" si="38"/>
        <v>не известно</v>
      </c>
    </row>
    <row r="36" spans="1:16" x14ac:dyDescent="0.2">
      <c r="A36" s="29">
        <v>25</v>
      </c>
      <c r="B36" s="28">
        <f t="shared" si="26"/>
        <v>-1.0956281569705171</v>
      </c>
      <c r="C36" s="24">
        <f t="shared" si="27"/>
        <v>0.26838459976184037</v>
      </c>
      <c r="D36" s="24">
        <f t="shared" si="28"/>
        <v>0.74509106064292663</v>
      </c>
      <c r="E36" s="24">
        <f t="shared" si="29"/>
        <v>0.79195390146101596</v>
      </c>
      <c r="F36" s="24">
        <f t="shared" si="30"/>
        <v>0.79061756264277849</v>
      </c>
      <c r="G36" s="24">
        <f t="shared" si="31"/>
        <v>8.7728054593823712E-2</v>
      </c>
      <c r="H36" s="24">
        <f t="shared" si="32"/>
        <v>-1.1015880832912974</v>
      </c>
      <c r="I36" s="24">
        <f t="shared" si="33"/>
        <v>0.79330140864039689</v>
      </c>
      <c r="J36" s="24">
        <f t="shared" si="34"/>
        <v>9.5178965200252971E-2</v>
      </c>
      <c r="K36" s="24">
        <v>0.01</v>
      </c>
      <c r="L36" s="24">
        <f t="shared" si="35"/>
        <v>0.01</v>
      </c>
      <c r="N36" s="23" t="str">
        <f t="shared" si="36"/>
        <v>не известно</v>
      </c>
      <c r="O36" s="23" t="str">
        <f t="shared" si="37"/>
        <v>не известно</v>
      </c>
      <c r="P36" s="23" t="str">
        <f t="shared" si="38"/>
        <v>не известно</v>
      </c>
    </row>
    <row r="37" spans="1:16" x14ac:dyDescent="0.2">
      <c r="A37" s="29">
        <v>26</v>
      </c>
      <c r="B37" s="28">
        <f t="shared" si="26"/>
        <v>-1.1015880832912974</v>
      </c>
      <c r="C37" s="24">
        <f t="shared" si="27"/>
        <v>0.25019830516493791</v>
      </c>
      <c r="D37" s="24">
        <f t="shared" si="28"/>
        <v>0.66789810858101561</v>
      </c>
      <c r="E37" s="24">
        <f t="shared" si="29"/>
        <v>0.71322301936596633</v>
      </c>
      <c r="F37" s="24">
        <f t="shared" si="30"/>
        <v>0.7881155795911291</v>
      </c>
      <c r="G37" s="24">
        <f t="shared" si="31"/>
        <v>8.1049073508013561E-2</v>
      </c>
      <c r="H37" s="24">
        <f t="shared" si="32"/>
        <v>-1.1064226795672489</v>
      </c>
      <c r="I37" s="24">
        <f t="shared" si="33"/>
        <v>0.79061756264277849</v>
      </c>
      <c r="J37" s="24">
        <f t="shared" si="34"/>
        <v>8.7728054593823712E-2</v>
      </c>
      <c r="K37" s="24">
        <v>0.01</v>
      </c>
      <c r="L37" s="24">
        <f t="shared" si="35"/>
        <v>0.01</v>
      </c>
      <c r="N37" s="23" t="str">
        <f t="shared" si="36"/>
        <v>не известно</v>
      </c>
      <c r="O37" s="23" t="str">
        <f t="shared" si="37"/>
        <v>не известно</v>
      </c>
      <c r="P37" s="23" t="str">
        <f t="shared" si="38"/>
        <v>не известно</v>
      </c>
    </row>
    <row r="38" spans="1:16" x14ac:dyDescent="0.2">
      <c r="A38" s="29">
        <v>27</v>
      </c>
      <c r="B38" s="28">
        <f t="shared" si="26"/>
        <v>-1.1064226795672489</v>
      </c>
      <c r="C38" s="24">
        <f t="shared" si="27"/>
        <v>0.23351139187253001</v>
      </c>
      <c r="D38" s="24">
        <f t="shared" si="28"/>
        <v>0.59860631467126479</v>
      </c>
      <c r="E38" s="24">
        <f t="shared" si="29"/>
        <v>0.64253956306095228</v>
      </c>
      <c r="F38" s="24">
        <f t="shared" si="30"/>
        <v>0.78578046567240378</v>
      </c>
      <c r="G38" s="24">
        <f t="shared" si="31"/>
        <v>7.5063010361300919E-2</v>
      </c>
      <c r="H38" s="24">
        <f t="shared" si="32"/>
        <v>-1.1103472020548537</v>
      </c>
      <c r="I38" s="24">
        <f t="shared" si="33"/>
        <v>0.7881155795911291</v>
      </c>
      <c r="J38" s="24">
        <f t="shared" si="34"/>
        <v>8.1049073508013561E-2</v>
      </c>
      <c r="K38" s="24">
        <v>0.01</v>
      </c>
      <c r="L38" s="24">
        <f t="shared" si="35"/>
        <v>0.01</v>
      </c>
      <c r="N38" s="23" t="str">
        <f t="shared" si="36"/>
        <v>не известно</v>
      </c>
      <c r="O38" s="23" t="str">
        <f t="shared" si="37"/>
        <v>не известно</v>
      </c>
      <c r="P38" s="23" t="str">
        <f t="shared" si="38"/>
        <v>не известно</v>
      </c>
    </row>
    <row r="39" spans="1:16" x14ac:dyDescent="0.2">
      <c r="A39" s="29">
        <v>28</v>
      </c>
      <c r="B39" s="28">
        <f t="shared" si="26"/>
        <v>-1.1103472020548537</v>
      </c>
      <c r="C39" s="24">
        <f t="shared" si="27"/>
        <v>0.21818487305091594</v>
      </c>
      <c r="D39" s="24">
        <f t="shared" si="28"/>
        <v>0.53641056928541309</v>
      </c>
      <c r="E39" s="24">
        <f t="shared" si="29"/>
        <v>0.57908629552886615</v>
      </c>
      <c r="F39" s="24">
        <f t="shared" si="30"/>
        <v>0.78359861694189459</v>
      </c>
      <c r="G39" s="24">
        <f t="shared" si="31"/>
        <v>6.969890466844679E-2</v>
      </c>
      <c r="H39" s="24">
        <f t="shared" si="32"/>
        <v>-1.1135355186871645</v>
      </c>
      <c r="I39" s="24">
        <f t="shared" si="33"/>
        <v>0.78578046567240378</v>
      </c>
      <c r="J39" s="24">
        <f t="shared" si="34"/>
        <v>7.5063010361300919E-2</v>
      </c>
      <c r="K39" s="24">
        <v>0.01</v>
      </c>
      <c r="L39" s="24">
        <f t="shared" si="35"/>
        <v>0.01</v>
      </c>
      <c r="N39" s="23" t="str">
        <f t="shared" si="36"/>
        <v>не известно</v>
      </c>
      <c r="O39" s="23" t="str">
        <f t="shared" si="37"/>
        <v>не известно</v>
      </c>
      <c r="P39" s="23" t="str">
        <f t="shared" si="38"/>
        <v>не известно</v>
      </c>
    </row>
    <row r="40" spans="1:16" x14ac:dyDescent="0.2">
      <c r="A40" s="29">
        <v>29</v>
      </c>
      <c r="B40" s="28">
        <f t="shared" si="26"/>
        <v>-1.1135355186871645</v>
      </c>
      <c r="C40" s="24">
        <f t="shared" si="27"/>
        <v>0.20409337243602499</v>
      </c>
      <c r="D40" s="24">
        <f t="shared" si="28"/>
        <v>0.48058766362636263</v>
      </c>
      <c r="E40" s="24">
        <f t="shared" si="29"/>
        <v>0.52212891808647777</v>
      </c>
      <c r="F40" s="24">
        <f t="shared" si="30"/>
        <v>0.78155768321753438</v>
      </c>
      <c r="G40" s="24">
        <f t="shared" si="31"/>
        <v>6.4893028032183164E-2</v>
      </c>
      <c r="H40" s="24">
        <f t="shared" si="32"/>
        <v>-1.1161280832103344</v>
      </c>
      <c r="I40" s="24">
        <f t="shared" si="33"/>
        <v>0.78359861694189459</v>
      </c>
      <c r="J40" s="24">
        <f t="shared" si="34"/>
        <v>6.969890466844679E-2</v>
      </c>
      <c r="K40" s="24">
        <v>0.01</v>
      </c>
      <c r="L40" s="24">
        <f t="shared" si="35"/>
        <v>0.01</v>
      </c>
      <c r="N40" s="23" t="str">
        <f t="shared" si="36"/>
        <v>не известно</v>
      </c>
      <c r="O40" s="23" t="str">
        <f t="shared" si="37"/>
        <v>не известно</v>
      </c>
      <c r="P40" s="23" t="str">
        <f t="shared" si="38"/>
        <v>не известно</v>
      </c>
    </row>
    <row r="41" spans="1:16" x14ac:dyDescent="0.2">
      <c r="A41" s="29">
        <v>30</v>
      </c>
      <c r="B41" s="28">
        <f t="shared" si="26"/>
        <v>-1.1161280832103344</v>
      </c>
      <c r="C41" s="24">
        <f t="shared" si="27"/>
        <v>0.19112376090232086</v>
      </c>
      <c r="D41" s="24">
        <f t="shared" si="28"/>
        <v>0.43048796353936591</v>
      </c>
      <c r="E41" s="24">
        <f t="shared" si="29"/>
        <v>0.47100762067478052</v>
      </c>
      <c r="F41" s="24">
        <f t="shared" si="30"/>
        <v>0.77964644560851115</v>
      </c>
      <c r="G41" s="24">
        <f t="shared" si="31"/>
        <v>6.0588148396789505E-2</v>
      </c>
      <c r="H41" s="24">
        <f t="shared" si="32"/>
        <v>-1.1182383717480382</v>
      </c>
      <c r="I41" s="24">
        <f t="shared" si="33"/>
        <v>0.78155768321753438</v>
      </c>
      <c r="J41" s="24">
        <f t="shared" si="34"/>
        <v>6.4893028032183164E-2</v>
      </c>
      <c r="K41" s="24">
        <v>0.01</v>
      </c>
      <c r="L41" s="24">
        <f t="shared" si="35"/>
        <v>0.01</v>
      </c>
      <c r="N41" s="23" t="str">
        <f t="shared" si="36"/>
        <v>не известно</v>
      </c>
      <c r="O41" s="23" t="str">
        <f t="shared" si="37"/>
        <v>не известно</v>
      </c>
      <c r="P41" s="23" t="str">
        <f t="shared" si="38"/>
        <v>не известно</v>
      </c>
    </row>
    <row r="42" spans="1:16" x14ac:dyDescent="0.2">
      <c r="A42" s="29">
        <v>31</v>
      </c>
      <c r="B42" s="28">
        <f t="shared" si="26"/>
        <v>-1.1182383717480382</v>
      </c>
      <c r="C42" s="24">
        <f t="shared" si="27"/>
        <v>0.17917393083083422</v>
      </c>
      <c r="D42" s="24">
        <f t="shared" si="28"/>
        <v>0.38552792957640625</v>
      </c>
      <c r="E42" s="24">
        <f t="shared" si="29"/>
        <v>0.42512948847714976</v>
      </c>
      <c r="F42" s="24">
        <f t="shared" si="30"/>
        <v>0.77785470630020281</v>
      </c>
      <c r="G42" s="24">
        <f t="shared" si="31"/>
        <v>5.6732869101025443E-2</v>
      </c>
      <c r="H42" s="24">
        <f t="shared" si="32"/>
        <v>-1.1199580783605678</v>
      </c>
      <c r="I42" s="24">
        <f t="shared" si="33"/>
        <v>0.77964644560851115</v>
      </c>
      <c r="J42" s="24">
        <f t="shared" si="34"/>
        <v>6.0588148396789505E-2</v>
      </c>
      <c r="K42" s="24">
        <v>0.01</v>
      </c>
      <c r="L42" s="24">
        <f t="shared" si="35"/>
        <v>0.01</v>
      </c>
      <c r="N42" s="23" t="str">
        <f t="shared" si="36"/>
        <v>не известно</v>
      </c>
      <c r="O42" s="23" t="str">
        <f t="shared" si="37"/>
        <v>не известно</v>
      </c>
      <c r="P42" s="23" t="str">
        <f t="shared" si="38"/>
        <v>не известно</v>
      </c>
    </row>
    <row r="43" spans="1:16" x14ac:dyDescent="0.2">
      <c r="A43" s="29">
        <v>32</v>
      </c>
      <c r="B43" s="28">
        <f t="shared" si="26"/>
        <v>-1.1199580783605678</v>
      </c>
      <c r="C43" s="24">
        <f t="shared" si="27"/>
        <v>0.16815169430183685</v>
      </c>
      <c r="D43" s="24">
        <f t="shared" si="28"/>
        <v>0.34518339731045722</v>
      </c>
      <c r="E43" s="24">
        <f t="shared" si="29"/>
        <v>0.38396167787341401</v>
      </c>
      <c r="F43" s="24">
        <f t="shared" si="30"/>
        <v>0.77617318935718449</v>
      </c>
      <c r="G43" s="24">
        <f t="shared" si="31"/>
        <v>5.3281035127920873E-2</v>
      </c>
      <c r="H43" s="24">
        <f t="shared" si="32"/>
        <v>-1.1213613089566625</v>
      </c>
      <c r="I43" s="24">
        <f t="shared" si="33"/>
        <v>0.77785470630020281</v>
      </c>
      <c r="J43" s="24">
        <f t="shared" si="34"/>
        <v>5.6732869101025443E-2</v>
      </c>
      <c r="K43" s="24">
        <v>0.01</v>
      </c>
      <c r="L43" s="24">
        <f t="shared" si="35"/>
        <v>0.01</v>
      </c>
      <c r="N43" s="23" t="str">
        <f t="shared" si="36"/>
        <v>не известно</v>
      </c>
      <c r="O43" s="23" t="str">
        <f t="shared" si="37"/>
        <v>не известно</v>
      </c>
      <c r="P43" s="23" t="str">
        <f t="shared" si="38"/>
        <v>не известно</v>
      </c>
    </row>
    <row r="44" spans="1:16" x14ac:dyDescent="0.2">
      <c r="A44" s="29">
        <v>33</v>
      </c>
      <c r="B44" s="28">
        <f t="shared" si="26"/>
        <v>-1.1213613089566625</v>
      </c>
      <c r="C44" s="24">
        <f t="shared" si="27"/>
        <v>0.15797379255665867</v>
      </c>
      <c r="D44" s="24">
        <f t="shared" si="28"/>
        <v>0.30898354063639322</v>
      </c>
      <c r="E44" s="24">
        <f t="shared" si="29"/>
        <v>0.34702528368828672</v>
      </c>
      <c r="F44" s="24">
        <f t="shared" si="30"/>
        <v>0.77459345143161795</v>
      </c>
      <c r="G44" s="24">
        <f t="shared" si="31"/>
        <v>5.0191199721556938E-2</v>
      </c>
      <c r="H44" s="24">
        <f t="shared" si="32"/>
        <v>-1.1225079667436579</v>
      </c>
      <c r="I44" s="24">
        <f t="shared" si="33"/>
        <v>0.77617318935718449</v>
      </c>
      <c r="J44" s="24">
        <f t="shared" si="34"/>
        <v>5.3281035127920873E-2</v>
      </c>
      <c r="K44" s="24">
        <v>0.01</v>
      </c>
      <c r="L44" s="24">
        <f t="shared" si="35"/>
        <v>0.01</v>
      </c>
      <c r="N44" s="23" t="str">
        <f t="shared" si="36"/>
        <v>не известно</v>
      </c>
      <c r="O44" s="23" t="str">
        <f t="shared" si="37"/>
        <v>не известно</v>
      </c>
      <c r="P44" s="23" t="str">
        <f t="shared" si="38"/>
        <v>не известно</v>
      </c>
    </row>
    <row r="45" spans="1:16" x14ac:dyDescent="0.2">
      <c r="A45" s="29">
        <v>34</v>
      </c>
      <c r="B45" s="28">
        <f t="shared" si="26"/>
        <v>-1.1225079667436579</v>
      </c>
      <c r="C45" s="24">
        <f t="shared" si="27"/>
        <v>0.14856500544802875</v>
      </c>
      <c r="D45" s="24">
        <f t="shared" si="28"/>
        <v>0.27650544864718718</v>
      </c>
      <c r="E45" s="24">
        <f t="shared" si="29"/>
        <v>0.31388982776661478</v>
      </c>
      <c r="F45" s="24">
        <f t="shared" si="30"/>
        <v>0.77310780137713764</v>
      </c>
      <c r="G45" s="24">
        <f t="shared" si="31"/>
        <v>4.7426145235085065E-2</v>
      </c>
      <c r="H45" s="24">
        <f t="shared" si="32"/>
        <v>-1.1234464851363282</v>
      </c>
      <c r="I45" s="24">
        <f t="shared" si="33"/>
        <v>0.77459345143161795</v>
      </c>
      <c r="J45" s="24">
        <f t="shared" si="34"/>
        <v>5.0191199721556938E-2</v>
      </c>
      <c r="K45" s="24">
        <v>0.01</v>
      </c>
      <c r="L45" s="24">
        <f t="shared" si="35"/>
        <v>0.01</v>
      </c>
      <c r="N45" s="23" t="str">
        <f t="shared" si="36"/>
        <v>не известно</v>
      </c>
      <c r="O45" s="23" t="str">
        <f t="shared" si="37"/>
        <v>не известно</v>
      </c>
      <c r="P45" s="23" t="str">
        <f t="shared" si="38"/>
        <v>не известно</v>
      </c>
    </row>
    <row r="46" spans="1:16" x14ac:dyDescent="0.2">
      <c r="A46" s="29">
        <v>35</v>
      </c>
      <c r="B46" s="28">
        <f t="shared" si="26"/>
        <v>-1.1234464851363282</v>
      </c>
      <c r="C46" s="24">
        <f t="shared" si="27"/>
        <v>0.13985735074363559</v>
      </c>
      <c r="D46" s="24">
        <f t="shared" si="28"/>
        <v>0.24736925372798835</v>
      </c>
      <c r="E46" s="24">
        <f t="shared" si="29"/>
        <v>0.28416830619717287</v>
      </c>
      <c r="F46" s="24">
        <f t="shared" si="30"/>
        <v>0.77170922786970131</v>
      </c>
      <c r="G46" s="24">
        <f t="shared" si="31"/>
        <v>4.4952452697805179E-2</v>
      </c>
      <c r="H46" s="24">
        <f t="shared" si="32"/>
        <v>-1.1242160339683933</v>
      </c>
      <c r="I46" s="24">
        <f t="shared" si="33"/>
        <v>0.77310780137713764</v>
      </c>
      <c r="J46" s="24">
        <f t="shared" si="34"/>
        <v>4.7426145235085065E-2</v>
      </c>
      <c r="K46" s="24">
        <v>0.01</v>
      </c>
      <c r="L46" s="24">
        <f t="shared" si="35"/>
        <v>0.01</v>
      </c>
      <c r="N46" s="23" t="str">
        <f t="shared" si="36"/>
        <v>не известно</v>
      </c>
      <c r="O46" s="23" t="str">
        <f t="shared" si="37"/>
        <v>не известно</v>
      </c>
      <c r="P46" s="23" t="str">
        <f t="shared" si="38"/>
        <v>не известно</v>
      </c>
    </row>
    <row r="47" spans="1:16" x14ac:dyDescent="0.2">
      <c r="A47" s="29">
        <v>36</v>
      </c>
      <c r="B47" s="28">
        <f t="shared" si="26"/>
        <v>-1.1242160339683933</v>
      </c>
      <c r="C47" s="24">
        <f t="shared" si="27"/>
        <v>0.13178936417661058</v>
      </c>
      <c r="D47" s="24">
        <f t="shared" si="28"/>
        <v>0.22123375484775298</v>
      </c>
      <c r="E47" s="24">
        <f t="shared" si="29"/>
        <v>0.25751273909092526</v>
      </c>
      <c r="F47" s="24">
        <f t="shared" si="30"/>
        <v>0.77039133422793515</v>
      </c>
      <c r="G47" s="24">
        <f t="shared" si="31"/>
        <v>4.274011514932765E-2</v>
      </c>
      <c r="H47" s="24">
        <f t="shared" si="32"/>
        <v>-1.1248483005763019</v>
      </c>
      <c r="I47" s="24">
        <f t="shared" si="33"/>
        <v>0.77170922786970131</v>
      </c>
      <c r="J47" s="24">
        <f t="shared" si="34"/>
        <v>4.4952452697805179E-2</v>
      </c>
      <c r="K47" s="24">
        <v>0.01</v>
      </c>
      <c r="L47" s="24">
        <f t="shared" si="35"/>
        <v>0.01</v>
      </c>
      <c r="N47" s="23" t="str">
        <f t="shared" si="36"/>
        <v>не известно</v>
      </c>
      <c r="O47" s="23" t="str">
        <f t="shared" si="37"/>
        <v>не известно</v>
      </c>
      <c r="P47" s="23" t="str">
        <f t="shared" si="38"/>
        <v>не известно</v>
      </c>
    </row>
    <row r="48" spans="1:16" x14ac:dyDescent="0.2">
      <c r="A48" s="29">
        <v>37</v>
      </c>
      <c r="B48" s="28">
        <f t="shared" si="26"/>
        <v>-1.1248483005763019</v>
      </c>
      <c r="C48" s="24">
        <f t="shared" si="27"/>
        <v>0.12430545206106824</v>
      </c>
      <c r="D48" s="24">
        <f t="shared" si="28"/>
        <v>0.19779248572121166</v>
      </c>
      <c r="E48" s="24">
        <f t="shared" si="29"/>
        <v>0.23361017276626087</v>
      </c>
      <c r="F48" s="24">
        <f t="shared" si="30"/>
        <v>0.76914827970732447</v>
      </c>
      <c r="G48" s="24">
        <f t="shared" si="31"/>
        <v>4.076219029211553E-2</v>
      </c>
      <c r="H48" s="24">
        <f t="shared" si="32"/>
        <v>-1.1253689277332795</v>
      </c>
      <c r="I48" s="24">
        <f t="shared" si="33"/>
        <v>0.77039133422793515</v>
      </c>
      <c r="J48" s="24">
        <f t="shared" si="34"/>
        <v>4.274011514932765E-2</v>
      </c>
      <c r="K48" s="24">
        <v>0.01</v>
      </c>
      <c r="L48" s="24">
        <f t="shared" si="35"/>
        <v>0.01</v>
      </c>
      <c r="N48" s="23" t="str">
        <f t="shared" si="36"/>
        <v>не известно</v>
      </c>
      <c r="O48" s="23" t="str">
        <f t="shared" si="37"/>
        <v>не известно</v>
      </c>
      <c r="P48" s="23" t="str">
        <f t="shared" si="38"/>
        <v>не известно</v>
      </c>
    </row>
    <row r="49" spans="1:16" x14ac:dyDescent="0.2">
      <c r="A49" s="29">
        <v>38</v>
      </c>
      <c r="B49" s="28">
        <f t="shared" si="26"/>
        <v>-1.1253689277332795</v>
      </c>
      <c r="C49" s="24">
        <f t="shared" si="27"/>
        <v>0.11735530912141323</v>
      </c>
      <c r="D49" s="24">
        <f t="shared" si="28"/>
        <v>0.17677018262847977</v>
      </c>
      <c r="E49" s="24">
        <f t="shared" si="29"/>
        <v>0.21217908955759177</v>
      </c>
      <c r="F49" s="24">
        <f t="shared" si="30"/>
        <v>0.76797472661611033</v>
      </c>
      <c r="G49" s="24">
        <f t="shared" si="31"/>
        <v>3.8994488465830729E-2</v>
      </c>
      <c r="H49" s="24">
        <f t="shared" si="32"/>
        <v>-1.1257986745993425</v>
      </c>
      <c r="I49" s="24">
        <f t="shared" si="33"/>
        <v>0.76914827970732447</v>
      </c>
      <c r="J49" s="24">
        <f t="shared" si="34"/>
        <v>4.076219029211553E-2</v>
      </c>
      <c r="K49" s="24">
        <v>0.01</v>
      </c>
      <c r="L49" s="24">
        <f t="shared" si="35"/>
        <v>0.01</v>
      </c>
      <c r="N49" s="23" t="str">
        <f t="shared" si="36"/>
        <v>не известно</v>
      </c>
      <c r="O49" s="23" t="str">
        <f t="shared" si="37"/>
        <v>не известно</v>
      </c>
      <c r="P49" s="23" t="str">
        <f t="shared" si="38"/>
        <v>не известно</v>
      </c>
    </row>
    <row r="50" spans="1:16" x14ac:dyDescent="0.2">
      <c r="A50" s="29">
        <v>39</v>
      </c>
      <c r="B50" s="28">
        <f t="shared" si="26"/>
        <v>-1.1257986745993425</v>
      </c>
      <c r="C50" s="24">
        <f t="shared" si="27"/>
        <v>0.11089339493027195</v>
      </c>
      <c r="D50" s="24">
        <f t="shared" si="28"/>
        <v>0.15791961127441767</v>
      </c>
      <c r="E50" s="24">
        <f t="shared" si="29"/>
        <v>0.19296618528701978</v>
      </c>
      <c r="F50" s="24">
        <f t="shared" si="30"/>
        <v>0.76686579266680766</v>
      </c>
      <c r="G50" s="24">
        <f t="shared" si="31"/>
        <v>3.7415292353086549E-2</v>
      </c>
      <c r="H50" s="24">
        <f t="shared" si="32"/>
        <v>-1.1261543540909822</v>
      </c>
      <c r="I50" s="24">
        <f t="shared" si="33"/>
        <v>0.76797472661611033</v>
      </c>
      <c r="J50" s="24">
        <f t="shared" si="34"/>
        <v>3.8994488465830729E-2</v>
      </c>
      <c r="K50" s="24">
        <v>0.01</v>
      </c>
      <c r="L50" s="24">
        <f t="shared" si="35"/>
        <v>0.01</v>
      </c>
      <c r="N50" s="23" t="str">
        <f t="shared" si="36"/>
        <v>не известно</v>
      </c>
      <c r="O50" s="23" t="str">
        <f t="shared" si="37"/>
        <v>не известно</v>
      </c>
      <c r="P50" s="23" t="str">
        <f t="shared" si="38"/>
        <v>не известно</v>
      </c>
    </row>
    <row r="51" spans="1:16" x14ac:dyDescent="0.2">
      <c r="A51" s="29">
        <v>40</v>
      </c>
      <c r="B51" s="28">
        <f t="shared" ref="B51:B66" si="39" xml:space="preserve"> IF(B50 &gt; H50, H50, B50)</f>
        <v>-1.1261543540909822</v>
      </c>
      <c r="C51" s="24">
        <f t="shared" ref="C51:C66" si="40" xml:space="preserve"> IF(B50 &gt; H50, 4*I51 + J51 - 3, 0)</f>
        <v>0.104878463020317</v>
      </c>
      <c r="D51" s="24">
        <f t="shared" ref="D51:D66" si="41" xml:space="preserve"> IF(B50 &gt; H50, 10*J51 + I51 - 1, 0)</f>
        <v>0.14101871619767303</v>
      </c>
      <c r="E51" s="24">
        <f t="shared" ref="E51:E66" si="42" xml:space="preserve"> IF(B50 &gt; H50, SQRT(C51^2 + D51^2), 0)</f>
        <v>0.17574347875111568</v>
      </c>
      <c r="F51" s="24">
        <f t="shared" ref="F51:F66" si="43" xml:space="preserve"> IF(E51&gt;K51, I51 - L51*C51, 0)</f>
        <v>0.76581700803660446</v>
      </c>
      <c r="G51" s="24">
        <f t="shared" ref="G51:G66" si="44" xml:space="preserve"> IF(E51&gt;K51, J51 - L51*D51, 0)</f>
        <v>3.6005105191109818E-2</v>
      </c>
      <c r="H51" s="24">
        <f t="shared" ref="H51:H66" si="45" xml:space="preserve"> IF(E51&gt;K51, 2*F51^2 + 5*G51^2 + F51*G51 - 3*F51 - G51, 0)</f>
        <v>-1.1264495897740365</v>
      </c>
      <c r="I51" s="24">
        <f t="shared" ref="I51:I66" si="46" xml:space="preserve"> IF(B50 &gt; H50, F50, I50)</f>
        <v>0.76686579266680766</v>
      </c>
      <c r="J51" s="24">
        <f t="shared" ref="J51:J66" si="47" xml:space="preserve"> IF(B50 &gt; H50, G50, J50)</f>
        <v>3.7415292353086549E-2</v>
      </c>
      <c r="K51" s="24">
        <v>0.01</v>
      </c>
      <c r="L51" s="24">
        <f t="shared" ref="L51:L66" si="48" xml:space="preserve"> IF(B50 &gt; H50, L50, L50/2)</f>
        <v>0.01</v>
      </c>
      <c r="N51" s="23" t="str">
        <f t="shared" ref="N51:N66" si="49">IF(E51&lt;K51, I51, "не известно")</f>
        <v>не известно</v>
      </c>
      <c r="O51" s="23" t="str">
        <f t="shared" ref="O51:O66" si="50">IF(E51&lt;K51, J51, "не известно")</f>
        <v>не известно</v>
      </c>
      <c r="P51" s="23" t="str">
        <f t="shared" ref="P51:P66" si="51" xml:space="preserve"> IF(AND(N51 = "не известно", O51 = "не известно"), "не известно", 2*N51^2 + 5*O51^2 + N51*O51 - 3*N51 - O51)</f>
        <v>не известно</v>
      </c>
    </row>
    <row r="52" spans="1:16" x14ac:dyDescent="0.2">
      <c r="A52" s="29">
        <v>41</v>
      </c>
      <c r="B52" s="28">
        <f t="shared" si="39"/>
        <v>-1.1264495897740365</v>
      </c>
      <c r="C52" s="24">
        <f t="shared" si="40"/>
        <v>9.9273137337527739E-2</v>
      </c>
      <c r="D52" s="24">
        <f t="shared" si="41"/>
        <v>0.12586805994770267</v>
      </c>
      <c r="E52" s="24">
        <f t="shared" si="42"/>
        <v>0.16030572139457194</v>
      </c>
      <c r="F52" s="24">
        <f t="shared" si="43"/>
        <v>0.76482427666322916</v>
      </c>
      <c r="G52" s="24">
        <f t="shared" si="44"/>
        <v>3.4746424591632789E-2</v>
      </c>
      <c r="H52" s="24">
        <f t="shared" si="45"/>
        <v>-1.1266954270700176</v>
      </c>
      <c r="I52" s="24">
        <f t="shared" si="46"/>
        <v>0.76581700803660446</v>
      </c>
      <c r="J52" s="24">
        <f t="shared" si="47"/>
        <v>3.6005105191109818E-2</v>
      </c>
      <c r="K52" s="24">
        <v>0.01</v>
      </c>
      <c r="L52" s="24">
        <f t="shared" si="48"/>
        <v>0.01</v>
      </c>
      <c r="N52" s="23" t="str">
        <f t="shared" si="49"/>
        <v>не известно</v>
      </c>
      <c r="O52" s="23" t="str">
        <f t="shared" si="50"/>
        <v>не известно</v>
      </c>
      <c r="P52" s="23" t="str">
        <f t="shared" si="51"/>
        <v>не известно</v>
      </c>
    </row>
    <row r="53" spans="1:16" x14ac:dyDescent="0.2">
      <c r="A53" s="29">
        <v>42</v>
      </c>
      <c r="B53" s="28">
        <f t="shared" si="39"/>
        <v>-1.1266954270700176</v>
      </c>
      <c r="C53" s="24">
        <f t="shared" si="40"/>
        <v>9.4043531244549339E-2</v>
      </c>
      <c r="D53" s="24">
        <f t="shared" si="41"/>
        <v>0.11228852257955713</v>
      </c>
      <c r="E53" s="24">
        <f t="shared" si="42"/>
        <v>0.14646807867943185</v>
      </c>
      <c r="F53" s="24">
        <f t="shared" si="43"/>
        <v>0.76388384135078369</v>
      </c>
      <c r="G53" s="24">
        <f t="shared" si="44"/>
        <v>3.3623539365837216E-2</v>
      </c>
      <c r="H53" s="24">
        <f t="shared" si="45"/>
        <v>-1.1269008268565148</v>
      </c>
      <c r="I53" s="24">
        <f t="shared" si="46"/>
        <v>0.76482427666322916</v>
      </c>
      <c r="J53" s="24">
        <f t="shared" si="47"/>
        <v>3.4746424591632789E-2</v>
      </c>
      <c r="K53" s="24">
        <v>0.01</v>
      </c>
      <c r="L53" s="24">
        <f t="shared" si="48"/>
        <v>0.01</v>
      </c>
      <c r="N53" s="23" t="str">
        <f t="shared" si="49"/>
        <v>не известно</v>
      </c>
      <c r="O53" s="23" t="str">
        <f t="shared" si="50"/>
        <v>не известно</v>
      </c>
      <c r="P53" s="23" t="str">
        <f t="shared" si="51"/>
        <v>не известно</v>
      </c>
    </row>
    <row r="54" spans="1:16" x14ac:dyDescent="0.2">
      <c r="A54" s="29">
        <v>43</v>
      </c>
      <c r="B54" s="28">
        <f t="shared" si="39"/>
        <v>-1.1269008268565148</v>
      </c>
      <c r="C54" s="24">
        <f t="shared" si="40"/>
        <v>8.9158904768972036E-2</v>
      </c>
      <c r="D54" s="24">
        <f t="shared" si="41"/>
        <v>0.10011923500915598</v>
      </c>
      <c r="E54" s="24">
        <f t="shared" si="42"/>
        <v>0.13406405751886383</v>
      </c>
      <c r="F54" s="24">
        <f t="shared" si="43"/>
        <v>0.76299225230309398</v>
      </c>
      <c r="G54" s="24">
        <f t="shared" si="44"/>
        <v>3.2622347015745658E-2</v>
      </c>
      <c r="H54" s="24">
        <f t="shared" si="45"/>
        <v>-1.1270730641268956</v>
      </c>
      <c r="I54" s="24">
        <f t="shared" si="46"/>
        <v>0.76388384135078369</v>
      </c>
      <c r="J54" s="24">
        <f t="shared" si="47"/>
        <v>3.3623539365837216E-2</v>
      </c>
      <c r="K54" s="24">
        <v>0.01</v>
      </c>
      <c r="L54" s="24">
        <f t="shared" si="48"/>
        <v>0.01</v>
      </c>
      <c r="N54" s="23" t="str">
        <f t="shared" si="49"/>
        <v>не известно</v>
      </c>
      <c r="O54" s="23" t="str">
        <f t="shared" si="50"/>
        <v>не известно</v>
      </c>
      <c r="P54" s="23" t="str">
        <f t="shared" si="51"/>
        <v>не известно</v>
      </c>
    </row>
    <row r="55" spans="1:16" x14ac:dyDescent="0.2">
      <c r="A55" s="29">
        <v>44</v>
      </c>
      <c r="B55" s="28">
        <f t="shared" si="39"/>
        <v>-1.1270730641268956</v>
      </c>
      <c r="C55" s="24">
        <f t="shared" si="40"/>
        <v>8.459135622812175E-2</v>
      </c>
      <c r="D55" s="24">
        <f t="shared" si="41"/>
        <v>8.9215722460550539E-2</v>
      </c>
      <c r="E55" s="24">
        <f t="shared" si="42"/>
        <v>0.12294365653693148</v>
      </c>
      <c r="F55" s="24">
        <f t="shared" si="43"/>
        <v>0.76214633874081272</v>
      </c>
      <c r="G55" s="24">
        <f t="shared" si="44"/>
        <v>3.1730189791140152E-2</v>
      </c>
      <c r="H55" s="24">
        <f t="shared" si="45"/>
        <v>-1.1272180500037496</v>
      </c>
      <c r="I55" s="24">
        <f t="shared" si="46"/>
        <v>0.76299225230309398</v>
      </c>
      <c r="J55" s="24">
        <f t="shared" si="47"/>
        <v>3.2622347015745658E-2</v>
      </c>
      <c r="K55" s="24">
        <v>0.01</v>
      </c>
      <c r="L55" s="24">
        <f t="shared" si="48"/>
        <v>0.01</v>
      </c>
      <c r="N55" s="23" t="str">
        <f t="shared" si="49"/>
        <v>не известно</v>
      </c>
      <c r="O55" s="23" t="str">
        <f t="shared" si="50"/>
        <v>не известно</v>
      </c>
      <c r="P55" s="23" t="str">
        <f t="shared" si="51"/>
        <v>не известно</v>
      </c>
    </row>
    <row r="56" spans="1:16" x14ac:dyDescent="0.2">
      <c r="A56" s="29">
        <v>45</v>
      </c>
      <c r="B56" s="28">
        <f t="shared" si="39"/>
        <v>-1.1272180500037496</v>
      </c>
      <c r="C56" s="24">
        <f t="shared" si="40"/>
        <v>8.0315544754391066E-2</v>
      </c>
      <c r="D56" s="24">
        <f t="shared" si="41"/>
        <v>7.9448236652214232E-2</v>
      </c>
      <c r="E56" s="24">
        <f t="shared" si="42"/>
        <v>0.11297171786044873</v>
      </c>
      <c r="F56" s="24">
        <f t="shared" si="43"/>
        <v>0.76134318329326878</v>
      </c>
      <c r="G56" s="24">
        <f t="shared" si="44"/>
        <v>3.0935707424618011E-2</v>
      </c>
      <c r="H56" s="24">
        <f t="shared" si="45"/>
        <v>-1.127340591872773</v>
      </c>
      <c r="I56" s="24">
        <f t="shared" si="46"/>
        <v>0.76214633874081272</v>
      </c>
      <c r="J56" s="24">
        <f t="shared" si="47"/>
        <v>3.1730189791140152E-2</v>
      </c>
      <c r="K56" s="24">
        <v>0.01</v>
      </c>
      <c r="L56" s="24">
        <f t="shared" si="48"/>
        <v>0.01</v>
      </c>
      <c r="N56" s="23" t="str">
        <f t="shared" si="49"/>
        <v>не известно</v>
      </c>
      <c r="O56" s="23" t="str">
        <f t="shared" si="50"/>
        <v>не известно</v>
      </c>
      <c r="P56" s="23" t="str">
        <f t="shared" si="51"/>
        <v>не известно</v>
      </c>
    </row>
    <row r="57" spans="1:16" x14ac:dyDescent="0.2">
      <c r="A57" s="29">
        <v>46</v>
      </c>
      <c r="B57" s="28">
        <f t="shared" si="39"/>
        <v>-1.127340591872773</v>
      </c>
      <c r="C57" s="24">
        <f t="shared" si="40"/>
        <v>7.6308440597693039E-2</v>
      </c>
      <c r="D57" s="24">
        <f t="shared" si="41"/>
        <v>7.0700257539448863E-2</v>
      </c>
      <c r="E57" s="24">
        <f t="shared" si="42"/>
        <v>0.10402646068475098</v>
      </c>
      <c r="F57" s="24">
        <f t="shared" si="43"/>
        <v>0.76058009888729183</v>
      </c>
      <c r="G57" s="24">
        <f t="shared" si="44"/>
        <v>3.0228704849223523E-2</v>
      </c>
      <c r="H57" s="24">
        <f t="shared" si="45"/>
        <v>-1.1274446035565293</v>
      </c>
      <c r="I57" s="24">
        <f t="shared" si="46"/>
        <v>0.76134318329326878</v>
      </c>
      <c r="J57" s="24">
        <f t="shared" si="47"/>
        <v>3.0935707424618011E-2</v>
      </c>
      <c r="K57" s="24">
        <v>0.01</v>
      </c>
      <c r="L57" s="24">
        <f t="shared" si="48"/>
        <v>0.01</v>
      </c>
      <c r="N57" s="23" t="str">
        <f t="shared" si="49"/>
        <v>не известно</v>
      </c>
      <c r="O57" s="23" t="str">
        <f t="shared" si="50"/>
        <v>не известно</v>
      </c>
      <c r="P57" s="23" t="str">
        <f t="shared" si="51"/>
        <v>не известно</v>
      </c>
    </row>
    <row r="58" spans="1:16" x14ac:dyDescent="0.2">
      <c r="A58" s="29">
        <v>47</v>
      </c>
      <c r="B58" s="28">
        <f t="shared" si="39"/>
        <v>-1.1274446035565293</v>
      </c>
      <c r="C58" s="24">
        <f t="shared" si="40"/>
        <v>7.2549100398390909E-2</v>
      </c>
      <c r="D58" s="24">
        <f t="shared" si="41"/>
        <v>6.2867147379527033E-2</v>
      </c>
      <c r="E58" s="24">
        <f t="shared" si="42"/>
        <v>9.599817804653886E-2</v>
      </c>
      <c r="F58" s="24">
        <f t="shared" si="43"/>
        <v>0.75985460788330794</v>
      </c>
      <c r="G58" s="24">
        <f t="shared" si="44"/>
        <v>2.9600033375428252E-2</v>
      </c>
      <c r="H58" s="24">
        <f t="shared" si="45"/>
        <v>-1.1275332751494096</v>
      </c>
      <c r="I58" s="24">
        <f t="shared" si="46"/>
        <v>0.76058009888729183</v>
      </c>
      <c r="J58" s="24">
        <f t="shared" si="47"/>
        <v>3.0228704849223523E-2</v>
      </c>
      <c r="K58" s="24">
        <v>0.01</v>
      </c>
      <c r="L58" s="24">
        <f t="shared" si="48"/>
        <v>0.01</v>
      </c>
      <c r="N58" s="23" t="str">
        <f t="shared" si="49"/>
        <v>не известно</v>
      </c>
      <c r="O58" s="23" t="str">
        <f t="shared" si="50"/>
        <v>не известно</v>
      </c>
      <c r="P58" s="23" t="str">
        <f t="shared" si="51"/>
        <v>не известно</v>
      </c>
    </row>
    <row r="59" spans="1:16" x14ac:dyDescent="0.2">
      <c r="A59" s="29">
        <v>48</v>
      </c>
      <c r="B59" s="28">
        <f t="shared" si="39"/>
        <v>-1.1275332751494096</v>
      </c>
      <c r="C59" s="24">
        <f t="shared" si="40"/>
        <v>6.9018464908659816E-2</v>
      </c>
      <c r="D59" s="24">
        <f t="shared" si="41"/>
        <v>5.5854941637590416E-2</v>
      </c>
      <c r="E59" s="24">
        <f t="shared" si="42"/>
        <v>8.878807917556579E-2</v>
      </c>
      <c r="F59" s="24">
        <f t="shared" si="43"/>
        <v>0.7591644232342214</v>
      </c>
      <c r="G59" s="24">
        <f t="shared" si="44"/>
        <v>2.9041483959052348E-2</v>
      </c>
      <c r="H59" s="24">
        <f t="shared" si="45"/>
        <v>-1.1276092102802613</v>
      </c>
      <c r="I59" s="24">
        <f t="shared" si="46"/>
        <v>0.75985460788330794</v>
      </c>
      <c r="J59" s="24">
        <f t="shared" si="47"/>
        <v>2.9600033375428252E-2</v>
      </c>
      <c r="K59" s="24">
        <v>0.01</v>
      </c>
      <c r="L59" s="24">
        <f t="shared" si="48"/>
        <v>0.01</v>
      </c>
      <c r="N59" s="23" t="str">
        <f t="shared" si="49"/>
        <v>не известно</v>
      </c>
      <c r="O59" s="23" t="str">
        <f t="shared" si="50"/>
        <v>не известно</v>
      </c>
      <c r="P59" s="23" t="str">
        <f t="shared" si="51"/>
        <v>не известно</v>
      </c>
    </row>
    <row r="60" spans="1:16" x14ac:dyDescent="0.2">
      <c r="A60" s="29">
        <v>49</v>
      </c>
      <c r="B60" s="28">
        <f t="shared" si="39"/>
        <v>-1.1276092102802613</v>
      </c>
      <c r="C60" s="24">
        <f t="shared" si="40"/>
        <v>6.569917689593785E-2</v>
      </c>
      <c r="D60" s="24">
        <f t="shared" si="41"/>
        <v>4.9579262824744896E-2</v>
      </c>
      <c r="E60" s="24">
        <f t="shared" si="42"/>
        <v>8.2307260597403342E-2</v>
      </c>
      <c r="F60" s="24">
        <f t="shared" si="43"/>
        <v>0.75850743146526201</v>
      </c>
      <c r="G60" s="24">
        <f t="shared" si="44"/>
        <v>2.8545691330804899E-2</v>
      </c>
      <c r="H60" s="24">
        <f t="shared" si="45"/>
        <v>-1.1276745370720356</v>
      </c>
      <c r="I60" s="24">
        <f t="shared" si="46"/>
        <v>0.7591644232342214</v>
      </c>
      <c r="J60" s="24">
        <f t="shared" si="47"/>
        <v>2.9041483959052348E-2</v>
      </c>
      <c r="K60" s="24">
        <v>0.01</v>
      </c>
      <c r="L60" s="24">
        <f t="shared" si="48"/>
        <v>0.01</v>
      </c>
      <c r="N60" s="23" t="str">
        <f t="shared" si="49"/>
        <v>не известно</v>
      </c>
      <c r="O60" s="23" t="str">
        <f t="shared" si="50"/>
        <v>не известно</v>
      </c>
      <c r="P60" s="23" t="str">
        <f t="shared" si="51"/>
        <v>не известно</v>
      </c>
    </row>
    <row r="61" spans="1:16" x14ac:dyDescent="0.2">
      <c r="A61" s="29">
        <v>50</v>
      </c>
      <c r="B61" s="28">
        <f t="shared" si="39"/>
        <v>-1.1276745370720356</v>
      </c>
      <c r="C61" s="24">
        <f t="shared" si="40"/>
        <v>6.2575417191852889E-2</v>
      </c>
      <c r="D61" s="24">
        <f t="shared" si="41"/>
        <v>4.3964344773311126E-2</v>
      </c>
      <c r="E61" s="24">
        <f t="shared" si="42"/>
        <v>7.6475789947414122E-2</v>
      </c>
      <c r="F61" s="24">
        <f t="shared" si="43"/>
        <v>0.75788167729334344</v>
      </c>
      <c r="G61" s="24">
        <f t="shared" si="44"/>
        <v>2.8106047883071788E-2</v>
      </c>
      <c r="H61" s="24">
        <f t="shared" si="45"/>
        <v>-1.1277309978594217</v>
      </c>
      <c r="I61" s="24">
        <f t="shared" si="46"/>
        <v>0.75850743146526201</v>
      </c>
      <c r="J61" s="24">
        <f t="shared" si="47"/>
        <v>2.8545691330804899E-2</v>
      </c>
      <c r="K61" s="24">
        <v>0.01</v>
      </c>
      <c r="L61" s="24">
        <f t="shared" si="48"/>
        <v>0.01</v>
      </c>
      <c r="N61" s="23" t="str">
        <f t="shared" si="49"/>
        <v>не известно</v>
      </c>
      <c r="O61" s="23" t="str">
        <f t="shared" si="50"/>
        <v>не известно</v>
      </c>
      <c r="P61" s="23" t="str">
        <f t="shared" si="51"/>
        <v>не известно</v>
      </c>
    </row>
    <row r="62" spans="1:16" x14ac:dyDescent="0.2">
      <c r="A62" s="29">
        <v>51</v>
      </c>
      <c r="B62" s="28">
        <f t="shared" si="39"/>
        <v>-1.1277309978594217</v>
      </c>
      <c r="C62" s="24">
        <f t="shared" si="40"/>
        <v>5.9632757056445662E-2</v>
      </c>
      <c r="D62" s="24">
        <f t="shared" si="41"/>
        <v>3.8942156124061267E-2</v>
      </c>
      <c r="E62" s="24">
        <f t="shared" si="42"/>
        <v>7.1221887350335161E-2</v>
      </c>
      <c r="F62" s="24">
        <f t="shared" si="43"/>
        <v>0.75728534972277894</v>
      </c>
      <c r="G62" s="24">
        <f t="shared" si="44"/>
        <v>2.7716626321831174E-2</v>
      </c>
      <c r="H62" s="24">
        <f t="shared" si="45"/>
        <v>-1.1277800217500811</v>
      </c>
      <c r="I62" s="24">
        <f t="shared" si="46"/>
        <v>0.75788167729334344</v>
      </c>
      <c r="J62" s="24">
        <f t="shared" si="47"/>
        <v>2.8106047883071788E-2</v>
      </c>
      <c r="K62" s="24">
        <v>0.01</v>
      </c>
      <c r="L62" s="24">
        <f t="shared" si="48"/>
        <v>0.01</v>
      </c>
      <c r="N62" s="23" t="str">
        <f t="shared" si="49"/>
        <v>не известно</v>
      </c>
      <c r="O62" s="23" t="str">
        <f t="shared" si="50"/>
        <v>не известно</v>
      </c>
      <c r="P62" s="23" t="str">
        <f t="shared" si="51"/>
        <v>не известно</v>
      </c>
    </row>
    <row r="63" spans="1:16" x14ac:dyDescent="0.2">
      <c r="A63" s="29">
        <v>52</v>
      </c>
      <c r="B63" s="28">
        <f t="shared" si="39"/>
        <v>-1.1277800217500811</v>
      </c>
      <c r="C63" s="24">
        <f t="shared" si="40"/>
        <v>5.6858025212946917E-2</v>
      </c>
      <c r="D63" s="24">
        <f t="shared" si="41"/>
        <v>3.4451612941090559E-2</v>
      </c>
      <c r="E63" s="24">
        <f t="shared" si="42"/>
        <v>6.6481190312439695E-2</v>
      </c>
      <c r="F63" s="24">
        <f t="shared" si="43"/>
        <v>0.75671676947064948</v>
      </c>
      <c r="G63" s="24">
        <f t="shared" si="44"/>
        <v>2.7372110192420269E-2</v>
      </c>
      <c r="H63" s="24">
        <f t="shared" si="45"/>
        <v>-1.1278227833278438</v>
      </c>
      <c r="I63" s="24">
        <f t="shared" si="46"/>
        <v>0.75728534972277894</v>
      </c>
      <c r="J63" s="24">
        <f t="shared" si="47"/>
        <v>2.7716626321831174E-2</v>
      </c>
      <c r="K63" s="24">
        <v>0.01</v>
      </c>
      <c r="L63" s="24">
        <f t="shared" si="48"/>
        <v>0.01</v>
      </c>
      <c r="N63" s="23" t="str">
        <f t="shared" si="49"/>
        <v>не известно</v>
      </c>
      <c r="O63" s="23" t="str">
        <f t="shared" si="50"/>
        <v>не известно</v>
      </c>
      <c r="P63" s="23" t="str">
        <f t="shared" si="51"/>
        <v>не известно</v>
      </c>
    </row>
    <row r="64" spans="1:16" x14ac:dyDescent="0.2">
      <c r="A64" s="29">
        <v>53</v>
      </c>
      <c r="B64" s="28">
        <f t="shared" si="39"/>
        <v>-1.1278227833278438</v>
      </c>
      <c r="C64" s="24">
        <f t="shared" si="40"/>
        <v>5.4239188075018152E-2</v>
      </c>
      <c r="D64" s="24">
        <f t="shared" si="41"/>
        <v>3.0437871394852101E-2</v>
      </c>
      <c r="E64" s="24">
        <f t="shared" si="42"/>
        <v>6.219608941152769E-2</v>
      </c>
      <c r="F64" s="24">
        <f t="shared" si="43"/>
        <v>0.75617437758989925</v>
      </c>
      <c r="G64" s="24">
        <f t="shared" si="44"/>
        <v>2.7067731478471749E-2</v>
      </c>
      <c r="H64" s="24">
        <f t="shared" si="45"/>
        <v>-1.1278602501607693</v>
      </c>
      <c r="I64" s="24">
        <f t="shared" si="46"/>
        <v>0.75671676947064948</v>
      </c>
      <c r="J64" s="24">
        <f t="shared" si="47"/>
        <v>2.7372110192420269E-2</v>
      </c>
      <c r="K64" s="24">
        <v>0.01</v>
      </c>
      <c r="L64" s="24">
        <f t="shared" si="48"/>
        <v>0.01</v>
      </c>
      <c r="N64" s="23" t="str">
        <f t="shared" si="49"/>
        <v>не известно</v>
      </c>
      <c r="O64" s="23" t="str">
        <f t="shared" si="50"/>
        <v>не известно</v>
      </c>
      <c r="P64" s="23" t="str">
        <f t="shared" si="51"/>
        <v>не известно</v>
      </c>
    </row>
    <row r="65" spans="1:16" x14ac:dyDescent="0.2">
      <c r="A65" s="29">
        <v>54</v>
      </c>
      <c r="B65" s="28">
        <f t="shared" si="39"/>
        <v>-1.1278602501607693</v>
      </c>
      <c r="C65" s="24">
        <f t="shared" si="40"/>
        <v>5.1765241838068743E-2</v>
      </c>
      <c r="D65" s="24">
        <f t="shared" si="41"/>
        <v>2.6851692374616709E-2</v>
      </c>
      <c r="E65" s="24">
        <f t="shared" si="42"/>
        <v>5.8315123646741858E-2</v>
      </c>
      <c r="F65" s="24">
        <f t="shared" si="43"/>
        <v>0.75565672517151861</v>
      </c>
      <c r="G65" s="24">
        <f t="shared" si="44"/>
        <v>2.6799214554725583E-2</v>
      </c>
      <c r="H65" s="24">
        <f t="shared" si="45"/>
        <v>-1.1278932212640496</v>
      </c>
      <c r="I65" s="24">
        <f t="shared" si="46"/>
        <v>0.75617437758989925</v>
      </c>
      <c r="J65" s="24">
        <f t="shared" si="47"/>
        <v>2.7067731478471749E-2</v>
      </c>
      <c r="K65" s="24">
        <v>0.01</v>
      </c>
      <c r="L65" s="24">
        <f t="shared" si="48"/>
        <v>0.01</v>
      </c>
      <c r="N65" s="23" t="str">
        <f t="shared" si="49"/>
        <v>не известно</v>
      </c>
      <c r="O65" s="23" t="str">
        <f t="shared" si="50"/>
        <v>не известно</v>
      </c>
      <c r="P65" s="23" t="str">
        <f t="shared" si="51"/>
        <v>не известно</v>
      </c>
    </row>
    <row r="66" spans="1:16" x14ac:dyDescent="0.2">
      <c r="A66" s="29">
        <v>55</v>
      </c>
      <c r="B66" s="28">
        <f t="shared" si="39"/>
        <v>-1.1278932212640496</v>
      </c>
      <c r="C66" s="24">
        <f t="shared" si="40"/>
        <v>4.9426115240799984E-2</v>
      </c>
      <c r="D66" s="24">
        <f t="shared" si="41"/>
        <v>2.3648870718774528E-2</v>
      </c>
      <c r="E66" s="24">
        <f t="shared" si="42"/>
        <v>5.4792426064832644E-2</v>
      </c>
      <c r="F66" s="24">
        <f t="shared" si="43"/>
        <v>0.75516246401911058</v>
      </c>
      <c r="G66" s="24">
        <f t="shared" si="44"/>
        <v>2.6562725847537837E-2</v>
      </c>
      <c r="H66" s="24">
        <f t="shared" si="45"/>
        <v>-1.1279223582536926</v>
      </c>
      <c r="I66" s="24">
        <f t="shared" si="46"/>
        <v>0.75565672517151861</v>
      </c>
      <c r="J66" s="24">
        <f t="shared" si="47"/>
        <v>2.6799214554725583E-2</v>
      </c>
      <c r="K66" s="24">
        <v>0.01</v>
      </c>
      <c r="L66" s="24">
        <f t="shared" si="48"/>
        <v>0.01</v>
      </c>
      <c r="N66" s="23" t="str">
        <f t="shared" si="49"/>
        <v>не известно</v>
      </c>
      <c r="O66" s="23" t="str">
        <f t="shared" si="50"/>
        <v>не известно</v>
      </c>
      <c r="P66" s="23" t="str">
        <f t="shared" si="51"/>
        <v>не известно</v>
      </c>
    </row>
    <row r="67" spans="1:16" x14ac:dyDescent="0.2">
      <c r="A67" s="29">
        <v>56</v>
      </c>
      <c r="B67" s="28">
        <f t="shared" ref="B67:B84" si="52" xml:space="preserve"> IF(B66 &gt; H66, H66, B66)</f>
        <v>-1.1279223582536926</v>
      </c>
      <c r="C67" s="24">
        <f t="shared" ref="C67:C84" si="53" xml:space="preserve"> IF(B66 &gt; H66, 4*I67 + J67 - 3, 0)</f>
        <v>4.7212581923980146E-2</v>
      </c>
      <c r="D67" s="24">
        <f t="shared" ref="D67:D84" si="54" xml:space="preserve"> IF(B66 &gt; H66, 10*J67 + I67 - 1, 0)</f>
        <v>2.0789722494488849E-2</v>
      </c>
      <c r="E67" s="24">
        <f t="shared" ref="E67:E84" si="55" xml:space="preserve"> IF(B66 &gt; H66, SQRT(C67^2 + D67^2), 0)</f>
        <v>5.1587212110429E-2</v>
      </c>
      <c r="F67" s="24">
        <f t="shared" ref="F67:F84" si="56" xml:space="preserve"> IF(E67&gt;K67, I67 - L67*C67, 0)</f>
        <v>0.75469033819987075</v>
      </c>
      <c r="G67" s="24">
        <f t="shared" ref="G67:G84" si="57" xml:space="preserve"> IF(E67&gt;K67, J67 - L67*D67, 0)</f>
        <v>2.635482862259295E-2</v>
      </c>
      <c r="H67" s="24">
        <f t="shared" ref="H67:H84" si="58" xml:space="preserve"> IF(E67&gt;K67, 2*F67^2 + 5*G67^2 + F67*G67 - 3*F67 - G67, 0)</f>
        <v>-1.1279482105927192</v>
      </c>
      <c r="I67" s="24">
        <f t="shared" ref="I67:I84" si="59" xml:space="preserve"> IF(B66 &gt; H66, F66, I66)</f>
        <v>0.75516246401911058</v>
      </c>
      <c r="J67" s="24">
        <f t="shared" ref="J67:J84" si="60" xml:space="preserve"> IF(B66 &gt; H66, G66, J66)</f>
        <v>2.6562725847537837E-2</v>
      </c>
      <c r="K67" s="24">
        <v>0.01</v>
      </c>
      <c r="L67" s="24">
        <f t="shared" ref="L67:L84" si="61" xml:space="preserve"> IF(B66 &gt; H66, L66, L66/2)</f>
        <v>0.01</v>
      </c>
      <c r="N67" s="23" t="str">
        <f t="shared" ref="N67:N84" si="62">IF(E67&lt;K67, I67, "не известно")</f>
        <v>не известно</v>
      </c>
      <c r="O67" s="23" t="str">
        <f t="shared" ref="O67:O84" si="63">IF(E67&lt;K67, J67, "не известно")</f>
        <v>не известно</v>
      </c>
      <c r="P67" s="23" t="str">
        <f t="shared" ref="P67:P84" si="64" xml:space="preserve"> IF(AND(N67 = "не известно", O67 = "не известно"), "не известно", 2*N67^2 + 5*O67^2 + N67*O67 - 3*N67 - O67)</f>
        <v>не известно</v>
      </c>
    </row>
    <row r="68" spans="1:16" x14ac:dyDescent="0.2">
      <c r="A68" s="29">
        <v>57</v>
      </c>
      <c r="B68" s="28">
        <f t="shared" si="52"/>
        <v>-1.1279482105927192</v>
      </c>
      <c r="C68" s="24">
        <f t="shared" si="53"/>
        <v>4.5116181422075741E-2</v>
      </c>
      <c r="D68" s="24">
        <f t="shared" si="54"/>
        <v>1.8238624425800154E-2</v>
      </c>
      <c r="E68" s="24">
        <f t="shared" si="55"/>
        <v>4.8663304933543573E-2</v>
      </c>
      <c r="F68" s="24">
        <f t="shared" si="56"/>
        <v>0.75423917638564997</v>
      </c>
      <c r="G68" s="24">
        <f t="shared" si="57"/>
        <v>2.6172442378334947E-2</v>
      </c>
      <c r="H68" s="24">
        <f t="shared" si="58"/>
        <v>-1.127971236061805</v>
      </c>
      <c r="I68" s="24">
        <f t="shared" si="59"/>
        <v>0.75469033819987075</v>
      </c>
      <c r="J68" s="24">
        <f t="shared" si="60"/>
        <v>2.635482862259295E-2</v>
      </c>
      <c r="K68" s="24">
        <v>0.01</v>
      </c>
      <c r="L68" s="24">
        <f t="shared" si="61"/>
        <v>0.01</v>
      </c>
      <c r="N68" s="23" t="str">
        <f t="shared" si="62"/>
        <v>не известно</v>
      </c>
      <c r="O68" s="23" t="str">
        <f t="shared" si="63"/>
        <v>не известно</v>
      </c>
      <c r="P68" s="23" t="str">
        <f t="shared" si="64"/>
        <v>не известно</v>
      </c>
    </row>
    <row r="69" spans="1:16" x14ac:dyDescent="0.2">
      <c r="A69" s="29">
        <v>58</v>
      </c>
      <c r="B69" s="28">
        <f t="shared" si="52"/>
        <v>-1.127971236061805</v>
      </c>
      <c r="C69" s="24">
        <f t="shared" si="53"/>
        <v>4.3129147920935029E-2</v>
      </c>
      <c r="D69" s="24">
        <f t="shared" si="54"/>
        <v>1.5963600168999559E-2</v>
      </c>
      <c r="E69" s="24">
        <f t="shared" si="55"/>
        <v>4.5988693509835407E-2</v>
      </c>
      <c r="F69" s="24">
        <f t="shared" si="56"/>
        <v>0.75380788490644057</v>
      </c>
      <c r="G69" s="24">
        <f t="shared" si="57"/>
        <v>2.6012806376644951E-2</v>
      </c>
      <c r="H69" s="24">
        <f t="shared" si="58"/>
        <v>-1.1279918173685199</v>
      </c>
      <c r="I69" s="24">
        <f t="shared" si="59"/>
        <v>0.75423917638564997</v>
      </c>
      <c r="J69" s="24">
        <f t="shared" si="60"/>
        <v>2.6172442378334947E-2</v>
      </c>
      <c r="K69" s="24">
        <v>0.01</v>
      </c>
      <c r="L69" s="24">
        <f t="shared" si="61"/>
        <v>0.01</v>
      </c>
      <c r="N69" s="23" t="str">
        <f t="shared" si="62"/>
        <v>не известно</v>
      </c>
      <c r="O69" s="23" t="str">
        <f t="shared" si="63"/>
        <v>не известно</v>
      </c>
      <c r="P69" s="23" t="str">
        <f t="shared" si="64"/>
        <v>не известно</v>
      </c>
    </row>
    <row r="70" spans="1:16" x14ac:dyDescent="0.2">
      <c r="A70" s="29">
        <v>59</v>
      </c>
      <c r="B70" s="28">
        <f t="shared" si="52"/>
        <v>-1.1279918173685199</v>
      </c>
      <c r="C70" s="24">
        <f t="shared" si="53"/>
        <v>4.124434600240745E-2</v>
      </c>
      <c r="D70" s="24">
        <f t="shared" si="54"/>
        <v>1.3935948672890053E-2</v>
      </c>
      <c r="E70" s="24">
        <f t="shared" si="55"/>
        <v>4.3535120794362447E-2</v>
      </c>
      <c r="F70" s="24">
        <f t="shared" si="56"/>
        <v>0.75339544144641646</v>
      </c>
      <c r="G70" s="24">
        <f t="shared" si="57"/>
        <v>2.5873446889916052E-2</v>
      </c>
      <c r="H70" s="24">
        <f t="shared" si="58"/>
        <v>-1.1280102756334884</v>
      </c>
      <c r="I70" s="24">
        <f t="shared" si="59"/>
        <v>0.75380788490644057</v>
      </c>
      <c r="J70" s="24">
        <f t="shared" si="60"/>
        <v>2.6012806376644951E-2</v>
      </c>
      <c r="K70" s="24">
        <v>0.01</v>
      </c>
      <c r="L70" s="24">
        <f t="shared" si="61"/>
        <v>0.01</v>
      </c>
      <c r="N70" s="23" t="str">
        <f t="shared" si="62"/>
        <v>не известно</v>
      </c>
      <c r="O70" s="23" t="str">
        <f t="shared" si="63"/>
        <v>не известно</v>
      </c>
      <c r="P70" s="23" t="str">
        <f t="shared" si="64"/>
        <v>не известно</v>
      </c>
    </row>
    <row r="71" spans="1:16" x14ac:dyDescent="0.2">
      <c r="A71" s="29">
        <v>60</v>
      </c>
      <c r="B71" s="28">
        <f t="shared" si="52"/>
        <v>-1.1280102756334884</v>
      </c>
      <c r="C71" s="24">
        <f t="shared" si="53"/>
        <v>3.945521267558183E-2</v>
      </c>
      <c r="D71" s="24">
        <f t="shared" si="54"/>
        <v>1.2129910345576977E-2</v>
      </c>
      <c r="E71" s="24">
        <f t="shared" si="55"/>
        <v>4.1277700181419123E-2</v>
      </c>
      <c r="F71" s="24">
        <f t="shared" si="56"/>
        <v>0.75300088931966069</v>
      </c>
      <c r="G71" s="24">
        <f t="shared" si="57"/>
        <v>2.5752147786460282E-2</v>
      </c>
      <c r="H71" s="24">
        <f t="shared" si="58"/>
        <v>-1.1280268813498679</v>
      </c>
      <c r="I71" s="24">
        <f t="shared" si="59"/>
        <v>0.75339544144641646</v>
      </c>
      <c r="J71" s="24">
        <f t="shared" si="60"/>
        <v>2.5873446889916052E-2</v>
      </c>
      <c r="K71" s="24">
        <v>0.01</v>
      </c>
      <c r="L71" s="24">
        <f t="shared" si="61"/>
        <v>0.01</v>
      </c>
      <c r="N71" s="23" t="str">
        <f t="shared" si="62"/>
        <v>не известно</v>
      </c>
      <c r="O71" s="23" t="str">
        <f t="shared" si="63"/>
        <v>не известно</v>
      </c>
      <c r="P71" s="23" t="str">
        <f t="shared" si="64"/>
        <v>не известно</v>
      </c>
    </row>
    <row r="72" spans="1:16" x14ac:dyDescent="0.2">
      <c r="A72" s="29">
        <v>61</v>
      </c>
      <c r="B72" s="28">
        <f t="shared" si="52"/>
        <v>-1.1280268813498679</v>
      </c>
      <c r="C72" s="24">
        <f t="shared" si="53"/>
        <v>3.7755705065102951E-2</v>
      </c>
      <c r="D72" s="24">
        <f t="shared" si="54"/>
        <v>1.0522367184263581E-2</v>
      </c>
      <c r="E72" s="24">
        <f t="shared" si="55"/>
        <v>3.9194559266861356E-2</v>
      </c>
      <c r="F72" s="24">
        <f t="shared" si="56"/>
        <v>0.75262333226900968</v>
      </c>
      <c r="G72" s="24">
        <f t="shared" si="57"/>
        <v>2.5646924114617647E-2</v>
      </c>
      <c r="H72" s="24">
        <f t="shared" si="58"/>
        <v>-1.1280418632979317</v>
      </c>
      <c r="I72" s="24">
        <f t="shared" si="59"/>
        <v>0.75300088931966069</v>
      </c>
      <c r="J72" s="24">
        <f t="shared" si="60"/>
        <v>2.5752147786460282E-2</v>
      </c>
      <c r="K72" s="24">
        <v>0.01</v>
      </c>
      <c r="L72" s="24">
        <f t="shared" si="61"/>
        <v>0.01</v>
      </c>
      <c r="N72" s="23" t="str">
        <f t="shared" si="62"/>
        <v>не известно</v>
      </c>
      <c r="O72" s="23" t="str">
        <f t="shared" si="63"/>
        <v>не известно</v>
      </c>
      <c r="P72" s="23" t="str">
        <f t="shared" si="64"/>
        <v>не известно</v>
      </c>
    </row>
    <row r="73" spans="1:16" x14ac:dyDescent="0.2">
      <c r="A73" s="29">
        <v>62</v>
      </c>
      <c r="B73" s="28">
        <f t="shared" si="52"/>
        <v>-1.1280418632979317</v>
      </c>
      <c r="C73" s="24">
        <f t="shared" si="53"/>
        <v>3.6140253190656502E-2</v>
      </c>
      <c r="D73" s="24">
        <f t="shared" si="54"/>
        <v>9.0925734151861004E-3</v>
      </c>
      <c r="E73" s="24">
        <f t="shared" si="55"/>
        <v>3.7266510327575705E-2</v>
      </c>
      <c r="F73" s="24">
        <f t="shared" si="56"/>
        <v>0.75226192973710315</v>
      </c>
      <c r="G73" s="24">
        <f t="shared" si="57"/>
        <v>2.5555998380465787E-2</v>
      </c>
      <c r="H73" s="24">
        <f t="shared" si="58"/>
        <v>-1.1280554158040352</v>
      </c>
      <c r="I73" s="24">
        <f t="shared" si="59"/>
        <v>0.75262333226900968</v>
      </c>
      <c r="J73" s="24">
        <f t="shared" si="60"/>
        <v>2.5646924114617647E-2</v>
      </c>
      <c r="K73" s="24">
        <v>0.01</v>
      </c>
      <c r="L73" s="24">
        <f t="shared" si="61"/>
        <v>0.01</v>
      </c>
      <c r="N73" s="23" t="str">
        <f t="shared" si="62"/>
        <v>не известно</v>
      </c>
      <c r="O73" s="23" t="str">
        <f t="shared" si="63"/>
        <v>не известно</v>
      </c>
      <c r="P73" s="23" t="str">
        <f t="shared" si="64"/>
        <v>не известно</v>
      </c>
    </row>
    <row r="74" spans="1:16" x14ac:dyDescent="0.2">
      <c r="A74" s="29">
        <v>63</v>
      </c>
      <c r="B74" s="28">
        <f t="shared" si="52"/>
        <v>-1.1280554158040352</v>
      </c>
      <c r="C74" s="24">
        <f t="shared" si="53"/>
        <v>3.4603717328878236E-2</v>
      </c>
      <c r="D74" s="24">
        <f t="shared" si="54"/>
        <v>7.8219135417609831E-3</v>
      </c>
      <c r="E74" s="24">
        <f t="shared" si="55"/>
        <v>3.5476747094846391E-2</v>
      </c>
      <c r="F74" s="24">
        <f t="shared" si="56"/>
        <v>0.75191589256381441</v>
      </c>
      <c r="G74" s="24">
        <f t="shared" si="57"/>
        <v>2.5477779245048179E-2</v>
      </c>
      <c r="H74" s="24">
        <f t="shared" si="58"/>
        <v>-1.128067704658535</v>
      </c>
      <c r="I74" s="24">
        <f t="shared" si="59"/>
        <v>0.75226192973710315</v>
      </c>
      <c r="J74" s="24">
        <f t="shared" si="60"/>
        <v>2.5555998380465787E-2</v>
      </c>
      <c r="K74" s="24">
        <v>0.01</v>
      </c>
      <c r="L74" s="24">
        <f t="shared" si="61"/>
        <v>0.01</v>
      </c>
      <c r="N74" s="23" t="str">
        <f t="shared" si="62"/>
        <v>не известно</v>
      </c>
      <c r="O74" s="23" t="str">
        <f t="shared" si="63"/>
        <v>не известно</v>
      </c>
      <c r="P74" s="23" t="str">
        <f t="shared" si="64"/>
        <v>не известно</v>
      </c>
    </row>
    <row r="75" spans="1:16" x14ac:dyDescent="0.2">
      <c r="A75" s="29">
        <v>64</v>
      </c>
      <c r="B75" s="28">
        <f t="shared" si="52"/>
        <v>-1.128067704658535</v>
      </c>
      <c r="C75" s="24">
        <f t="shared" si="53"/>
        <v>3.3141349500305672E-2</v>
      </c>
      <c r="D75" s="24">
        <f t="shared" si="54"/>
        <v>6.6936850142962356E-3</v>
      </c>
      <c r="E75" s="24">
        <f t="shared" si="55"/>
        <v>3.3810567368383879E-2</v>
      </c>
      <c r="F75" s="24">
        <f t="shared" si="56"/>
        <v>0.75158447906881132</v>
      </c>
      <c r="G75" s="24">
        <f t="shared" si="57"/>
        <v>2.5410842394905216E-2</v>
      </c>
      <c r="H75" s="24">
        <f t="shared" si="58"/>
        <v>-1.1280788719468979</v>
      </c>
      <c r="I75" s="24">
        <f t="shared" si="59"/>
        <v>0.75191589256381441</v>
      </c>
      <c r="J75" s="24">
        <f t="shared" si="60"/>
        <v>2.5477779245048179E-2</v>
      </c>
      <c r="K75" s="24">
        <v>0.01</v>
      </c>
      <c r="L75" s="24">
        <f t="shared" si="61"/>
        <v>0.01</v>
      </c>
      <c r="N75" s="23" t="str">
        <f t="shared" si="62"/>
        <v>не известно</v>
      </c>
      <c r="O75" s="23" t="str">
        <f t="shared" si="63"/>
        <v>не известно</v>
      </c>
      <c r="P75" s="23" t="str">
        <f t="shared" si="64"/>
        <v>не известно</v>
      </c>
    </row>
    <row r="76" spans="1:16" x14ac:dyDescent="0.2">
      <c r="A76" s="29">
        <v>65</v>
      </c>
      <c r="B76" s="28">
        <f t="shared" si="52"/>
        <v>-1.1280788719468979</v>
      </c>
      <c r="C76" s="24">
        <f t="shared" si="53"/>
        <v>3.174875867015059E-2</v>
      </c>
      <c r="D76" s="24">
        <f t="shared" si="54"/>
        <v>5.6929030178634044E-3</v>
      </c>
      <c r="E76" s="24">
        <f t="shared" si="55"/>
        <v>3.2255120862682569E-2</v>
      </c>
      <c r="F76" s="24">
        <f t="shared" si="56"/>
        <v>0.75126699148210985</v>
      </c>
      <c r="G76" s="24">
        <f t="shared" si="57"/>
        <v>2.5353913364726581E-2</v>
      </c>
      <c r="H76" s="24">
        <f t="shared" si="58"/>
        <v>-1.1280890399995485</v>
      </c>
      <c r="I76" s="24">
        <f t="shared" si="59"/>
        <v>0.75158447906881132</v>
      </c>
      <c r="J76" s="24">
        <f t="shared" si="60"/>
        <v>2.5410842394905216E-2</v>
      </c>
      <c r="K76" s="24">
        <v>0.01</v>
      </c>
      <c r="L76" s="24">
        <f t="shared" si="61"/>
        <v>0.01</v>
      </c>
      <c r="N76" s="23" t="str">
        <f t="shared" si="62"/>
        <v>не известно</v>
      </c>
      <c r="O76" s="23" t="str">
        <f t="shared" si="63"/>
        <v>не известно</v>
      </c>
      <c r="P76" s="23" t="str">
        <f t="shared" si="64"/>
        <v>не известно</v>
      </c>
    </row>
    <row r="77" spans="1:16" x14ac:dyDescent="0.2">
      <c r="A77" s="29">
        <v>66</v>
      </c>
      <c r="B77" s="28">
        <f t="shared" si="52"/>
        <v>-1.1280890399995485</v>
      </c>
      <c r="C77" s="24">
        <f t="shared" si="53"/>
        <v>3.0421879293165865E-2</v>
      </c>
      <c r="D77" s="24">
        <f t="shared" si="54"/>
        <v>4.8061251293756158E-3</v>
      </c>
      <c r="E77" s="24">
        <f t="shared" si="55"/>
        <v>3.0799181458070764E-2</v>
      </c>
      <c r="F77" s="24">
        <f t="shared" si="56"/>
        <v>0.75096277268917822</v>
      </c>
      <c r="G77" s="24">
        <f t="shared" si="57"/>
        <v>2.5305852113432826E-2</v>
      </c>
      <c r="H77" s="24">
        <f t="shared" si="58"/>
        <v>-1.1280983146266303</v>
      </c>
      <c r="I77" s="24">
        <f t="shared" si="59"/>
        <v>0.75126699148210985</v>
      </c>
      <c r="J77" s="24">
        <f t="shared" si="60"/>
        <v>2.5353913364726581E-2</v>
      </c>
      <c r="K77" s="24">
        <v>0.01</v>
      </c>
      <c r="L77" s="24">
        <f t="shared" si="61"/>
        <v>0.01</v>
      </c>
      <c r="N77" s="23" t="str">
        <f t="shared" si="62"/>
        <v>не известно</v>
      </c>
      <c r="O77" s="23" t="str">
        <f t="shared" si="63"/>
        <v>не известно</v>
      </c>
      <c r="P77" s="23" t="str">
        <f t="shared" si="64"/>
        <v>не известно</v>
      </c>
    </row>
    <row r="78" spans="1:16" x14ac:dyDescent="0.2">
      <c r="A78" s="29">
        <v>67</v>
      </c>
      <c r="B78" s="28">
        <f t="shared" si="52"/>
        <v>-1.1280983146266303</v>
      </c>
      <c r="C78" s="24">
        <f t="shared" si="53"/>
        <v>2.9156942870145475E-2</v>
      </c>
      <c r="D78" s="24">
        <f t="shared" si="54"/>
        <v>4.0212938235064666E-3</v>
      </c>
      <c r="E78" s="24">
        <f t="shared" si="55"/>
        <v>2.9432942794560966E-2</v>
      </c>
      <c r="F78" s="24">
        <f t="shared" si="56"/>
        <v>0.75067120326047676</v>
      </c>
      <c r="G78" s="24">
        <f t="shared" si="57"/>
        <v>2.5265639175197762E-2</v>
      </c>
      <c r="H78" s="24">
        <f t="shared" si="58"/>
        <v>-1.1281067877721169</v>
      </c>
      <c r="I78" s="24">
        <f t="shared" si="59"/>
        <v>0.75096277268917822</v>
      </c>
      <c r="J78" s="24">
        <f t="shared" si="60"/>
        <v>2.5305852113432826E-2</v>
      </c>
      <c r="K78" s="24">
        <v>0.01</v>
      </c>
      <c r="L78" s="24">
        <f t="shared" si="61"/>
        <v>0.01</v>
      </c>
      <c r="N78" s="23" t="str">
        <f t="shared" si="62"/>
        <v>не известно</v>
      </c>
      <c r="O78" s="23" t="str">
        <f t="shared" si="63"/>
        <v>не известно</v>
      </c>
      <c r="P78" s="23" t="str">
        <f t="shared" si="64"/>
        <v>не известно</v>
      </c>
    </row>
    <row r="79" spans="1:16" x14ac:dyDescent="0.2">
      <c r="A79" s="29">
        <v>68</v>
      </c>
      <c r="B79" s="28">
        <f t="shared" si="52"/>
        <v>-1.1281067877721169</v>
      </c>
      <c r="C79" s="24">
        <f t="shared" si="53"/>
        <v>2.7950452217104793E-2</v>
      </c>
      <c r="D79" s="24">
        <f t="shared" si="54"/>
        <v>3.3275950124544984E-3</v>
      </c>
      <c r="E79" s="24">
        <f t="shared" si="55"/>
        <v>2.814783593293755E-2</v>
      </c>
      <c r="F79" s="24">
        <f t="shared" si="56"/>
        <v>0.75039169873830569</v>
      </c>
      <c r="G79" s="24">
        <f t="shared" si="57"/>
        <v>2.5232363225073218E-2</v>
      </c>
      <c r="H79" s="24">
        <f t="shared" si="58"/>
        <v>-1.1281145396960151</v>
      </c>
      <c r="I79" s="24">
        <f t="shared" si="59"/>
        <v>0.75067120326047676</v>
      </c>
      <c r="J79" s="24">
        <f t="shared" si="60"/>
        <v>2.5265639175197762E-2</v>
      </c>
      <c r="K79" s="24">
        <v>0.01</v>
      </c>
      <c r="L79" s="24">
        <f t="shared" si="61"/>
        <v>0.01</v>
      </c>
      <c r="N79" s="23" t="str">
        <f t="shared" si="62"/>
        <v>не известно</v>
      </c>
      <c r="O79" s="23" t="str">
        <f t="shared" si="63"/>
        <v>не известно</v>
      </c>
      <c r="P79" s="23" t="str">
        <f t="shared" si="64"/>
        <v>не известно</v>
      </c>
    </row>
    <row r="80" spans="1:16" x14ac:dyDescent="0.2">
      <c r="A80" s="29">
        <v>69</v>
      </c>
      <c r="B80" s="28">
        <f t="shared" si="52"/>
        <v>-1.1281145396960151</v>
      </c>
      <c r="C80" s="24">
        <f t="shared" si="53"/>
        <v>2.6799158178295812E-2</v>
      </c>
      <c r="D80" s="24">
        <f t="shared" si="54"/>
        <v>2.7153309890377564E-3</v>
      </c>
      <c r="E80" s="24">
        <f t="shared" si="55"/>
        <v>2.6936367636438068E-2</v>
      </c>
      <c r="F80" s="24">
        <f t="shared" si="56"/>
        <v>0.75012370715652277</v>
      </c>
      <c r="G80" s="24">
        <f t="shared" si="57"/>
        <v>2.5205209915182838E-2</v>
      </c>
      <c r="H80" s="24">
        <f t="shared" si="58"/>
        <v>-1.128121640772684</v>
      </c>
      <c r="I80" s="24">
        <f t="shared" si="59"/>
        <v>0.75039169873830569</v>
      </c>
      <c r="J80" s="24">
        <f t="shared" si="60"/>
        <v>2.5232363225073218E-2</v>
      </c>
      <c r="K80" s="24">
        <v>0.01</v>
      </c>
      <c r="L80" s="24">
        <f t="shared" si="61"/>
        <v>0.01</v>
      </c>
      <c r="N80" s="23" t="str">
        <f t="shared" si="62"/>
        <v>не известно</v>
      </c>
      <c r="O80" s="23" t="str">
        <f t="shared" si="63"/>
        <v>не известно</v>
      </c>
      <c r="P80" s="23" t="str">
        <f t="shared" si="64"/>
        <v>не известно</v>
      </c>
    </row>
    <row r="81" spans="1:16" x14ac:dyDescent="0.2">
      <c r="A81" s="29">
        <v>70</v>
      </c>
      <c r="B81" s="28">
        <f t="shared" si="52"/>
        <v>-1.128121640772684</v>
      </c>
      <c r="C81" s="24">
        <f t="shared" si="53"/>
        <v>2.5700038541273784E-2</v>
      </c>
      <c r="D81" s="24">
        <f t="shared" si="54"/>
        <v>2.1758063083510137E-3</v>
      </c>
      <c r="E81" s="24">
        <f t="shared" si="55"/>
        <v>2.5791977708473968E-2</v>
      </c>
      <c r="F81" s="24">
        <f t="shared" si="56"/>
        <v>0.74986670677111</v>
      </c>
      <c r="G81" s="24">
        <f t="shared" si="57"/>
        <v>2.5183451852099328E-2</v>
      </c>
      <c r="H81" s="24">
        <f t="shared" si="58"/>
        <v>-1.1281281529765319</v>
      </c>
      <c r="I81" s="24">
        <f t="shared" si="59"/>
        <v>0.75012370715652277</v>
      </c>
      <c r="J81" s="24">
        <f t="shared" si="60"/>
        <v>2.5205209915182838E-2</v>
      </c>
      <c r="K81" s="24">
        <v>0.01</v>
      </c>
      <c r="L81" s="24">
        <f t="shared" si="61"/>
        <v>0.01</v>
      </c>
      <c r="N81" s="23" t="str">
        <f t="shared" si="62"/>
        <v>не известно</v>
      </c>
      <c r="O81" s="23" t="str">
        <f t="shared" si="63"/>
        <v>не известно</v>
      </c>
      <c r="P81" s="23" t="str">
        <f t="shared" si="64"/>
        <v>не известно</v>
      </c>
    </row>
    <row r="82" spans="1:16" x14ac:dyDescent="0.2">
      <c r="A82" s="29">
        <v>71</v>
      </c>
      <c r="B82" s="28">
        <f t="shared" si="52"/>
        <v>-1.1281281529765319</v>
      </c>
      <c r="C82" s="24">
        <f t="shared" si="53"/>
        <v>2.4650278936539483E-2</v>
      </c>
      <c r="D82" s="24">
        <f t="shared" si="54"/>
        <v>1.7012252921033699E-3</v>
      </c>
      <c r="E82" s="24">
        <f t="shared" si="55"/>
        <v>2.470891375887848E-2</v>
      </c>
      <c r="F82" s="24">
        <f t="shared" si="56"/>
        <v>0.74962020398174456</v>
      </c>
      <c r="G82" s="24">
        <f t="shared" si="57"/>
        <v>2.5166439599178293E-2</v>
      </c>
      <c r="H82" s="24">
        <f t="shared" si="58"/>
        <v>-1.1281341311128217</v>
      </c>
      <c r="I82" s="24">
        <f t="shared" si="59"/>
        <v>0.74986670677111</v>
      </c>
      <c r="J82" s="24">
        <f t="shared" si="60"/>
        <v>2.5183451852099328E-2</v>
      </c>
      <c r="K82" s="24">
        <v>0.01</v>
      </c>
      <c r="L82" s="24">
        <f t="shared" si="61"/>
        <v>0.01</v>
      </c>
      <c r="N82" s="23" t="str">
        <f t="shared" si="62"/>
        <v>не известно</v>
      </c>
      <c r="O82" s="23" t="str">
        <f t="shared" si="63"/>
        <v>не известно</v>
      </c>
      <c r="P82" s="23" t="str">
        <f t="shared" si="64"/>
        <v>не известно</v>
      </c>
    </row>
    <row r="83" spans="1:16" x14ac:dyDescent="0.2">
      <c r="A83" s="29">
        <v>72</v>
      </c>
      <c r="B83" s="28">
        <f t="shared" si="52"/>
        <v>-1.1281341311128217</v>
      </c>
      <c r="C83" s="24">
        <f t="shared" si="53"/>
        <v>2.3647255526156652E-2</v>
      </c>
      <c r="D83" s="24">
        <f t="shared" si="54"/>
        <v>1.2845999735273672E-3</v>
      </c>
      <c r="E83" s="24">
        <f t="shared" si="55"/>
        <v>2.3682121759068225E-2</v>
      </c>
      <c r="F83" s="24">
        <f t="shared" si="56"/>
        <v>0.74938373142648296</v>
      </c>
      <c r="G83" s="24">
        <f t="shared" si="57"/>
        <v>2.5153593599443018E-2</v>
      </c>
      <c r="H83" s="24">
        <f t="shared" si="58"/>
        <v>-1.1281396238403678</v>
      </c>
      <c r="I83" s="24">
        <f t="shared" si="59"/>
        <v>0.74962020398174456</v>
      </c>
      <c r="J83" s="24">
        <f t="shared" si="60"/>
        <v>2.5166439599178293E-2</v>
      </c>
      <c r="K83" s="24">
        <v>0.01</v>
      </c>
      <c r="L83" s="24">
        <f t="shared" si="61"/>
        <v>0.01</v>
      </c>
      <c r="N83" s="23" t="str">
        <f t="shared" si="62"/>
        <v>не известно</v>
      </c>
      <c r="O83" s="23" t="str">
        <f t="shared" si="63"/>
        <v>не известно</v>
      </c>
      <c r="P83" s="23" t="str">
        <f t="shared" si="64"/>
        <v>не известно</v>
      </c>
    </row>
    <row r="84" spans="1:16" x14ac:dyDescent="0.2">
      <c r="A84" s="29">
        <v>73</v>
      </c>
      <c r="B84" s="28">
        <f t="shared" si="52"/>
        <v>-1.1281396238403678</v>
      </c>
      <c r="C84" s="24">
        <f t="shared" si="53"/>
        <v>2.2688519305374744E-2</v>
      </c>
      <c r="D84" s="24">
        <f t="shared" si="54"/>
        <v>9.1966742091309506E-4</v>
      </c>
      <c r="E84" s="24">
        <f t="shared" si="55"/>
        <v>2.270715077757338E-2</v>
      </c>
      <c r="F84" s="24">
        <f t="shared" si="56"/>
        <v>0.74915684623342926</v>
      </c>
      <c r="G84" s="24">
        <f t="shared" si="57"/>
        <v>2.5144396925233885E-2</v>
      </c>
      <c r="H84" s="24">
        <f t="shared" si="58"/>
        <v>-1.1281446745240673</v>
      </c>
      <c r="I84" s="24">
        <f t="shared" si="59"/>
        <v>0.74938373142648296</v>
      </c>
      <c r="J84" s="24">
        <f t="shared" si="60"/>
        <v>2.5153593599443018E-2</v>
      </c>
      <c r="K84" s="24">
        <v>0.01</v>
      </c>
      <c r="L84" s="24">
        <f t="shared" si="61"/>
        <v>0.01</v>
      </c>
      <c r="N84" s="23" t="str">
        <f t="shared" si="62"/>
        <v>не известно</v>
      </c>
      <c r="O84" s="23" t="str">
        <f t="shared" si="63"/>
        <v>не известно</v>
      </c>
      <c r="P84" s="23" t="str">
        <f t="shared" si="64"/>
        <v>не известно</v>
      </c>
    </row>
    <row r="85" spans="1:16" x14ac:dyDescent="0.2">
      <c r="A85" s="29">
        <v>74</v>
      </c>
      <c r="B85" s="28">
        <f t="shared" ref="B85:B90" si="65" xml:space="preserve"> IF(B84 &gt; H84, H84, B84)</f>
        <v>-1.1281446745240673</v>
      </c>
      <c r="C85" s="24">
        <f t="shared" ref="C85:C90" si="66" xml:space="preserve"> IF(B84 &gt; H84, 4*I85 + J85 - 3, 0)</f>
        <v>2.1771781858951123E-2</v>
      </c>
      <c r="D85" s="24">
        <f t="shared" ref="D85:D90" si="67" xml:space="preserve"> IF(B84 &gt; H84, 10*J85 + I85 - 1, 0)</f>
        <v>6.0081548576818022E-4</v>
      </c>
      <c r="E85" s="24">
        <f t="shared" ref="E85:E90" si="68" xml:space="preserve"> IF(B84 &gt; H84, SQRT(C85^2 + D85^2), 0)</f>
        <v>2.17800703525423E-2</v>
      </c>
      <c r="F85" s="24">
        <f t="shared" ref="F85:F90" si="69" xml:space="preserve"> IF(E85&gt;K85, I85 - L85*C85, 0)</f>
        <v>0.74893912841483978</v>
      </c>
      <c r="G85" s="24">
        <f t="shared" ref="G85:G90" si="70" xml:space="preserve"> IF(E85&gt;K85, J85 - L85*D85, 0)</f>
        <v>2.5138388770376205E-2</v>
      </c>
      <c r="H85" s="24">
        <f t="shared" ref="H85:H90" si="71" xml:space="preserve"> IF(E85&gt;K85, 2*F85^2 + 5*G85^2 + F85*G85 - 3*F85 - G85, 0)</f>
        <v>-1.1281493219480441</v>
      </c>
      <c r="I85" s="24">
        <f t="shared" ref="I85:I90" si="72" xml:space="preserve"> IF(B84 &gt; H84, F84, I84)</f>
        <v>0.74915684623342926</v>
      </c>
      <c r="J85" s="24">
        <f t="shared" ref="J85:J90" si="73" xml:space="preserve"> IF(B84 &gt; H84, G84, J84)</f>
        <v>2.5144396925233885E-2</v>
      </c>
      <c r="K85" s="24">
        <v>0.01</v>
      </c>
      <c r="L85" s="24">
        <f t="shared" ref="L85:L90" si="74" xml:space="preserve"> IF(B84 &gt; H84, L84, L84/2)</f>
        <v>0.01</v>
      </c>
      <c r="N85" s="23" t="str">
        <f t="shared" ref="N85:N90" si="75">IF(E85&lt;K85, I85, "не известно")</f>
        <v>не известно</v>
      </c>
      <c r="O85" s="23" t="str">
        <f t="shared" ref="O85:O90" si="76">IF(E85&lt;K85, J85, "не известно")</f>
        <v>не известно</v>
      </c>
      <c r="P85" s="23" t="str">
        <f t="shared" ref="P85:P90" si="77" xml:space="preserve"> IF(AND(N85 = "не известно", O85 = "не известно"), "не известно", 2*N85^2 + 5*O85^2 + N85*O85 - 3*N85 - O85)</f>
        <v>не известно</v>
      </c>
    </row>
    <row r="86" spans="1:16" x14ac:dyDescent="0.2">
      <c r="A86" s="29">
        <v>75</v>
      </c>
      <c r="B86" s="28">
        <f t="shared" si="65"/>
        <v>-1.1281493219480441</v>
      </c>
      <c r="C86" s="24">
        <f t="shared" si="66"/>
        <v>2.0894902429735129E-2</v>
      </c>
      <c r="D86" s="24">
        <f t="shared" si="67"/>
        <v>3.2301611860185986E-4</v>
      </c>
      <c r="E86" s="24">
        <f t="shared" si="68"/>
        <v>2.0897399047752993E-2</v>
      </c>
      <c r="F86" s="24">
        <f t="shared" si="69"/>
        <v>0.74873017939054243</v>
      </c>
      <c r="G86" s="24">
        <f t="shared" si="70"/>
        <v>2.5135158609190186E-2</v>
      </c>
      <c r="H86" s="24">
        <f t="shared" si="71"/>
        <v>-1.1281536009144153</v>
      </c>
      <c r="I86" s="24">
        <f t="shared" si="72"/>
        <v>0.74893912841483978</v>
      </c>
      <c r="J86" s="24">
        <f t="shared" si="73"/>
        <v>2.5138388770376205E-2</v>
      </c>
      <c r="K86" s="24">
        <v>0.01</v>
      </c>
      <c r="L86" s="24">
        <f t="shared" si="74"/>
        <v>0.01</v>
      </c>
      <c r="N86" s="23" t="str">
        <f t="shared" si="75"/>
        <v>не известно</v>
      </c>
      <c r="O86" s="23" t="str">
        <f t="shared" si="76"/>
        <v>не известно</v>
      </c>
      <c r="P86" s="23" t="str">
        <f t="shared" si="77"/>
        <v>не известно</v>
      </c>
    </row>
    <row r="87" spans="1:16" x14ac:dyDescent="0.2">
      <c r="A87" s="29">
        <v>76</v>
      </c>
      <c r="B87" s="28">
        <f t="shared" si="65"/>
        <v>-1.1281536009144153</v>
      </c>
      <c r="C87" s="24">
        <f t="shared" si="66"/>
        <v>2.0055876171360065E-2</v>
      </c>
      <c r="D87" s="24">
        <f t="shared" si="67"/>
        <v>8.1765482444318138E-5</v>
      </c>
      <c r="E87" s="24">
        <f t="shared" si="68"/>
        <v>2.0056042844864681E-2</v>
      </c>
      <c r="F87" s="24">
        <f t="shared" si="69"/>
        <v>0.74852962062882877</v>
      </c>
      <c r="G87" s="24">
        <f t="shared" si="70"/>
        <v>2.5134340954365741E-2</v>
      </c>
      <c r="H87" s="24">
        <f t="shared" si="71"/>
        <v>-1.1281575427479968</v>
      </c>
      <c r="I87" s="24">
        <f t="shared" si="72"/>
        <v>0.74873017939054243</v>
      </c>
      <c r="J87" s="24">
        <f t="shared" si="73"/>
        <v>2.5135158609190186E-2</v>
      </c>
      <c r="K87" s="24">
        <v>0.01</v>
      </c>
      <c r="L87" s="24">
        <f t="shared" si="74"/>
        <v>0.01</v>
      </c>
      <c r="N87" s="23" t="str">
        <f t="shared" si="75"/>
        <v>не известно</v>
      </c>
      <c r="O87" s="23" t="str">
        <f t="shared" si="76"/>
        <v>не известно</v>
      </c>
      <c r="P87" s="23" t="str">
        <f t="shared" si="77"/>
        <v>не известно</v>
      </c>
    </row>
    <row r="88" spans="1:16" x14ac:dyDescent="0.2">
      <c r="A88" s="29">
        <v>77</v>
      </c>
      <c r="B88" s="28">
        <f t="shared" si="65"/>
        <v>-1.1281575427479968</v>
      </c>
      <c r="C88" s="24">
        <f t="shared" si="66"/>
        <v>1.9252823469680713E-2</v>
      </c>
      <c r="D88" s="24">
        <f t="shared" si="67"/>
        <v>-1.2696982751381203E-4</v>
      </c>
      <c r="E88" s="24">
        <f t="shared" si="68"/>
        <v>1.9253242139748501E-2</v>
      </c>
      <c r="F88" s="24">
        <f t="shared" si="69"/>
        <v>0.74833709239413193</v>
      </c>
      <c r="G88" s="24">
        <f t="shared" si="70"/>
        <v>2.5135610652640878E-2</v>
      </c>
      <c r="H88" s="24">
        <f t="shared" si="71"/>
        <v>-1.1281611757234757</v>
      </c>
      <c r="I88" s="24">
        <f t="shared" si="72"/>
        <v>0.74852962062882877</v>
      </c>
      <c r="J88" s="24">
        <f t="shared" si="73"/>
        <v>2.5134340954365741E-2</v>
      </c>
      <c r="K88" s="24">
        <v>0.01</v>
      </c>
      <c r="L88" s="24">
        <f t="shared" si="74"/>
        <v>0.01</v>
      </c>
      <c r="N88" s="23" t="str">
        <f t="shared" si="75"/>
        <v>не известно</v>
      </c>
      <c r="O88" s="23" t="str">
        <f t="shared" si="76"/>
        <v>не известно</v>
      </c>
      <c r="P88" s="23" t="str">
        <f t="shared" si="77"/>
        <v>не известно</v>
      </c>
    </row>
    <row r="89" spans="1:16" x14ac:dyDescent="0.2">
      <c r="A89" s="29">
        <v>78</v>
      </c>
      <c r="B89" s="28">
        <f t="shared" si="65"/>
        <v>-1.1281611757234757</v>
      </c>
      <c r="C89" s="24">
        <f t="shared" si="66"/>
        <v>1.848398022916875E-2</v>
      </c>
      <c r="D89" s="24">
        <f t="shared" si="67"/>
        <v>-3.068010794593512E-4</v>
      </c>
      <c r="E89" s="24">
        <f t="shared" si="68"/>
        <v>1.8486526228977108E-2</v>
      </c>
      <c r="F89" s="24">
        <f t="shared" si="69"/>
        <v>0.74815225259184026</v>
      </c>
      <c r="G89" s="24">
        <f t="shared" si="70"/>
        <v>2.5138678663435471E-2</v>
      </c>
      <c r="H89" s="24">
        <f t="shared" si="71"/>
        <v>-1.1281645254285182</v>
      </c>
      <c r="I89" s="24">
        <f t="shared" si="72"/>
        <v>0.74833709239413193</v>
      </c>
      <c r="J89" s="24">
        <f t="shared" si="73"/>
        <v>2.5135610652640878E-2</v>
      </c>
      <c r="K89" s="24">
        <v>0.01</v>
      </c>
      <c r="L89" s="24">
        <f t="shared" si="74"/>
        <v>0.01</v>
      </c>
      <c r="N89" s="23" t="str">
        <f t="shared" si="75"/>
        <v>не известно</v>
      </c>
      <c r="O89" s="23" t="str">
        <f t="shared" si="76"/>
        <v>не известно</v>
      </c>
      <c r="P89" s="23" t="str">
        <f t="shared" si="77"/>
        <v>не известно</v>
      </c>
    </row>
    <row r="90" spans="1:16" x14ac:dyDescent="0.2">
      <c r="A90" s="29">
        <v>79</v>
      </c>
      <c r="B90" s="28">
        <f t="shared" si="65"/>
        <v>-1.1281645254285182</v>
      </c>
      <c r="C90" s="24">
        <f t="shared" si="66"/>
        <v>1.7747689030796376E-2</v>
      </c>
      <c r="D90" s="24">
        <f t="shared" si="67"/>
        <v>-4.6096077380508582E-4</v>
      </c>
      <c r="E90" s="24">
        <f t="shared" si="68"/>
        <v>1.7753674289251703E-2</v>
      </c>
      <c r="F90" s="24">
        <f t="shared" si="69"/>
        <v>0.74797477570153226</v>
      </c>
      <c r="G90" s="24">
        <f t="shared" si="70"/>
        <v>2.5143288271173521E-2</v>
      </c>
      <c r="H90" s="24">
        <f t="shared" si="71"/>
        <v>-1.1281676150737885</v>
      </c>
      <c r="I90" s="24">
        <f t="shared" si="72"/>
        <v>0.74815225259184026</v>
      </c>
      <c r="J90" s="24">
        <f t="shared" si="73"/>
        <v>2.5138678663435471E-2</v>
      </c>
      <c r="K90" s="24">
        <v>0.01</v>
      </c>
      <c r="L90" s="24">
        <f t="shared" si="74"/>
        <v>0.01</v>
      </c>
      <c r="N90" s="23" t="str">
        <f t="shared" si="75"/>
        <v>не известно</v>
      </c>
      <c r="O90" s="23" t="str">
        <f t="shared" si="76"/>
        <v>не известно</v>
      </c>
      <c r="P90" s="23" t="str">
        <f t="shared" si="77"/>
        <v>не известно</v>
      </c>
    </row>
    <row r="91" spans="1:16" x14ac:dyDescent="0.2">
      <c r="A91" s="29">
        <v>80</v>
      </c>
      <c r="B91" s="28">
        <f t="shared" ref="B91:B105" si="78" xml:space="preserve"> IF(B90 &gt; H90, H90, B90)</f>
        <v>-1.1281676150737885</v>
      </c>
      <c r="C91" s="24">
        <f t="shared" ref="C91:C105" si="79" xml:space="preserve"> IF(B90 &gt; H90, 4*I91 + J91 - 3, 0)</f>
        <v>1.7042391077302543E-2</v>
      </c>
      <c r="D91" s="24">
        <f t="shared" ref="D91:D105" si="80" xml:space="preserve"> IF(B90 &gt; H90, 10*J91 + I91 - 1, 0)</f>
        <v>-5.9234158673260318E-4</v>
      </c>
      <c r="E91" s="24">
        <f t="shared" ref="E91:E105" si="81" xml:space="preserve"> IF(B90 &gt; H90, SQRT(C91^2 + D91^2), 0)</f>
        <v>1.7052681964638119E-2</v>
      </c>
      <c r="F91" s="24">
        <f t="shared" ref="F91:F105" si="82" xml:space="preserve"> IF(E91&gt;K91, I91 - L91*C91, 0)</f>
        <v>0.74780435179075921</v>
      </c>
      <c r="G91" s="24">
        <f t="shared" ref="G91:G105" si="83" xml:space="preserve"> IF(E91&gt;K91, J91 - L91*D91, 0)</f>
        <v>2.5149211687040846E-2</v>
      </c>
      <c r="H91" s="24">
        <f t="shared" ref="H91:H105" si="84" xml:space="preserve"> IF(E91&gt;K91, 2*F91^2 + 5*G91^2 + F91*G91 - 3*F91 - G91, 0)</f>
        <v>-1.1281704657588494</v>
      </c>
      <c r="I91" s="24">
        <f t="shared" ref="I91:I105" si="85" xml:space="preserve"> IF(B90 &gt; H90, F90, I90)</f>
        <v>0.74797477570153226</v>
      </c>
      <c r="J91" s="24">
        <f t="shared" ref="J91:J105" si="86" xml:space="preserve"> IF(B90 &gt; H90, G90, J90)</f>
        <v>2.5143288271173521E-2</v>
      </c>
      <c r="K91" s="24">
        <v>0.01</v>
      </c>
      <c r="L91" s="24">
        <f t="shared" ref="L91:L105" si="87" xml:space="preserve"> IF(B90 &gt; H90, L90, L90/2)</f>
        <v>0.01</v>
      </c>
      <c r="N91" s="23" t="str">
        <f t="shared" ref="N91:N105" si="88">IF(E91&lt;K91, I91, "не известно")</f>
        <v>не известно</v>
      </c>
      <c r="O91" s="23" t="str">
        <f t="shared" ref="O91:O105" si="89">IF(E91&lt;K91, J91, "не известно")</f>
        <v>не известно</v>
      </c>
      <c r="P91" s="23" t="str">
        <f t="shared" ref="P91:P105" si="90" xml:space="preserve"> IF(AND(N91 = "не известно", O91 = "не известно"), "не известно", 2*N91^2 + 5*O91^2 + N91*O91 - 3*N91 - O91)</f>
        <v>не известно</v>
      </c>
    </row>
    <row r="92" spans="1:16" x14ac:dyDescent="0.2">
      <c r="A92" s="29">
        <v>81</v>
      </c>
      <c r="B92" s="28">
        <f t="shared" si="78"/>
        <v>-1.1281704657588494</v>
      </c>
      <c r="C92" s="24">
        <f t="shared" si="79"/>
        <v>1.6366618850077508E-2</v>
      </c>
      <c r="D92" s="24">
        <f t="shared" si="80"/>
        <v>-7.0353133883238606E-4</v>
      </c>
      <c r="E92" s="24">
        <f t="shared" si="81"/>
        <v>1.6381732781620865E-2</v>
      </c>
      <c r="F92" s="24">
        <f t="shared" si="82"/>
        <v>0.74764068560225849</v>
      </c>
      <c r="G92" s="24">
        <f t="shared" si="83"/>
        <v>2.515624700042917E-2</v>
      </c>
      <c r="H92" s="24">
        <f t="shared" si="84"/>
        <v>-1.1281730967012604</v>
      </c>
      <c r="I92" s="24">
        <f t="shared" si="85"/>
        <v>0.74780435179075921</v>
      </c>
      <c r="J92" s="24">
        <f t="shared" si="86"/>
        <v>2.5149211687040846E-2</v>
      </c>
      <c r="K92" s="24">
        <v>0.01</v>
      </c>
      <c r="L92" s="24">
        <f t="shared" si="87"/>
        <v>0.01</v>
      </c>
      <c r="N92" s="23" t="str">
        <f t="shared" si="88"/>
        <v>не известно</v>
      </c>
      <c r="O92" s="23" t="str">
        <f t="shared" si="89"/>
        <v>не известно</v>
      </c>
      <c r="P92" s="23" t="str">
        <f t="shared" si="90"/>
        <v>не известно</v>
      </c>
    </row>
    <row r="93" spans="1:16" x14ac:dyDescent="0.2">
      <c r="A93" s="29">
        <v>82</v>
      </c>
      <c r="B93" s="28">
        <f t="shared" si="78"/>
        <v>-1.1281730967012604</v>
      </c>
      <c r="C93" s="24">
        <f t="shared" si="79"/>
        <v>1.5718989409462925E-2</v>
      </c>
      <c r="D93" s="24">
        <f t="shared" si="80"/>
        <v>-7.9684439344984703E-4</v>
      </c>
      <c r="E93" s="24">
        <f t="shared" si="81"/>
        <v>1.5739173709003278E-2</v>
      </c>
      <c r="F93" s="24">
        <f t="shared" si="82"/>
        <v>0.74748349570816386</v>
      </c>
      <c r="G93" s="24">
        <f t="shared" si="83"/>
        <v>2.5164215444363668E-2</v>
      </c>
      <c r="H93" s="24">
        <f t="shared" si="84"/>
        <v>-1.1281755254349042</v>
      </c>
      <c r="I93" s="24">
        <f t="shared" si="85"/>
        <v>0.74764068560225849</v>
      </c>
      <c r="J93" s="24">
        <f t="shared" si="86"/>
        <v>2.515624700042917E-2</v>
      </c>
      <c r="K93" s="24">
        <v>0.01</v>
      </c>
      <c r="L93" s="24">
        <f t="shared" si="87"/>
        <v>0.01</v>
      </c>
      <c r="N93" s="23" t="str">
        <f t="shared" si="88"/>
        <v>не известно</v>
      </c>
      <c r="O93" s="23" t="str">
        <f t="shared" si="89"/>
        <v>не известно</v>
      </c>
      <c r="P93" s="23" t="str">
        <f t="shared" si="90"/>
        <v>не известно</v>
      </c>
    </row>
    <row r="94" spans="1:16" x14ac:dyDescent="0.2">
      <c r="A94" s="29">
        <v>83</v>
      </c>
      <c r="B94" s="28">
        <f t="shared" si="78"/>
        <v>-1.1281755254349042</v>
      </c>
      <c r="C94" s="24">
        <f t="shared" si="79"/>
        <v>1.5098198277019304E-2</v>
      </c>
      <c r="D94" s="24">
        <f t="shared" si="80"/>
        <v>-8.7434984819945161E-4</v>
      </c>
      <c r="E94" s="24">
        <f t="shared" si="81"/>
        <v>1.51234942678349E-2</v>
      </c>
      <c r="F94" s="24">
        <f t="shared" si="82"/>
        <v>0.74733251372539367</v>
      </c>
      <c r="G94" s="24">
        <f t="shared" si="83"/>
        <v>2.5172958942845661E-2</v>
      </c>
      <c r="H94" s="24">
        <f t="shared" si="84"/>
        <v>-1.1281777679824412</v>
      </c>
      <c r="I94" s="24">
        <f t="shared" si="85"/>
        <v>0.74748349570816386</v>
      </c>
      <c r="J94" s="24">
        <f t="shared" si="86"/>
        <v>2.5164215444363668E-2</v>
      </c>
      <c r="K94" s="24">
        <v>0.01</v>
      </c>
      <c r="L94" s="24">
        <f t="shared" si="87"/>
        <v>0.01</v>
      </c>
      <c r="N94" s="23" t="str">
        <f t="shared" si="88"/>
        <v>не известно</v>
      </c>
      <c r="O94" s="23" t="str">
        <f t="shared" si="89"/>
        <v>не известно</v>
      </c>
      <c r="P94" s="23" t="str">
        <f t="shared" si="90"/>
        <v>не известно</v>
      </c>
    </row>
    <row r="95" spans="1:16" x14ac:dyDescent="0.2">
      <c r="A95" s="29">
        <v>84</v>
      </c>
      <c r="B95" s="28">
        <f t="shared" si="78"/>
        <v>-1.1281777679824412</v>
      </c>
      <c r="C95" s="24">
        <f t="shared" si="79"/>
        <v>1.4503013844420209E-2</v>
      </c>
      <c r="D95" s="24">
        <f t="shared" si="80"/>
        <v>-9.3789684614975499E-4</v>
      </c>
      <c r="E95" s="24">
        <f t="shared" si="81"/>
        <v>1.4533308675778614E-2</v>
      </c>
      <c r="F95" s="24">
        <f t="shared" si="82"/>
        <v>0.74718748358694942</v>
      </c>
      <c r="G95" s="24">
        <f t="shared" si="83"/>
        <v>2.5182337911307157E-2</v>
      </c>
      <c r="H95" s="24">
        <f t="shared" si="84"/>
        <v>-1.1281798390059776</v>
      </c>
      <c r="I95" s="24">
        <f t="shared" si="85"/>
        <v>0.74733251372539367</v>
      </c>
      <c r="J95" s="24">
        <f t="shared" si="86"/>
        <v>2.5172958942845661E-2</v>
      </c>
      <c r="K95" s="24">
        <v>0.01</v>
      </c>
      <c r="L95" s="24">
        <f t="shared" si="87"/>
        <v>0.01</v>
      </c>
      <c r="N95" s="23" t="str">
        <f t="shared" si="88"/>
        <v>не известно</v>
      </c>
      <c r="O95" s="23" t="str">
        <f t="shared" si="89"/>
        <v>не известно</v>
      </c>
      <c r="P95" s="23" t="str">
        <f t="shared" si="90"/>
        <v>не известно</v>
      </c>
    </row>
    <row r="96" spans="1:16" x14ac:dyDescent="0.2">
      <c r="A96" s="29">
        <v>85</v>
      </c>
      <c r="B96" s="28">
        <f t="shared" si="78"/>
        <v>-1.1281798390059776</v>
      </c>
      <c r="C96" s="24">
        <f t="shared" si="79"/>
        <v>1.393227225910465E-2</v>
      </c>
      <c r="D96" s="24">
        <f t="shared" si="80"/>
        <v>-9.8913729997907041E-4</v>
      </c>
      <c r="E96" s="24">
        <f t="shared" si="81"/>
        <v>1.3967340580798725E-2</v>
      </c>
      <c r="F96" s="24">
        <f t="shared" si="82"/>
        <v>0.74704816086435832</v>
      </c>
      <c r="G96" s="24">
        <f t="shared" si="83"/>
        <v>2.519222928430695E-2</v>
      </c>
      <c r="H96" s="24">
        <f t="shared" si="84"/>
        <v>-1.1281817519392614</v>
      </c>
      <c r="I96" s="24">
        <f t="shared" si="85"/>
        <v>0.74718748358694942</v>
      </c>
      <c r="J96" s="24">
        <f t="shared" si="86"/>
        <v>2.5182337911307157E-2</v>
      </c>
      <c r="K96" s="24">
        <v>0.01</v>
      </c>
      <c r="L96" s="24">
        <f t="shared" si="87"/>
        <v>0.01</v>
      </c>
      <c r="N96" s="23" t="str">
        <f t="shared" si="88"/>
        <v>не известно</v>
      </c>
      <c r="O96" s="23" t="str">
        <f t="shared" si="89"/>
        <v>не известно</v>
      </c>
      <c r="P96" s="23" t="str">
        <f t="shared" si="90"/>
        <v>не известно</v>
      </c>
    </row>
    <row r="97" spans="1:16" x14ac:dyDescent="0.2">
      <c r="A97" s="29">
        <v>86</v>
      </c>
      <c r="B97" s="28">
        <f t="shared" si="78"/>
        <v>-1.1281817519392614</v>
      </c>
      <c r="C97" s="24">
        <f t="shared" si="79"/>
        <v>1.338487274174005E-2</v>
      </c>
      <c r="D97" s="24">
        <f t="shared" si="80"/>
        <v>-1.0295462925722365E-3</v>
      </c>
      <c r="E97" s="24">
        <f t="shared" si="81"/>
        <v>1.3424410001230038E-2</v>
      </c>
      <c r="F97" s="24">
        <f t="shared" si="82"/>
        <v>0.74691431213694093</v>
      </c>
      <c r="G97" s="24">
        <f t="shared" si="83"/>
        <v>2.5202524747232672E-2</v>
      </c>
      <c r="H97" s="24">
        <f t="shared" si="84"/>
        <v>-1.1281835191041882</v>
      </c>
      <c r="I97" s="24">
        <f t="shared" si="85"/>
        <v>0.74704816086435832</v>
      </c>
      <c r="J97" s="24">
        <f t="shared" si="86"/>
        <v>2.519222928430695E-2</v>
      </c>
      <c r="K97" s="24">
        <v>0.01</v>
      </c>
      <c r="L97" s="24">
        <f t="shared" si="87"/>
        <v>0.01</v>
      </c>
      <c r="N97" s="23" t="str">
        <f t="shared" si="88"/>
        <v>не известно</v>
      </c>
      <c r="O97" s="23" t="str">
        <f t="shared" si="89"/>
        <v>не известно</v>
      </c>
      <c r="P97" s="23" t="str">
        <f t="shared" si="90"/>
        <v>не известно</v>
      </c>
    </row>
    <row r="98" spans="1:16" x14ac:dyDescent="0.2">
      <c r="A98" s="29">
        <v>87</v>
      </c>
      <c r="B98" s="28">
        <f t="shared" si="78"/>
        <v>-1.1281835191041882</v>
      </c>
      <c r="C98" s="24">
        <f t="shared" si="79"/>
        <v>1.2859773294996213E-2</v>
      </c>
      <c r="D98" s="24">
        <f t="shared" si="80"/>
        <v>-1.0604403907323867E-3</v>
      </c>
      <c r="E98" s="24">
        <f t="shared" si="81"/>
        <v>1.2903422143795591E-2</v>
      </c>
      <c r="F98" s="24">
        <f t="shared" si="82"/>
        <v>0.746785714403991</v>
      </c>
      <c r="G98" s="24">
        <f t="shared" si="83"/>
        <v>2.5213129151139997E-2</v>
      </c>
      <c r="H98" s="24">
        <f t="shared" si="84"/>
        <v>-1.1281851518138999</v>
      </c>
      <c r="I98" s="24">
        <f t="shared" si="85"/>
        <v>0.74691431213694093</v>
      </c>
      <c r="J98" s="24">
        <f t="shared" si="86"/>
        <v>2.5202524747232672E-2</v>
      </c>
      <c r="K98" s="24">
        <v>0.01</v>
      </c>
      <c r="L98" s="24">
        <f t="shared" si="87"/>
        <v>0.01</v>
      </c>
      <c r="N98" s="23" t="str">
        <f t="shared" si="88"/>
        <v>не известно</v>
      </c>
      <c r="O98" s="23" t="str">
        <f t="shared" si="89"/>
        <v>не известно</v>
      </c>
      <c r="P98" s="23" t="str">
        <f t="shared" si="90"/>
        <v>не известно</v>
      </c>
    </row>
    <row r="99" spans="1:16" x14ac:dyDescent="0.2">
      <c r="A99" s="29">
        <v>88</v>
      </c>
      <c r="B99" s="28">
        <f t="shared" si="78"/>
        <v>-1.1281851518138999</v>
      </c>
      <c r="C99" s="24">
        <f t="shared" si="79"/>
        <v>1.2355986767103921E-2</v>
      </c>
      <c r="D99" s="24">
        <f t="shared" si="80"/>
        <v>-1.0829940846091013E-3</v>
      </c>
      <c r="E99" s="24">
        <f t="shared" si="81"/>
        <v>1.2403357818596765E-2</v>
      </c>
      <c r="F99" s="24">
        <f t="shared" si="82"/>
        <v>0.74666215453632001</v>
      </c>
      <c r="G99" s="24">
        <f t="shared" si="83"/>
        <v>2.522395909198609E-2</v>
      </c>
      <c r="H99" s="24">
        <f t="shared" si="84"/>
        <v>-1.128186660464378</v>
      </c>
      <c r="I99" s="24">
        <f t="shared" si="85"/>
        <v>0.746785714403991</v>
      </c>
      <c r="J99" s="24">
        <f t="shared" si="86"/>
        <v>2.5213129151139997E-2</v>
      </c>
      <c r="K99" s="24">
        <v>0.01</v>
      </c>
      <c r="L99" s="24">
        <f t="shared" si="87"/>
        <v>0.01</v>
      </c>
      <c r="N99" s="23" t="str">
        <f t="shared" si="88"/>
        <v>не известно</v>
      </c>
      <c r="O99" s="23" t="str">
        <f t="shared" si="89"/>
        <v>не известно</v>
      </c>
      <c r="P99" s="23" t="str">
        <f t="shared" si="90"/>
        <v>не известно</v>
      </c>
    </row>
    <row r="100" spans="1:16" x14ac:dyDescent="0.2">
      <c r="A100" s="29">
        <v>89</v>
      </c>
      <c r="B100" s="28">
        <f t="shared" si="78"/>
        <v>-1.128186660464378</v>
      </c>
      <c r="C100" s="24">
        <f t="shared" si="79"/>
        <v>1.1872577237266313E-2</v>
      </c>
      <c r="D100" s="24">
        <f t="shared" si="80"/>
        <v>-1.0982545438190661E-3</v>
      </c>
      <c r="E100" s="24">
        <f t="shared" si="81"/>
        <v>1.1923265211252891E-2</v>
      </c>
      <c r="F100" s="24">
        <f t="shared" si="82"/>
        <v>0.7465434287639473</v>
      </c>
      <c r="G100" s="24">
        <f t="shared" si="83"/>
        <v>2.523494163742428E-2</v>
      </c>
      <c r="H100" s="24">
        <f t="shared" si="84"/>
        <v>-1.1281880546161225</v>
      </c>
      <c r="I100" s="24">
        <f t="shared" si="85"/>
        <v>0.74666215453632001</v>
      </c>
      <c r="J100" s="24">
        <f t="shared" si="86"/>
        <v>2.522395909198609E-2</v>
      </c>
      <c r="K100" s="24">
        <v>0.01</v>
      </c>
      <c r="L100" s="24">
        <f t="shared" si="87"/>
        <v>0.01</v>
      </c>
      <c r="N100" s="23" t="str">
        <f t="shared" si="88"/>
        <v>не известно</v>
      </c>
      <c r="O100" s="23" t="str">
        <f t="shared" si="89"/>
        <v>не известно</v>
      </c>
      <c r="P100" s="23" t="str">
        <f t="shared" si="90"/>
        <v>не известно</v>
      </c>
    </row>
    <row r="101" spans="1:16" x14ac:dyDescent="0.2">
      <c r="A101" s="29">
        <v>90</v>
      </c>
      <c r="B101" s="28">
        <f t="shared" si="78"/>
        <v>-1.1281880546161225</v>
      </c>
      <c r="C101" s="24">
        <f t="shared" si="79"/>
        <v>1.1408656693213448E-2</v>
      </c>
      <c r="D101" s="24">
        <f t="shared" si="80"/>
        <v>-1.1071548618099003E-3</v>
      </c>
      <c r="E101" s="24">
        <f t="shared" si="81"/>
        <v>1.146225280787478E-2</v>
      </c>
      <c r="F101" s="24">
        <f t="shared" si="82"/>
        <v>0.74642934219701518</v>
      </c>
      <c r="G101" s="24">
        <f t="shared" si="83"/>
        <v>2.5246013186042381E-2</v>
      </c>
      <c r="H101" s="24">
        <f t="shared" si="84"/>
        <v>-1.1281893430672465</v>
      </c>
      <c r="I101" s="24">
        <f t="shared" si="85"/>
        <v>0.7465434287639473</v>
      </c>
      <c r="J101" s="24">
        <f t="shared" si="86"/>
        <v>2.523494163742428E-2</v>
      </c>
      <c r="K101" s="24">
        <v>0.01</v>
      </c>
      <c r="L101" s="24">
        <f t="shared" si="87"/>
        <v>0.01</v>
      </c>
      <c r="N101" s="23" t="str">
        <f t="shared" si="88"/>
        <v>не известно</v>
      </c>
      <c r="O101" s="23" t="str">
        <f t="shared" si="89"/>
        <v>не известно</v>
      </c>
      <c r="P101" s="23" t="str">
        <f t="shared" si="90"/>
        <v>не известно</v>
      </c>
    </row>
    <row r="102" spans="1:16" x14ac:dyDescent="0.2">
      <c r="A102" s="29">
        <v>91</v>
      </c>
      <c r="B102" s="28">
        <f t="shared" si="78"/>
        <v>-1.1281893430672465</v>
      </c>
      <c r="C102" s="24">
        <f t="shared" si="79"/>
        <v>1.0963381974103292E-2</v>
      </c>
      <c r="D102" s="24">
        <f t="shared" si="80"/>
        <v>-1.1105259425610026E-3</v>
      </c>
      <c r="E102" s="24">
        <f t="shared" si="81"/>
        <v>1.1019483299102278E-2</v>
      </c>
      <c r="F102" s="24">
        <f t="shared" si="82"/>
        <v>0.74631970837727413</v>
      </c>
      <c r="G102" s="24">
        <f t="shared" si="83"/>
        <v>2.5257118445467991E-2</v>
      </c>
      <c r="H102" s="24">
        <f t="shared" si="84"/>
        <v>-1.1281905339190976</v>
      </c>
      <c r="I102" s="24">
        <f t="shared" si="85"/>
        <v>0.74642934219701518</v>
      </c>
      <c r="J102" s="24">
        <f t="shared" si="86"/>
        <v>2.5246013186042381E-2</v>
      </c>
      <c r="K102" s="24">
        <v>0.01</v>
      </c>
      <c r="L102" s="24">
        <f t="shared" si="87"/>
        <v>0.01</v>
      </c>
      <c r="N102" s="23" t="str">
        <f t="shared" si="88"/>
        <v>не известно</v>
      </c>
      <c r="O102" s="23" t="str">
        <f t="shared" si="89"/>
        <v>не известно</v>
      </c>
      <c r="P102" s="23" t="str">
        <f t="shared" si="90"/>
        <v>не известно</v>
      </c>
    </row>
    <row r="103" spans="1:16" x14ac:dyDescent="0.2">
      <c r="A103" s="29">
        <v>92</v>
      </c>
      <c r="B103" s="28">
        <f t="shared" si="78"/>
        <v>-1.1281905339190976</v>
      </c>
      <c r="C103" s="24">
        <f t="shared" si="79"/>
        <v>1.0535951954564471E-2</v>
      </c>
      <c r="D103" s="24">
        <f t="shared" si="80"/>
        <v>-1.1091071680460196E-3</v>
      </c>
      <c r="E103" s="24">
        <f t="shared" si="81"/>
        <v>1.0594168315592402E-2</v>
      </c>
      <c r="F103" s="24">
        <f t="shared" si="82"/>
        <v>0.74621434885772853</v>
      </c>
      <c r="G103" s="24">
        <f t="shared" si="83"/>
        <v>2.5268209517148452E-2</v>
      </c>
      <c r="H103" s="24">
        <f t="shared" si="84"/>
        <v>-1.1281916346353542</v>
      </c>
      <c r="I103" s="24">
        <f t="shared" si="85"/>
        <v>0.74631970837727413</v>
      </c>
      <c r="J103" s="24">
        <f t="shared" si="86"/>
        <v>2.5257118445467991E-2</v>
      </c>
      <c r="K103" s="24">
        <v>0.01</v>
      </c>
      <c r="L103" s="24">
        <f t="shared" si="87"/>
        <v>0.01</v>
      </c>
      <c r="N103" s="23" t="str">
        <f t="shared" si="88"/>
        <v>не известно</v>
      </c>
      <c r="O103" s="23" t="str">
        <f t="shared" si="89"/>
        <v>не известно</v>
      </c>
      <c r="P103" s="23" t="str">
        <f t="shared" si="90"/>
        <v>не известно</v>
      </c>
    </row>
    <row r="104" spans="1:16" x14ac:dyDescent="0.2">
      <c r="A104" s="29">
        <v>93</v>
      </c>
      <c r="B104" s="28">
        <f t="shared" si="78"/>
        <v>-1.1281916346353542</v>
      </c>
      <c r="C104" s="24">
        <f t="shared" si="79"/>
        <v>1.0125604948062694E-2</v>
      </c>
      <c r="D104" s="24">
        <f t="shared" si="80"/>
        <v>-1.1035559707869291E-3</v>
      </c>
      <c r="E104" s="24">
        <f t="shared" si="81"/>
        <v>1.0185563869756607E-2</v>
      </c>
      <c r="F104" s="24">
        <f t="shared" si="82"/>
        <v>0.74611309280824789</v>
      </c>
      <c r="G104" s="24">
        <f t="shared" si="83"/>
        <v>2.5279245076856322E-2</v>
      </c>
      <c r="H104" s="24">
        <f t="shared" si="84"/>
        <v>-1.128192652095392</v>
      </c>
      <c r="I104" s="24">
        <f t="shared" si="85"/>
        <v>0.74621434885772853</v>
      </c>
      <c r="J104" s="24">
        <f t="shared" si="86"/>
        <v>2.5268209517148452E-2</v>
      </c>
      <c r="K104" s="24">
        <v>0.01</v>
      </c>
      <c r="L104" s="24">
        <f t="shared" si="87"/>
        <v>0.01</v>
      </c>
      <c r="N104" s="23" t="str">
        <f t="shared" si="88"/>
        <v>не известно</v>
      </c>
      <c r="O104" s="23" t="str">
        <f t="shared" si="89"/>
        <v>не известно</v>
      </c>
      <c r="P104" s="23" t="str">
        <f t="shared" si="90"/>
        <v>не известно</v>
      </c>
    </row>
    <row r="105" spans="1:16" x14ac:dyDescent="0.2">
      <c r="A105" s="29">
        <v>94</v>
      </c>
      <c r="B105" s="28">
        <f t="shared" si="78"/>
        <v>-1.128192652095392</v>
      </c>
      <c r="C105" s="24">
        <f t="shared" si="79"/>
        <v>9.7316163098479791E-3</v>
      </c>
      <c r="D105" s="24">
        <f t="shared" si="80"/>
        <v>-1.0944564231889498E-3</v>
      </c>
      <c r="E105" s="24">
        <f t="shared" si="81"/>
        <v>9.7929663975916282E-3</v>
      </c>
      <c r="F105" s="24">
        <f t="shared" si="82"/>
        <v>0</v>
      </c>
      <c r="G105" s="24">
        <f t="shared" si="83"/>
        <v>0</v>
      </c>
      <c r="H105" s="24">
        <f t="shared" si="84"/>
        <v>0</v>
      </c>
      <c r="I105" s="24">
        <f t="shared" si="85"/>
        <v>0.74611309280824789</v>
      </c>
      <c r="J105" s="24">
        <f t="shared" si="86"/>
        <v>2.5279245076856322E-2</v>
      </c>
      <c r="K105" s="24">
        <v>0.01</v>
      </c>
      <c r="L105" s="24">
        <f t="shared" si="87"/>
        <v>0.01</v>
      </c>
      <c r="N105" s="3">
        <f t="shared" si="88"/>
        <v>0.74611309280824789</v>
      </c>
      <c r="O105" s="3">
        <f t="shared" si="89"/>
        <v>2.5279245076856322E-2</v>
      </c>
      <c r="P105" s="3">
        <f t="shared" si="90"/>
        <v>-1.128192652095392</v>
      </c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16.09 дих-я и золотое сечение</vt:lpstr>
      <vt:lpstr>23.09 метод секущих</vt:lpstr>
      <vt:lpstr>30.09 градиентный спуск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2022-09-16T13:17:18Z</dcterms:created>
  <dcterms:modified xsi:type="dcterms:W3CDTF">2022-09-30T17:40:06Z</dcterms:modified>
</cp:coreProperties>
</file>