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aliechang/Documents/"/>
    </mc:Choice>
  </mc:AlternateContent>
  <xr:revisionPtr revIDLastSave="0" documentId="13_ncr:1_{E41246A6-789E-5546-BA8A-CB4AE024380E}" xr6:coauthVersionLast="47" xr6:coauthVersionMax="47" xr10:uidLastSave="{00000000-0000-0000-0000-000000000000}"/>
  <bookViews>
    <workbookView xWindow="-20" yWindow="500" windowWidth="28800" windowHeight="16100" activeTab="3" xr2:uid="{43B57654-8C1F-D540-84B2-DF1E5502304A}"/>
  </bookViews>
  <sheets>
    <sheet name="horario" sheetId="4" r:id="rId1"/>
    <sheet name="Sheet3" sheetId="3" r:id="rId2"/>
    <sheet name="Sheet1" sheetId="15" r:id="rId3"/>
    <sheet name="Gastos Mensuales" sheetId="5" r:id="rId4"/>
    <sheet name="Sheet2" sheetId="7" r:id="rId5"/>
    <sheet name="Ingresos 2024" sheetId="8" r:id="rId6"/>
    <sheet name="GASTOS EXTRA" sheetId="14" r:id="rId7"/>
    <sheet name="2025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2" l="1"/>
  <c r="Y30" i="8"/>
  <c r="Y28" i="8"/>
  <c r="Y26" i="8"/>
  <c r="X13" i="8"/>
  <c r="X14" i="8" s="1"/>
  <c r="V15" i="8" s="1"/>
  <c r="V16" i="8" s="1"/>
  <c r="V18" i="8" s="1"/>
  <c r="V20" i="8" s="1"/>
  <c r="N4" i="8"/>
  <c r="N6" i="8"/>
  <c r="O6" i="8" s="1"/>
  <c r="L24" i="8"/>
  <c r="L26" i="8" s="1"/>
  <c r="M37" i="12"/>
  <c r="L26" i="12"/>
  <c r="L28" i="12" s="1"/>
  <c r="L36" i="12"/>
  <c r="L35" i="12"/>
  <c r="G22" i="12"/>
  <c r="F22" i="12"/>
  <c r="E22" i="12"/>
  <c r="M26" i="8"/>
  <c r="M24" i="8"/>
  <c r="Q17" i="8"/>
  <c r="Q19" i="8" s="1"/>
  <c r="Q21" i="8" s="1"/>
  <c r="Q23" i="8" s="1"/>
  <c r="Q25" i="8" s="1"/>
  <c r="G19" i="12"/>
  <c r="F19" i="12"/>
  <c r="K3" i="5"/>
  <c r="K4" i="5"/>
  <c r="J2" i="5"/>
  <c r="K22" i="5"/>
  <c r="C30" i="8"/>
  <c r="G24" i="8"/>
  <c r="C24" i="8"/>
  <c r="J22" i="5"/>
  <c r="J24" i="5" s="1"/>
  <c r="G13" i="8"/>
  <c r="D8" i="8"/>
  <c r="D7" i="8"/>
  <c r="C5" i="8"/>
  <c r="C6" i="8" s="1"/>
  <c r="C7" i="8" s="1"/>
  <c r="N22" i="5"/>
  <c r="M22" i="5"/>
  <c r="L22" i="5"/>
  <c r="Q4" i="5"/>
  <c r="P4" i="5"/>
  <c r="O4" i="5"/>
  <c r="N4" i="5"/>
  <c r="M4" i="5"/>
  <c r="L4" i="5"/>
  <c r="Q3" i="5"/>
  <c r="P3" i="5"/>
  <c r="O3" i="5"/>
  <c r="N3" i="5"/>
  <c r="M3" i="5"/>
  <c r="L3" i="5"/>
  <c r="Q2" i="5"/>
  <c r="Q22" i="5" s="1"/>
  <c r="P2" i="5"/>
  <c r="P22" i="5" s="1"/>
  <c r="O2" i="5"/>
  <c r="O22" i="5" s="1"/>
  <c r="N2" i="5"/>
  <c r="M2" i="5"/>
  <c r="L2" i="5"/>
  <c r="K2" i="5"/>
  <c r="B57" i="7"/>
  <c r="B50" i="7"/>
  <c r="G17" i="3"/>
  <c r="B47" i="7"/>
  <c r="B46" i="7"/>
  <c r="B44" i="7"/>
  <c r="B45" i="7"/>
  <c r="B43" i="7"/>
  <c r="B41" i="7"/>
  <c r="B40" i="7"/>
  <c r="B39" i="7"/>
  <c r="B34" i="7"/>
  <c r="J4" i="5"/>
  <c r="J3" i="5"/>
  <c r="C11" i="7"/>
  <c r="C10" i="7"/>
  <c r="C9" i="7"/>
  <c r="C8" i="7"/>
  <c r="C6" i="7"/>
  <c r="C5" i="7"/>
  <c r="C4" i="7"/>
  <c r="C3" i="7"/>
  <c r="C2" i="7"/>
  <c r="C12" i="7" s="1"/>
  <c r="F20" i="3"/>
  <c r="L14" i="3"/>
  <c r="L28" i="8" l="1"/>
  <c r="L30" i="8" s="1"/>
  <c r="C8" i="8"/>
  <c r="C9" i="8" s="1"/>
  <c r="C1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tc={FADC4E62-C352-EF4A-8BE5-48207E5E1931}</author>
    <author>tc={07B14369-2316-EB4B-ACA4-B47AB0D05876}</author>
  </authors>
  <commentList>
    <comment ref="Q14" authorId="0" shapeId="0" xr:uid="{FADC4E62-C352-EF4A-8BE5-48207E5E1931}">
      <text>
        <t>[Threaded comment]
Your version of Excel allows you to read this threaded comment; however, any edits to it will get removed if the file is opened in a newer version of Excel. Learn more: https://go.microsoft.com/fwlink/?linkid=870924
Comment:
    30 de interes por retraso en dias</t>
      </text>
    </comment>
    <comment ref="V14" authorId="1" shapeId="0" xr:uid="{07B14369-2316-EB4B-ACA4-B47AB0D05876}">
      <text>
        <t>[Threaded comment]
Your version of Excel allows you to read this threaded comment; however, any edits to it will get removed if the file is opened in a newer version of Excel. Learn more: https://go.microsoft.com/fwlink/?linkid=870924
Comment:
    30 de interes por retraso en dias</t>
      </text>
    </comment>
  </commentList>
</comments>
</file>

<file path=xl/sharedStrings.xml><?xml version="1.0" encoding="utf-8"?>
<sst xmlns="http://schemas.openxmlformats.org/spreadsheetml/2006/main" count="624" uniqueCount="258">
  <si>
    <t>Hora</t>
  </si>
  <si>
    <t>Lunes</t>
  </si>
  <si>
    <t>Martes</t>
  </si>
  <si>
    <t>Miércoles</t>
  </si>
  <si>
    <t>Jueves</t>
  </si>
  <si>
    <t>Viernes</t>
  </si>
  <si>
    <t>Sábado</t>
  </si>
  <si>
    <t>Domingo</t>
  </si>
  <si>
    <t>5:00am</t>
  </si>
  <si>
    <t>Yoga</t>
  </si>
  <si>
    <t>Nadar</t>
  </si>
  <si>
    <t>6:00am</t>
  </si>
  <si>
    <t>Meditación</t>
  </si>
  <si>
    <t>6:30am</t>
  </si>
  <si>
    <t>Lectura</t>
  </si>
  <si>
    <t>6:50am</t>
  </si>
  <si>
    <t>7:30am</t>
  </si>
  <si>
    <t>Desayuno</t>
  </si>
  <si>
    <t>8:00am</t>
  </si>
  <si>
    <t>Viaje</t>
  </si>
  <si>
    <t>Pilates</t>
  </si>
  <si>
    <t>9:30am</t>
  </si>
  <si>
    <t>Trabajo</t>
  </si>
  <si>
    <t>10:00am</t>
  </si>
  <si>
    <t>Surf</t>
  </si>
  <si>
    <t>11:00am</t>
  </si>
  <si>
    <t>12:00pm</t>
  </si>
  <si>
    <t>1:00pm</t>
  </si>
  <si>
    <t>Almuerzo</t>
  </si>
  <si>
    <t>2:00pm</t>
  </si>
  <si>
    <t>Gimnasio</t>
  </si>
  <si>
    <t>3:00pm</t>
  </si>
  <si>
    <t>4:00pm</t>
  </si>
  <si>
    <t>5:00pm</t>
  </si>
  <si>
    <t>6:00pm</t>
  </si>
  <si>
    <t>7:00pm</t>
  </si>
  <si>
    <t>8:00pm</t>
  </si>
  <si>
    <t>9:30pm</t>
  </si>
  <si>
    <t>10:00pm</t>
  </si>
  <si>
    <t>11:00pm</t>
  </si>
  <si>
    <t>Sacar/Alimentar a Firu</t>
  </si>
  <si>
    <t>Viaje - Lectura</t>
  </si>
  <si>
    <t xml:space="preserve">Cena </t>
  </si>
  <si>
    <t>Daily Routine - Podcast</t>
  </si>
  <si>
    <t>Night Routine - Podcast</t>
  </si>
  <si>
    <t>10:20pm</t>
  </si>
  <si>
    <t>10:50pm</t>
  </si>
  <si>
    <t xml:space="preserve">Meditación </t>
  </si>
  <si>
    <t>6:15am</t>
  </si>
  <si>
    <t xml:space="preserve">Journaling </t>
  </si>
  <si>
    <t>11:10pm</t>
  </si>
  <si>
    <t>Dormir</t>
  </si>
  <si>
    <t xml:space="preserve">Lectura </t>
  </si>
  <si>
    <t>11:20pm</t>
  </si>
  <si>
    <t>Podcast</t>
  </si>
  <si>
    <t>8:30pm</t>
  </si>
  <si>
    <t>9:00pm</t>
  </si>
  <si>
    <t>9:40pm</t>
  </si>
  <si>
    <t>9:50pm</t>
  </si>
  <si>
    <t xml:space="preserve">Dormir </t>
  </si>
  <si>
    <t>cocinar semanal mio/firu</t>
  </si>
  <si>
    <t>llevar firu playa</t>
  </si>
  <si>
    <t>yoga estudio</t>
  </si>
  <si>
    <t>wifi</t>
  </si>
  <si>
    <t>telfs</t>
  </si>
  <si>
    <t>pasajes</t>
  </si>
  <si>
    <t>comida</t>
  </si>
  <si>
    <t>E mensuales</t>
  </si>
  <si>
    <t>limpieza</t>
  </si>
  <si>
    <t>gotas ojos</t>
  </si>
  <si>
    <t>E extras</t>
  </si>
  <si>
    <t>cera ve limpiador</t>
  </si>
  <si>
    <t>serums</t>
  </si>
  <si>
    <t>crema h</t>
  </si>
  <si>
    <t>lifting</t>
  </si>
  <si>
    <t>uñas</t>
  </si>
  <si>
    <t>depilzone</t>
  </si>
  <si>
    <t>Acido salicilico</t>
  </si>
  <si>
    <t>Betarrentin</t>
  </si>
  <si>
    <t>bloqueador</t>
  </si>
  <si>
    <t>tapers almuerzo</t>
  </si>
  <si>
    <t>lentes</t>
  </si>
  <si>
    <t>pies isana + deshum</t>
  </si>
  <si>
    <t>mat+ pesas + ligas (implementos para Mat Pilates en casa</t>
  </si>
  <si>
    <t>cuidado personal</t>
  </si>
  <si>
    <t xml:space="preserve">Persona 1 </t>
  </si>
  <si>
    <t>Persona 2</t>
  </si>
  <si>
    <t>Persona 3</t>
  </si>
  <si>
    <t>Persona 4</t>
  </si>
  <si>
    <t>Persona 5</t>
  </si>
  <si>
    <t>Persona 6</t>
  </si>
  <si>
    <t>Persona 7</t>
  </si>
  <si>
    <t>pp</t>
  </si>
  <si>
    <t>Bnco Falabella</t>
  </si>
  <si>
    <t>UPC</t>
  </si>
  <si>
    <t>Polar</t>
  </si>
  <si>
    <t>cts</t>
  </si>
  <si>
    <t>grati</t>
  </si>
  <si>
    <t>Concepto</t>
  </si>
  <si>
    <t>Tipo</t>
  </si>
  <si>
    <t>Comida</t>
  </si>
  <si>
    <t>Fijo</t>
  </si>
  <si>
    <t>Monto</t>
  </si>
  <si>
    <t>Pan integral</t>
  </si>
  <si>
    <t>Queso</t>
  </si>
  <si>
    <t>Leche Almendras</t>
  </si>
  <si>
    <t>Café</t>
  </si>
  <si>
    <t>Infusiones</t>
  </si>
  <si>
    <t>Yogurt</t>
  </si>
  <si>
    <t>Granola</t>
  </si>
  <si>
    <t>Fruta</t>
  </si>
  <si>
    <t>Azucar</t>
  </si>
  <si>
    <t>Psj trabajo</t>
  </si>
  <si>
    <t>Servicios</t>
  </si>
  <si>
    <t>Servicio</t>
  </si>
  <si>
    <t>Gas</t>
  </si>
  <si>
    <t>Telefonos</t>
  </si>
  <si>
    <t>Internet</t>
  </si>
  <si>
    <t>Cosas de aseo</t>
  </si>
  <si>
    <t>Detergente</t>
  </si>
  <si>
    <t>Jabon</t>
  </si>
  <si>
    <t>Jabon ropa</t>
  </si>
  <si>
    <t>PH</t>
  </si>
  <si>
    <t>Lejía</t>
  </si>
  <si>
    <t>Poet</t>
  </si>
  <si>
    <t>Downy</t>
  </si>
  <si>
    <t>Pasta dental</t>
  </si>
  <si>
    <t>Cepillo</t>
  </si>
  <si>
    <t>Ayudin</t>
  </si>
  <si>
    <t>Cosas personales</t>
  </si>
  <si>
    <t>Jabon tocador</t>
  </si>
  <si>
    <t>Shampoo</t>
  </si>
  <si>
    <t>Acondicionador</t>
  </si>
  <si>
    <t>Desodorante</t>
  </si>
  <si>
    <t>Crema de cuerpo</t>
  </si>
  <si>
    <t>Deuda viaje</t>
  </si>
  <si>
    <t>Deuda Viaje</t>
  </si>
  <si>
    <t>Deuda Polar</t>
  </si>
  <si>
    <t>Deuda UPC</t>
  </si>
  <si>
    <t>Movimiento</t>
  </si>
  <si>
    <t>Egreso</t>
  </si>
  <si>
    <t>Sueldo</t>
  </si>
  <si>
    <t>Ingreso</t>
  </si>
  <si>
    <t>Gratificación</t>
  </si>
  <si>
    <t>.</t>
  </si>
  <si>
    <t>CTS</t>
  </si>
  <si>
    <t>Variable</t>
  </si>
  <si>
    <t>Seguros</t>
  </si>
  <si>
    <t>Streaming &amp; ocio</t>
  </si>
  <si>
    <t>Ahorro</t>
  </si>
  <si>
    <t>Gastos Mascota</t>
  </si>
  <si>
    <t>Extra</t>
  </si>
  <si>
    <t>Medicina</t>
  </si>
  <si>
    <t>Toalla higenica</t>
  </si>
  <si>
    <t>Taxi imprevisto</t>
  </si>
  <si>
    <t>Salida</t>
  </si>
  <si>
    <t>Gastos adicionales</t>
  </si>
  <si>
    <t>cosas</t>
  </si>
  <si>
    <t>Total</t>
  </si>
  <si>
    <t xml:space="preserve">Deuda Falabella </t>
  </si>
  <si>
    <t>Julio</t>
  </si>
  <si>
    <t>Agosto</t>
  </si>
  <si>
    <t>Septiembre</t>
  </si>
  <si>
    <t>Octubre</t>
  </si>
  <si>
    <t>Noviembre</t>
  </si>
  <si>
    <t>Diciembre</t>
  </si>
  <si>
    <t>mes + regularización agost y sep</t>
  </si>
  <si>
    <t>extra dsto de 250</t>
  </si>
  <si>
    <t>Grati</t>
  </si>
  <si>
    <t>Aseo</t>
  </si>
  <si>
    <t>Personales</t>
  </si>
  <si>
    <t xml:space="preserve">Subtotal </t>
  </si>
  <si>
    <t>Asthrid</t>
  </si>
  <si>
    <t>Sandra</t>
  </si>
  <si>
    <t>Lucero</t>
  </si>
  <si>
    <t>Grecia</t>
  </si>
  <si>
    <t>Marycielo</t>
  </si>
  <si>
    <t>queda oct</t>
  </si>
  <si>
    <t>stevens</t>
  </si>
  <si>
    <t>subt</t>
  </si>
  <si>
    <t>lu</t>
  </si>
  <si>
    <t>Dic</t>
  </si>
  <si>
    <t>Cosas de aseo casa</t>
  </si>
  <si>
    <t>Asth</t>
  </si>
  <si>
    <t>Sueldo dic</t>
  </si>
  <si>
    <t>sandra</t>
  </si>
  <si>
    <t>Deuda Steves</t>
  </si>
  <si>
    <t>Deuda Asthird</t>
  </si>
  <si>
    <t>Deuda Marycielo</t>
  </si>
  <si>
    <t>Deuda Zoila</t>
  </si>
  <si>
    <t>Deuda Linda</t>
  </si>
  <si>
    <t>Firu</t>
  </si>
  <si>
    <t>bravecto + adipet</t>
  </si>
  <si>
    <t>Deuda Grecia</t>
  </si>
  <si>
    <t>cuarto</t>
  </si>
  <si>
    <t>Monto Total</t>
  </si>
  <si>
    <t>Monto Mensual</t>
  </si>
  <si>
    <t>Enero</t>
  </si>
  <si>
    <t>Febrero</t>
  </si>
  <si>
    <t>Marzo</t>
  </si>
  <si>
    <t>Abril</t>
  </si>
  <si>
    <t>Mayo</t>
  </si>
  <si>
    <t>Junio</t>
  </si>
  <si>
    <t>mensual</t>
  </si>
  <si>
    <t>tot</t>
  </si>
  <si>
    <t>extra</t>
  </si>
  <si>
    <t>Nov - Sueldo</t>
  </si>
  <si>
    <t>spoti + apple cloud</t>
  </si>
  <si>
    <t>ok</t>
  </si>
  <si>
    <t>deuda claro</t>
  </si>
  <si>
    <t>deuda cel papa</t>
  </si>
  <si>
    <t>INCLUIR SACAR BREVETEEE</t>
  </si>
  <si>
    <t>devolver</t>
  </si>
  <si>
    <t>Mamá</t>
  </si>
  <si>
    <t>Gutavi</t>
  </si>
  <si>
    <t>Mary</t>
  </si>
  <si>
    <t>Gael</t>
  </si>
  <si>
    <t>Matías</t>
  </si>
  <si>
    <t>Lu</t>
  </si>
  <si>
    <t>Yo</t>
  </si>
  <si>
    <t>Luz</t>
  </si>
  <si>
    <t>TRATAMIENTOS</t>
  </si>
  <si>
    <t>LIFTING</t>
  </si>
  <si>
    <t>UÑAS MANOS Y PIES</t>
  </si>
  <si>
    <t xml:space="preserve">FACIAL </t>
  </si>
  <si>
    <t>ROPA</t>
  </si>
  <si>
    <t>CALZONES</t>
  </si>
  <si>
    <t>VERANO</t>
  </si>
  <si>
    <t>JEAN</t>
  </si>
  <si>
    <t>Joa</t>
  </si>
  <si>
    <t>Jp</t>
  </si>
  <si>
    <t>Cielo</t>
  </si>
  <si>
    <t>Cintya</t>
  </si>
  <si>
    <t>Lentes</t>
  </si>
  <si>
    <t>pulsera roja</t>
  </si>
  <si>
    <t>mama</t>
  </si>
  <si>
    <t>collar foto</t>
  </si>
  <si>
    <t>luego con la foto indicada</t>
  </si>
  <si>
    <t>Reloj</t>
  </si>
  <si>
    <t>Crema cara</t>
  </si>
  <si>
    <t>serum niacinamida</t>
  </si>
  <si>
    <t>serum acido hialuronico</t>
  </si>
  <si>
    <t>BLANQUAMIENTO AX Y CUELLO</t>
  </si>
  <si>
    <t>pago shopify</t>
  </si>
  <si>
    <t>pago upwork</t>
  </si>
  <si>
    <t>devolver deposito</t>
  </si>
  <si>
    <t>pendt</t>
  </si>
  <si>
    <t>ok 500</t>
  </si>
  <si>
    <t>monto dep por mama</t>
  </si>
  <si>
    <t>terapia</t>
  </si>
  <si>
    <t>compras amazon</t>
  </si>
  <si>
    <t>compra luz aliexpress</t>
  </si>
  <si>
    <t>200 A GRE</t>
  </si>
  <si>
    <t>esto queda</t>
  </si>
  <si>
    <t>Deuda smartfit</t>
  </si>
  <si>
    <t xml:space="preserve">Deuda claro router </t>
  </si>
  <si>
    <t>Stevens</t>
  </si>
  <si>
    <t>Falabella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</si>
</sst>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3"/>
      <color rgb="FF0D0D0D"/>
      <name val="Times New Roman"/>
      <family val="1"/>
    </font>
    <font>
      <sz val="12"/>
      <color theme="1"/>
      <name val="Times New Roman"/>
      <family val="1"/>
    </font>
    <font>
      <sz val="13"/>
      <color rgb="FF0D0D0D"/>
      <name val="Times New Roman"/>
      <family val="1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theme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3" fillId="0" borderId="1" xfId="0" applyFont="1" applyBorder="1"/>
    <xf numFmtId="0" fontId="4" fillId="0" borderId="0" xfId="0" applyFont="1"/>
    <xf numFmtId="17" fontId="0" fillId="0" borderId="0" xfId="0" applyNumberFormat="1"/>
    <xf numFmtId="0" fontId="6" fillId="0" borderId="0" xfId="0" applyFont="1"/>
    <xf numFmtId="0" fontId="0" fillId="3" borderId="0" xfId="0" applyFill="1"/>
    <xf numFmtId="0" fontId="4" fillId="3" borderId="0" xfId="0" applyFont="1" applyFill="1"/>
    <xf numFmtId="2" fontId="0" fillId="0" borderId="0" xfId="0" applyNumberFormat="1"/>
    <xf numFmtId="17" fontId="4" fillId="0" borderId="0" xfId="0" applyNumberFormat="1" applyFont="1"/>
    <xf numFmtId="0" fontId="7" fillId="0" borderId="0" xfId="0" applyFont="1"/>
    <xf numFmtId="0" fontId="4" fillId="4" borderId="0" xfId="0" applyFont="1" applyFill="1"/>
    <xf numFmtId="0" fontId="4" fillId="5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201716155 (Chang Chavez, Natalie Narumi)" id="{DEFD2486-3394-AF47-8639-B150E85EC9CE}" userId="S::u201716155@upc.edu.pe::4a03fd04-a2cb-408b-aa9e-15ad24cc13c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4" dT="2024-11-21T17:39:49.39" personId="{DEFD2486-3394-AF47-8639-B150E85EC9CE}" id="{FADC4E62-C352-EF4A-8BE5-48207E5E1931}">
    <text>30 de interes por retraso en dias</text>
  </threadedComment>
  <threadedComment ref="V14" dT="2024-11-21T17:39:49.39" personId="{DEFD2486-3394-AF47-8639-B150E85EC9CE}" id="{07B14369-2316-EB4B-ACA4-B47AB0D05876}">
    <text>30 de interes por retraso en dias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E4AD-F311-A740-A3B1-4952536E031F}">
  <dimension ref="B2:I33"/>
  <sheetViews>
    <sheetView showGridLines="0" zoomScale="108" workbookViewId="0">
      <selection activeCell="C9" sqref="C9"/>
    </sheetView>
  </sheetViews>
  <sheetFormatPr baseColWidth="10" defaultRowHeight="16" x14ac:dyDescent="0.2"/>
  <cols>
    <col min="1" max="1" width="10.83203125" style="1"/>
    <col min="2" max="2" width="17" style="1" customWidth="1"/>
    <col min="3" max="6" width="23" style="1" bestFit="1" customWidth="1"/>
    <col min="7" max="9" width="23" style="1" customWidth="1"/>
    <col min="10" max="16384" width="10.83203125" style="1"/>
  </cols>
  <sheetData>
    <row r="2" spans="2:9" ht="24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ht="22" customHeight="1" x14ac:dyDescent="0.2">
      <c r="B3" s="3" t="s">
        <v>8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</row>
    <row r="4" spans="2:9" ht="22" customHeight="1" x14ac:dyDescent="0.2">
      <c r="B4" s="3" t="s">
        <v>11</v>
      </c>
      <c r="C4" s="3" t="s">
        <v>47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</row>
    <row r="5" spans="2:9" ht="22" customHeight="1" x14ac:dyDescent="0.2">
      <c r="B5" s="3" t="s">
        <v>48</v>
      </c>
      <c r="C5" s="3" t="s">
        <v>49</v>
      </c>
      <c r="D5" s="3" t="s">
        <v>49</v>
      </c>
      <c r="E5" s="3" t="s">
        <v>49</v>
      </c>
      <c r="F5" s="3" t="s">
        <v>49</v>
      </c>
      <c r="G5" s="3" t="s">
        <v>49</v>
      </c>
      <c r="H5" s="3" t="s">
        <v>49</v>
      </c>
      <c r="I5" s="3" t="s">
        <v>49</v>
      </c>
    </row>
    <row r="6" spans="2:9" ht="22" customHeight="1" x14ac:dyDescent="0.2">
      <c r="B6" s="3" t="s">
        <v>13</v>
      </c>
      <c r="C6" s="3" t="s">
        <v>40</v>
      </c>
      <c r="D6" s="3" t="s">
        <v>40</v>
      </c>
      <c r="E6" s="3" t="s">
        <v>40</v>
      </c>
      <c r="F6" s="3" t="s">
        <v>40</v>
      </c>
      <c r="G6" s="3" t="s">
        <v>40</v>
      </c>
      <c r="H6" s="3" t="s">
        <v>40</v>
      </c>
      <c r="I6" s="3" t="s">
        <v>40</v>
      </c>
    </row>
    <row r="7" spans="2:9" ht="22" customHeight="1" x14ac:dyDescent="0.2">
      <c r="B7" s="3" t="s">
        <v>15</v>
      </c>
      <c r="C7" s="3" t="s">
        <v>43</v>
      </c>
      <c r="D7" s="3" t="s">
        <v>43</v>
      </c>
      <c r="E7" s="3" t="s">
        <v>43</v>
      </c>
      <c r="F7" s="3" t="s">
        <v>43</v>
      </c>
      <c r="G7" s="3" t="s">
        <v>43</v>
      </c>
      <c r="H7" s="3" t="s">
        <v>43</v>
      </c>
      <c r="I7" s="3" t="s">
        <v>43</v>
      </c>
    </row>
    <row r="8" spans="2:9" ht="22" customHeight="1" x14ac:dyDescent="0.2">
      <c r="B8" s="3" t="s">
        <v>16</v>
      </c>
      <c r="C8" s="3" t="s">
        <v>17</v>
      </c>
      <c r="D8" s="3" t="s">
        <v>17</v>
      </c>
      <c r="E8" s="3" t="s">
        <v>17</v>
      </c>
      <c r="F8" s="3" t="s">
        <v>17</v>
      </c>
      <c r="G8" s="3" t="s">
        <v>17</v>
      </c>
      <c r="H8" s="3" t="s">
        <v>17</v>
      </c>
      <c r="I8" s="3" t="s">
        <v>17</v>
      </c>
    </row>
    <row r="9" spans="2:9" ht="22" customHeight="1" x14ac:dyDescent="0.2">
      <c r="B9" s="3" t="s">
        <v>18</v>
      </c>
      <c r="C9" s="3" t="s">
        <v>41</v>
      </c>
      <c r="D9" s="3" t="s">
        <v>41</v>
      </c>
      <c r="E9" s="3" t="s">
        <v>41</v>
      </c>
      <c r="F9" s="3" t="s">
        <v>41</v>
      </c>
      <c r="G9" s="3" t="s">
        <v>41</v>
      </c>
      <c r="H9" s="3" t="s">
        <v>14</v>
      </c>
      <c r="I9" s="3" t="s">
        <v>14</v>
      </c>
    </row>
    <row r="10" spans="2:9" ht="22" customHeight="1" x14ac:dyDescent="0.2">
      <c r="B10" s="3" t="s">
        <v>21</v>
      </c>
      <c r="C10" s="3" t="s">
        <v>22</v>
      </c>
      <c r="D10" s="3" t="s">
        <v>22</v>
      </c>
      <c r="E10" s="3" t="s">
        <v>22</v>
      </c>
      <c r="F10" s="3" t="s">
        <v>22</v>
      </c>
      <c r="G10" s="3" t="s">
        <v>22</v>
      </c>
      <c r="H10" s="3" t="s">
        <v>20</v>
      </c>
      <c r="I10" s="3" t="s">
        <v>61</v>
      </c>
    </row>
    <row r="11" spans="2:9" ht="22" customHeight="1" x14ac:dyDescent="0.2">
      <c r="B11" s="3" t="s">
        <v>23</v>
      </c>
      <c r="C11" s="3" t="s">
        <v>22</v>
      </c>
      <c r="D11" s="3" t="s">
        <v>22</v>
      </c>
      <c r="E11" s="3" t="s">
        <v>22</v>
      </c>
      <c r="F11" s="3" t="s">
        <v>22</v>
      </c>
      <c r="G11" s="3" t="s">
        <v>22</v>
      </c>
      <c r="H11" s="3" t="s">
        <v>20</v>
      </c>
      <c r="I11" s="3" t="s">
        <v>62</v>
      </c>
    </row>
    <row r="12" spans="2:9" ht="22" customHeight="1" x14ac:dyDescent="0.2">
      <c r="B12" s="3" t="s">
        <v>25</v>
      </c>
      <c r="C12" s="3" t="s">
        <v>22</v>
      </c>
      <c r="D12" s="3" t="s">
        <v>22</v>
      </c>
      <c r="E12" s="3" t="s">
        <v>22</v>
      </c>
      <c r="F12" s="3" t="s">
        <v>22</v>
      </c>
      <c r="G12" s="3" t="s">
        <v>22</v>
      </c>
      <c r="H12" s="3" t="s">
        <v>19</v>
      </c>
      <c r="I12" s="3"/>
    </row>
    <row r="13" spans="2:9" ht="22" customHeight="1" x14ac:dyDescent="0.2">
      <c r="B13" s="3" t="s">
        <v>26</v>
      </c>
      <c r="C13" s="3" t="s">
        <v>22</v>
      </c>
      <c r="D13" s="3" t="s">
        <v>22</v>
      </c>
      <c r="E13" s="3" t="s">
        <v>22</v>
      </c>
      <c r="F13" s="3" t="s">
        <v>22</v>
      </c>
      <c r="G13" s="3" t="s">
        <v>22</v>
      </c>
      <c r="H13" s="3" t="s">
        <v>24</v>
      </c>
      <c r="I13" s="3"/>
    </row>
    <row r="14" spans="2:9" ht="22" customHeight="1" x14ac:dyDescent="0.2">
      <c r="B14" s="3" t="s">
        <v>27</v>
      </c>
      <c r="C14" s="3" t="s">
        <v>28</v>
      </c>
      <c r="D14" s="3" t="s">
        <v>28</v>
      </c>
      <c r="E14" s="3" t="s">
        <v>28</v>
      </c>
      <c r="F14" s="3" t="s">
        <v>28</v>
      </c>
      <c r="G14" s="3" t="s">
        <v>28</v>
      </c>
      <c r="H14" s="3" t="s">
        <v>28</v>
      </c>
      <c r="I14" s="3" t="s">
        <v>28</v>
      </c>
    </row>
    <row r="15" spans="2:9" ht="22" customHeight="1" x14ac:dyDescent="0.2">
      <c r="B15" s="3" t="s">
        <v>29</v>
      </c>
      <c r="C15" s="3" t="s">
        <v>22</v>
      </c>
      <c r="D15" s="3" t="s">
        <v>22</v>
      </c>
      <c r="E15" s="3" t="s">
        <v>22</v>
      </c>
      <c r="F15" s="3" t="s">
        <v>22</v>
      </c>
      <c r="G15" s="3" t="s">
        <v>22</v>
      </c>
      <c r="H15" s="3"/>
      <c r="I15" s="3"/>
    </row>
    <row r="16" spans="2:9" ht="22" customHeight="1" x14ac:dyDescent="0.2">
      <c r="B16" s="3" t="s">
        <v>31</v>
      </c>
      <c r="C16" s="3" t="s">
        <v>22</v>
      </c>
      <c r="D16" s="3" t="s">
        <v>22</v>
      </c>
      <c r="E16" s="3" t="s">
        <v>22</v>
      </c>
      <c r="F16" s="3" t="s">
        <v>22</v>
      </c>
      <c r="G16" s="3" t="s">
        <v>22</v>
      </c>
      <c r="H16" s="3" t="s">
        <v>54</v>
      </c>
      <c r="I16" s="3"/>
    </row>
    <row r="17" spans="2:9" ht="22" customHeight="1" x14ac:dyDescent="0.2">
      <c r="B17" s="3" t="s">
        <v>32</v>
      </c>
      <c r="C17" s="3" t="s">
        <v>22</v>
      </c>
      <c r="D17" s="3" t="s">
        <v>22</v>
      </c>
      <c r="E17" s="3" t="s">
        <v>22</v>
      </c>
      <c r="F17" s="3" t="s">
        <v>22</v>
      </c>
      <c r="G17" s="3" t="s">
        <v>22</v>
      </c>
      <c r="H17" s="3" t="s">
        <v>54</v>
      </c>
      <c r="I17" s="3"/>
    </row>
    <row r="18" spans="2:9" ht="22" customHeight="1" x14ac:dyDescent="0.2">
      <c r="B18" s="3" t="s">
        <v>33</v>
      </c>
      <c r="C18" s="3" t="s">
        <v>22</v>
      </c>
      <c r="D18" s="3" t="s">
        <v>22</v>
      </c>
      <c r="E18" s="3" t="s">
        <v>22</v>
      </c>
      <c r="F18" s="3" t="s">
        <v>22</v>
      </c>
      <c r="G18" s="3" t="s">
        <v>22</v>
      </c>
      <c r="H18" s="3" t="s">
        <v>54</v>
      </c>
      <c r="I18" s="3"/>
    </row>
    <row r="19" spans="2:9" ht="22" customHeight="1" x14ac:dyDescent="0.2">
      <c r="B19" s="3" t="s">
        <v>34</v>
      </c>
      <c r="C19" s="3" t="s">
        <v>19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54</v>
      </c>
      <c r="I19" s="3" t="s">
        <v>60</v>
      </c>
    </row>
    <row r="20" spans="2:9" ht="22" customHeight="1" x14ac:dyDescent="0.2">
      <c r="B20" s="3" t="s">
        <v>35</v>
      </c>
      <c r="C20" s="3" t="s">
        <v>20</v>
      </c>
      <c r="D20" s="3" t="s">
        <v>19</v>
      </c>
      <c r="E20" s="3" t="s">
        <v>19</v>
      </c>
      <c r="F20" s="3" t="s">
        <v>19</v>
      </c>
      <c r="G20" s="3" t="s">
        <v>20</v>
      </c>
      <c r="H20" s="3" t="s">
        <v>54</v>
      </c>
      <c r="I20" s="3"/>
    </row>
    <row r="21" spans="2:9" ht="22" customHeight="1" x14ac:dyDescent="0.2">
      <c r="B21" s="3" t="s">
        <v>36</v>
      </c>
      <c r="C21" s="3" t="s">
        <v>19</v>
      </c>
      <c r="D21" s="3" t="s">
        <v>10</v>
      </c>
      <c r="E21" s="3" t="s">
        <v>30</v>
      </c>
      <c r="F21" s="3" t="s">
        <v>30</v>
      </c>
      <c r="G21" s="3" t="s">
        <v>19</v>
      </c>
      <c r="H21" s="3" t="s">
        <v>40</v>
      </c>
      <c r="I21" s="3" t="s">
        <v>40</v>
      </c>
    </row>
    <row r="22" spans="2:9" ht="22" customHeight="1" x14ac:dyDescent="0.2">
      <c r="B22" s="3" t="s">
        <v>55</v>
      </c>
      <c r="C22" s="3" t="s">
        <v>19</v>
      </c>
      <c r="D22" s="3" t="s">
        <v>10</v>
      </c>
      <c r="E22" s="3" t="s">
        <v>30</v>
      </c>
      <c r="F22" s="3" t="s">
        <v>30</v>
      </c>
      <c r="G22" s="3" t="s">
        <v>19</v>
      </c>
      <c r="H22" s="3" t="s">
        <v>42</v>
      </c>
      <c r="I22" s="3" t="s">
        <v>42</v>
      </c>
    </row>
    <row r="23" spans="2:9" ht="22" customHeight="1" x14ac:dyDescent="0.2">
      <c r="B23" s="3" t="s">
        <v>56</v>
      </c>
      <c r="C23" s="3" t="s">
        <v>19</v>
      </c>
      <c r="D23" s="3" t="s">
        <v>10</v>
      </c>
      <c r="E23" s="3" t="s">
        <v>30</v>
      </c>
      <c r="F23" s="3" t="s">
        <v>30</v>
      </c>
      <c r="G23" s="3" t="s">
        <v>19</v>
      </c>
      <c r="H23" s="3" t="s">
        <v>44</v>
      </c>
      <c r="I23" s="3" t="s">
        <v>44</v>
      </c>
    </row>
    <row r="24" spans="2:9" ht="22" customHeight="1" x14ac:dyDescent="0.2">
      <c r="B24" s="3" t="s">
        <v>37</v>
      </c>
      <c r="C24" s="3" t="s">
        <v>40</v>
      </c>
      <c r="D24" s="3" t="s">
        <v>40</v>
      </c>
      <c r="E24" s="3" t="s">
        <v>40</v>
      </c>
      <c r="F24" s="3" t="s">
        <v>40</v>
      </c>
      <c r="G24" s="3" t="s">
        <v>40</v>
      </c>
      <c r="H24" s="3" t="s">
        <v>49</v>
      </c>
      <c r="I24" s="3" t="s">
        <v>49</v>
      </c>
    </row>
    <row r="25" spans="2:9" ht="22" customHeight="1" x14ac:dyDescent="0.2">
      <c r="B25" s="3" t="s">
        <v>57</v>
      </c>
      <c r="C25" s="3" t="s">
        <v>40</v>
      </c>
      <c r="D25" s="3" t="s">
        <v>40</v>
      </c>
      <c r="E25" s="3" t="s">
        <v>40</v>
      </c>
      <c r="F25" s="3" t="s">
        <v>40</v>
      </c>
      <c r="G25" s="3" t="s">
        <v>40</v>
      </c>
      <c r="H25" s="3" t="s">
        <v>52</v>
      </c>
      <c r="I25" s="3" t="s">
        <v>52</v>
      </c>
    </row>
    <row r="26" spans="2:9" ht="22" customHeight="1" x14ac:dyDescent="0.2">
      <c r="B26" s="3" t="s">
        <v>58</v>
      </c>
      <c r="C26" s="3" t="s">
        <v>40</v>
      </c>
      <c r="D26" s="3" t="s">
        <v>40</v>
      </c>
      <c r="E26" s="3" t="s">
        <v>40</v>
      </c>
      <c r="F26" s="3" t="s">
        <v>40</v>
      </c>
      <c r="G26" s="3" t="s">
        <v>40</v>
      </c>
      <c r="H26" s="3" t="s">
        <v>47</v>
      </c>
      <c r="I26" s="3" t="s">
        <v>47</v>
      </c>
    </row>
    <row r="27" spans="2:9" ht="22" customHeight="1" x14ac:dyDescent="0.2">
      <c r="B27" s="3" t="s">
        <v>38</v>
      </c>
      <c r="C27" s="3" t="s">
        <v>40</v>
      </c>
      <c r="D27" s="3" t="s">
        <v>40</v>
      </c>
      <c r="E27" s="3" t="s">
        <v>40</v>
      </c>
      <c r="F27" s="3" t="s">
        <v>40</v>
      </c>
      <c r="G27" s="3" t="s">
        <v>40</v>
      </c>
      <c r="H27" s="3" t="s">
        <v>59</v>
      </c>
      <c r="I27" s="3" t="s">
        <v>59</v>
      </c>
    </row>
    <row r="28" spans="2:9" ht="22" customHeight="1" x14ac:dyDescent="0.2">
      <c r="B28" s="3" t="s">
        <v>38</v>
      </c>
      <c r="C28" s="3" t="s">
        <v>42</v>
      </c>
      <c r="D28" s="3" t="s">
        <v>42</v>
      </c>
      <c r="E28" s="3" t="s">
        <v>42</v>
      </c>
      <c r="F28" s="3" t="s">
        <v>42</v>
      </c>
      <c r="G28" s="3" t="s">
        <v>42</v>
      </c>
      <c r="H28" s="3"/>
      <c r="I28" s="3"/>
    </row>
    <row r="29" spans="2:9" ht="22" customHeight="1" x14ac:dyDescent="0.2">
      <c r="B29" s="3" t="s">
        <v>45</v>
      </c>
      <c r="C29" s="3" t="s">
        <v>44</v>
      </c>
      <c r="D29" s="3" t="s">
        <v>44</v>
      </c>
      <c r="E29" s="3" t="s">
        <v>44</v>
      </c>
      <c r="F29" s="3" t="s">
        <v>44</v>
      </c>
      <c r="G29" s="3" t="s">
        <v>44</v>
      </c>
      <c r="H29" s="3"/>
      <c r="I29" s="3"/>
    </row>
    <row r="30" spans="2:9" ht="22" customHeight="1" x14ac:dyDescent="0.2">
      <c r="B30" s="3" t="s">
        <v>46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/>
      <c r="I30" s="3"/>
    </row>
    <row r="31" spans="2:9" ht="22" customHeight="1" x14ac:dyDescent="0.2">
      <c r="B31" s="3" t="s">
        <v>39</v>
      </c>
      <c r="C31" s="3" t="s">
        <v>14</v>
      </c>
      <c r="D31" s="3" t="s">
        <v>14</v>
      </c>
      <c r="E31" s="3" t="s">
        <v>14</v>
      </c>
      <c r="F31" s="3" t="s">
        <v>14</v>
      </c>
      <c r="G31" s="3" t="s">
        <v>14</v>
      </c>
      <c r="H31" s="3"/>
      <c r="I31" s="3"/>
    </row>
    <row r="32" spans="2:9" ht="22" customHeight="1" x14ac:dyDescent="0.2">
      <c r="B32" s="3" t="s">
        <v>50</v>
      </c>
      <c r="C32" s="3" t="s">
        <v>12</v>
      </c>
      <c r="D32" s="3" t="s">
        <v>12</v>
      </c>
      <c r="E32" s="3" t="s">
        <v>12</v>
      </c>
      <c r="F32" s="3" t="s">
        <v>12</v>
      </c>
      <c r="G32" s="3" t="s">
        <v>12</v>
      </c>
      <c r="H32" s="3"/>
      <c r="I32" s="3"/>
    </row>
    <row r="33" spans="2:9" ht="22" customHeight="1" x14ac:dyDescent="0.2">
      <c r="B33" s="3" t="s">
        <v>53</v>
      </c>
      <c r="C33" s="3" t="s">
        <v>51</v>
      </c>
      <c r="D33" s="3" t="s">
        <v>51</v>
      </c>
      <c r="E33" s="3" t="s">
        <v>51</v>
      </c>
      <c r="F33" s="3" t="s">
        <v>51</v>
      </c>
      <c r="G33" s="3" t="s">
        <v>51</v>
      </c>
      <c r="H33" s="3"/>
      <c r="I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891F-FEC5-B842-BAF6-4F793F1A6E88}">
  <dimension ref="E3:M20"/>
  <sheetViews>
    <sheetView zoomScale="125" workbookViewId="0">
      <selection activeCell="E16" sqref="E16"/>
    </sheetView>
  </sheetViews>
  <sheetFormatPr baseColWidth="10" defaultRowHeight="16" x14ac:dyDescent="0.2"/>
  <cols>
    <col min="3" max="3" width="17.1640625" customWidth="1"/>
    <col min="5" max="5" width="15" customWidth="1"/>
    <col min="6" max="6" width="18" customWidth="1"/>
    <col min="11" max="11" width="13.83203125" customWidth="1"/>
    <col min="12" max="12" width="16.83203125" customWidth="1"/>
    <col min="13" max="13" width="13.83203125" customWidth="1"/>
  </cols>
  <sheetData>
    <row r="3" spans="5:13" x14ac:dyDescent="0.2">
      <c r="I3" s="4"/>
      <c r="K3" s="4"/>
      <c r="L3" s="4"/>
      <c r="M3" s="4"/>
    </row>
    <row r="4" spans="5:13" x14ac:dyDescent="0.2">
      <c r="E4" t="s">
        <v>85</v>
      </c>
      <c r="F4">
        <v>6500</v>
      </c>
      <c r="I4" s="4"/>
      <c r="L4">
        <v>600</v>
      </c>
      <c r="M4" s="4"/>
    </row>
    <row r="5" spans="5:13" x14ac:dyDescent="0.2">
      <c r="E5" t="s">
        <v>86</v>
      </c>
      <c r="F5">
        <v>2500</v>
      </c>
      <c r="I5" s="4"/>
      <c r="M5" s="4"/>
    </row>
    <row r="6" spans="5:13" x14ac:dyDescent="0.2">
      <c r="E6" t="s">
        <v>87</v>
      </c>
      <c r="F6">
        <v>2500</v>
      </c>
      <c r="I6" s="4"/>
      <c r="K6" s="4"/>
      <c r="M6" s="4"/>
    </row>
    <row r="7" spans="5:13" x14ac:dyDescent="0.2">
      <c r="E7" t="s">
        <v>88</v>
      </c>
      <c r="F7">
        <v>650</v>
      </c>
      <c r="I7" s="4"/>
      <c r="K7" s="4"/>
      <c r="L7">
        <v>1400</v>
      </c>
      <c r="M7" s="4" t="s">
        <v>96</v>
      </c>
    </row>
    <row r="8" spans="5:13" x14ac:dyDescent="0.2">
      <c r="E8" t="s">
        <v>89</v>
      </c>
      <c r="F8">
        <v>500</v>
      </c>
      <c r="I8" s="4"/>
      <c r="K8" s="4"/>
      <c r="L8" s="4">
        <v>2500</v>
      </c>
      <c r="M8" t="s">
        <v>97</v>
      </c>
    </row>
    <row r="9" spans="5:13" x14ac:dyDescent="0.2">
      <c r="E9" t="s">
        <v>90</v>
      </c>
      <c r="F9">
        <v>2000</v>
      </c>
      <c r="K9" s="4"/>
      <c r="L9" s="4"/>
    </row>
    <row r="10" spans="5:13" x14ac:dyDescent="0.2">
      <c r="E10" t="s">
        <v>91</v>
      </c>
      <c r="F10">
        <v>300</v>
      </c>
      <c r="G10" t="s">
        <v>92</v>
      </c>
      <c r="K10" s="4"/>
      <c r="L10" s="4"/>
    </row>
    <row r="11" spans="5:13" x14ac:dyDescent="0.2">
      <c r="K11" s="4"/>
      <c r="L11" s="4"/>
    </row>
    <row r="12" spans="5:13" x14ac:dyDescent="0.2">
      <c r="L12" s="4">
        <v>2800</v>
      </c>
    </row>
    <row r="13" spans="5:13" x14ac:dyDescent="0.2">
      <c r="L13" s="4">
        <v>450</v>
      </c>
    </row>
    <row r="14" spans="5:13" x14ac:dyDescent="0.2">
      <c r="L14" s="4">
        <f>L12-L13</f>
        <v>2350</v>
      </c>
    </row>
    <row r="15" spans="5:13" x14ac:dyDescent="0.2">
      <c r="K15" s="4"/>
      <c r="L15" s="4"/>
    </row>
    <row r="16" spans="5:13" x14ac:dyDescent="0.2">
      <c r="E16" t="s">
        <v>135</v>
      </c>
      <c r="F16">
        <v>14650</v>
      </c>
    </row>
    <row r="17" spans="5:7" x14ac:dyDescent="0.2">
      <c r="E17" t="s">
        <v>93</v>
      </c>
      <c r="F17">
        <v>3733.05</v>
      </c>
      <c r="G17">
        <f>F17*0.2</f>
        <v>746.61000000000013</v>
      </c>
    </row>
    <row r="18" spans="5:7" x14ac:dyDescent="0.2">
      <c r="E18" t="s">
        <v>94</v>
      </c>
      <c r="F18">
        <v>16500</v>
      </c>
    </row>
    <row r="19" spans="5:7" x14ac:dyDescent="0.2">
      <c r="E19" t="s">
        <v>95</v>
      </c>
      <c r="F19">
        <v>4600</v>
      </c>
    </row>
    <row r="20" spans="5:7" x14ac:dyDescent="0.2">
      <c r="F20">
        <f>SUM(F4:F19)</f>
        <v>54433.05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860-1CC5-5C47-96EF-B4788708D238}">
  <dimension ref="F3:G7"/>
  <sheetViews>
    <sheetView topLeftCell="E2" zoomScale="170" workbookViewId="0">
      <selection activeCell="L4" sqref="L4"/>
    </sheetView>
  </sheetViews>
  <sheetFormatPr baseColWidth="10" defaultRowHeight="16" x14ac:dyDescent="0.2"/>
  <sheetData>
    <row r="3" spans="6:7" x14ac:dyDescent="0.2">
      <c r="F3" t="s">
        <v>256</v>
      </c>
      <c r="G3">
        <v>275</v>
      </c>
    </row>
    <row r="4" spans="6:7" x14ac:dyDescent="0.2">
      <c r="F4" t="s">
        <v>175</v>
      </c>
      <c r="G4">
        <v>1300</v>
      </c>
    </row>
    <row r="5" spans="6:7" x14ac:dyDescent="0.2">
      <c r="F5" t="s">
        <v>176</v>
      </c>
      <c r="G5">
        <v>1800</v>
      </c>
    </row>
    <row r="6" spans="6:7" x14ac:dyDescent="0.2">
      <c r="F6" t="s">
        <v>172</v>
      </c>
      <c r="G6">
        <v>5000</v>
      </c>
    </row>
    <row r="7" spans="6:7" x14ac:dyDescent="0.2">
      <c r="F7" t="s">
        <v>257</v>
      </c>
      <c r="G7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541B-E7B9-EE47-9E56-C0BBB09E6540}">
  <dimension ref="A1:Q29"/>
  <sheetViews>
    <sheetView tabSelected="1" workbookViewId="0">
      <selection activeCell="L27" sqref="L27:L28"/>
    </sheetView>
  </sheetViews>
  <sheetFormatPr baseColWidth="10" defaultRowHeight="16" x14ac:dyDescent="0.2"/>
  <cols>
    <col min="5" max="5" width="14.83203125" customWidth="1"/>
    <col min="7" max="7" width="15.33203125" bestFit="1" customWidth="1"/>
    <col min="8" max="8" width="15.33203125" customWidth="1"/>
  </cols>
  <sheetData>
    <row r="1" spans="1:17" x14ac:dyDescent="0.2">
      <c r="G1" t="s">
        <v>98</v>
      </c>
      <c r="H1" t="s">
        <v>139</v>
      </c>
      <c r="I1" t="s">
        <v>99</v>
      </c>
      <c r="J1" t="s">
        <v>102</v>
      </c>
      <c r="K1" s="5">
        <v>45536</v>
      </c>
      <c r="L1" s="5">
        <v>45566</v>
      </c>
      <c r="M1" s="5">
        <v>45597</v>
      </c>
      <c r="N1" s="5">
        <v>45627</v>
      </c>
      <c r="O1" s="5">
        <v>45658</v>
      </c>
      <c r="P1" s="5">
        <v>45689</v>
      </c>
      <c r="Q1" s="5">
        <v>45717</v>
      </c>
    </row>
    <row r="2" spans="1:17" x14ac:dyDescent="0.2">
      <c r="G2" t="s">
        <v>100</v>
      </c>
      <c r="H2" t="s">
        <v>140</v>
      </c>
      <c r="I2" t="s">
        <v>101</v>
      </c>
      <c r="J2" s="6">
        <f>16.5*31</f>
        <v>511.5</v>
      </c>
      <c r="K2" s="6">
        <f t="shared" ref="K2:Q2" si="0">16.5*31</f>
        <v>511.5</v>
      </c>
      <c r="L2" s="6">
        <f t="shared" si="0"/>
        <v>511.5</v>
      </c>
      <c r="M2" s="6">
        <f t="shared" si="0"/>
        <v>511.5</v>
      </c>
      <c r="N2" s="6">
        <f t="shared" si="0"/>
        <v>511.5</v>
      </c>
      <c r="O2" s="6">
        <f t="shared" si="0"/>
        <v>511.5</v>
      </c>
      <c r="P2" s="6">
        <f t="shared" si="0"/>
        <v>511.5</v>
      </c>
      <c r="Q2" s="6">
        <f t="shared" si="0"/>
        <v>511.5</v>
      </c>
    </row>
    <row r="3" spans="1:17" x14ac:dyDescent="0.2">
      <c r="G3" t="s">
        <v>112</v>
      </c>
      <c r="H3" t="s">
        <v>140</v>
      </c>
      <c r="I3" t="s">
        <v>101</v>
      </c>
      <c r="J3">
        <f>6*22</f>
        <v>132</v>
      </c>
      <c r="K3">
        <f>6*22</f>
        <v>132</v>
      </c>
      <c r="L3">
        <f t="shared" ref="L3:Q3" si="1">6*22</f>
        <v>132</v>
      </c>
      <c r="M3">
        <f t="shared" si="1"/>
        <v>132</v>
      </c>
      <c r="N3">
        <f t="shared" si="1"/>
        <v>132</v>
      </c>
      <c r="O3">
        <f t="shared" si="1"/>
        <v>132</v>
      </c>
      <c r="P3">
        <f t="shared" si="1"/>
        <v>132</v>
      </c>
      <c r="Q3">
        <f t="shared" si="1"/>
        <v>132</v>
      </c>
    </row>
    <row r="4" spans="1:17" x14ac:dyDescent="0.2">
      <c r="A4" t="s">
        <v>67</v>
      </c>
      <c r="F4" s="4">
        <v>110</v>
      </c>
      <c r="G4" s="4" t="s">
        <v>113</v>
      </c>
      <c r="H4" t="s">
        <v>140</v>
      </c>
      <c r="I4" t="s">
        <v>101</v>
      </c>
      <c r="J4">
        <f>30+80</f>
        <v>110</v>
      </c>
      <c r="K4">
        <f>30+80</f>
        <v>110</v>
      </c>
      <c r="L4">
        <f t="shared" ref="L4:Q4" si="2">30+80</f>
        <v>110</v>
      </c>
      <c r="M4">
        <f t="shared" si="2"/>
        <v>110</v>
      </c>
      <c r="N4">
        <f t="shared" si="2"/>
        <v>110</v>
      </c>
      <c r="O4">
        <f t="shared" si="2"/>
        <v>110</v>
      </c>
      <c r="P4">
        <f t="shared" si="2"/>
        <v>110</v>
      </c>
      <c r="Q4">
        <f t="shared" si="2"/>
        <v>110</v>
      </c>
    </row>
    <row r="5" spans="1:17" x14ac:dyDescent="0.2">
      <c r="A5">
        <v>80</v>
      </c>
      <c r="B5" t="s">
        <v>63</v>
      </c>
      <c r="F5" s="4"/>
      <c r="G5" s="4" t="s">
        <v>116</v>
      </c>
      <c r="H5" t="s">
        <v>140</v>
      </c>
      <c r="I5" t="s">
        <v>101</v>
      </c>
      <c r="J5">
        <v>80</v>
      </c>
      <c r="K5">
        <v>80</v>
      </c>
      <c r="L5">
        <v>80</v>
      </c>
      <c r="M5">
        <v>80</v>
      </c>
      <c r="N5">
        <v>80</v>
      </c>
      <c r="O5">
        <v>80</v>
      </c>
      <c r="P5">
        <v>80</v>
      </c>
      <c r="Q5">
        <v>80</v>
      </c>
    </row>
    <row r="6" spans="1:17" x14ac:dyDescent="0.2">
      <c r="A6">
        <v>80</v>
      </c>
      <c r="B6" t="s">
        <v>64</v>
      </c>
      <c r="F6" s="4"/>
      <c r="G6" s="4" t="s">
        <v>118</v>
      </c>
      <c r="H6" t="s">
        <v>140</v>
      </c>
      <c r="I6" t="s">
        <v>101</v>
      </c>
      <c r="J6">
        <v>68.5</v>
      </c>
      <c r="K6">
        <v>68.5</v>
      </c>
      <c r="L6">
        <v>68.5</v>
      </c>
      <c r="M6">
        <v>68.5</v>
      </c>
      <c r="N6">
        <v>68.5</v>
      </c>
      <c r="O6">
        <v>68.5</v>
      </c>
      <c r="P6">
        <v>68.5</v>
      </c>
      <c r="Q6">
        <v>68.5</v>
      </c>
    </row>
    <row r="7" spans="1:17" x14ac:dyDescent="0.2">
      <c r="A7">
        <v>120</v>
      </c>
      <c r="B7" t="s">
        <v>65</v>
      </c>
      <c r="F7" s="4"/>
      <c r="G7" s="4" t="s">
        <v>129</v>
      </c>
      <c r="H7" t="s">
        <v>140</v>
      </c>
      <c r="I7" t="s">
        <v>101</v>
      </c>
      <c r="J7">
        <v>188</v>
      </c>
      <c r="K7">
        <v>188</v>
      </c>
      <c r="L7">
        <v>188</v>
      </c>
      <c r="M7">
        <v>188</v>
      </c>
      <c r="N7">
        <v>188</v>
      </c>
      <c r="O7">
        <v>188</v>
      </c>
      <c r="P7">
        <v>188</v>
      </c>
      <c r="Q7">
        <v>188</v>
      </c>
    </row>
    <row r="8" spans="1:17" x14ac:dyDescent="0.2">
      <c r="A8">
        <v>500</v>
      </c>
      <c r="B8" t="s">
        <v>66</v>
      </c>
      <c r="F8" s="4"/>
      <c r="G8" s="4" t="s">
        <v>136</v>
      </c>
      <c r="H8" t="s">
        <v>140</v>
      </c>
      <c r="I8" t="s">
        <v>101</v>
      </c>
      <c r="J8" s="7"/>
      <c r="K8" s="7"/>
      <c r="L8" s="7"/>
      <c r="M8" s="7"/>
      <c r="N8" s="7"/>
      <c r="O8" s="7"/>
      <c r="P8" s="7"/>
      <c r="Q8" s="7"/>
    </row>
    <row r="9" spans="1:17" x14ac:dyDescent="0.2">
      <c r="A9">
        <v>100</v>
      </c>
      <c r="B9" t="s">
        <v>68</v>
      </c>
      <c r="F9" s="4"/>
      <c r="G9" s="4" t="s">
        <v>137</v>
      </c>
      <c r="H9" t="s">
        <v>140</v>
      </c>
      <c r="I9" t="s">
        <v>101</v>
      </c>
      <c r="J9">
        <v>450</v>
      </c>
      <c r="K9">
        <v>450</v>
      </c>
      <c r="L9">
        <v>450</v>
      </c>
      <c r="M9">
        <v>450</v>
      </c>
      <c r="N9">
        <v>450</v>
      </c>
      <c r="O9">
        <v>450</v>
      </c>
      <c r="P9">
        <v>450</v>
      </c>
      <c r="Q9">
        <v>450</v>
      </c>
    </row>
    <row r="10" spans="1:17" x14ac:dyDescent="0.2">
      <c r="A10">
        <v>100</v>
      </c>
      <c r="B10" t="s">
        <v>84</v>
      </c>
      <c r="F10" s="4"/>
      <c r="G10" s="4" t="s">
        <v>138</v>
      </c>
      <c r="H10" t="s">
        <v>140</v>
      </c>
      <c r="I10" t="s">
        <v>101</v>
      </c>
      <c r="J10" s="7"/>
      <c r="K10" s="7"/>
      <c r="L10" s="7"/>
      <c r="M10" s="7"/>
      <c r="N10" s="7"/>
      <c r="O10" s="7"/>
      <c r="P10" s="7"/>
      <c r="Q10" s="7"/>
    </row>
    <row r="11" spans="1:17" x14ac:dyDescent="0.2">
      <c r="F11" s="4"/>
      <c r="G11" s="4" t="s">
        <v>159</v>
      </c>
      <c r="H11" t="s">
        <v>140</v>
      </c>
      <c r="I11" t="s">
        <v>101</v>
      </c>
      <c r="J11" s="7"/>
      <c r="K11" s="7"/>
      <c r="L11" s="7"/>
      <c r="M11" s="7"/>
      <c r="N11" s="7"/>
      <c r="O11" s="7"/>
      <c r="P11" s="7"/>
      <c r="Q11" s="7"/>
    </row>
    <row r="12" spans="1:17" x14ac:dyDescent="0.2">
      <c r="F12" s="4"/>
      <c r="G12" s="4" t="s">
        <v>147</v>
      </c>
      <c r="H12" t="s">
        <v>140</v>
      </c>
      <c r="I12" t="s">
        <v>101</v>
      </c>
      <c r="J12">
        <v>35</v>
      </c>
      <c r="K12">
        <v>35</v>
      </c>
      <c r="L12">
        <v>35</v>
      </c>
      <c r="M12">
        <v>35</v>
      </c>
      <c r="N12">
        <v>35</v>
      </c>
      <c r="O12">
        <v>35</v>
      </c>
      <c r="P12">
        <v>35</v>
      </c>
      <c r="Q12">
        <v>35</v>
      </c>
    </row>
    <row r="13" spans="1:17" x14ac:dyDescent="0.2">
      <c r="F13" s="4"/>
      <c r="G13" s="4" t="s">
        <v>148</v>
      </c>
      <c r="H13" t="s">
        <v>140</v>
      </c>
      <c r="I13" t="s">
        <v>101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</row>
    <row r="14" spans="1:17" x14ac:dyDescent="0.2">
      <c r="A14" s="4" t="s">
        <v>70</v>
      </c>
      <c r="B14" s="4"/>
      <c r="F14" s="4"/>
      <c r="G14" s="4" t="s">
        <v>150</v>
      </c>
      <c r="H14" t="s">
        <v>140</v>
      </c>
      <c r="I14" t="s">
        <v>101</v>
      </c>
      <c r="J14">
        <v>50</v>
      </c>
      <c r="K14">
        <v>50</v>
      </c>
      <c r="L14">
        <v>50</v>
      </c>
      <c r="M14">
        <v>50</v>
      </c>
      <c r="N14">
        <v>50</v>
      </c>
      <c r="O14">
        <v>50</v>
      </c>
      <c r="P14">
        <v>50</v>
      </c>
      <c r="Q14">
        <v>50</v>
      </c>
    </row>
    <row r="15" spans="1:17" x14ac:dyDescent="0.2">
      <c r="A15" s="4">
        <v>80</v>
      </c>
      <c r="B15" s="4" t="s">
        <v>71</v>
      </c>
      <c r="F15" s="4">
        <v>200</v>
      </c>
      <c r="G15" s="8" t="s">
        <v>151</v>
      </c>
      <c r="H15" t="s">
        <v>140</v>
      </c>
      <c r="I15" t="s">
        <v>146</v>
      </c>
      <c r="J15">
        <v>250</v>
      </c>
      <c r="K15">
        <v>250</v>
      </c>
      <c r="L15">
        <v>250</v>
      </c>
      <c r="M15">
        <v>250</v>
      </c>
      <c r="N15">
        <v>250</v>
      </c>
      <c r="O15">
        <v>250</v>
      </c>
      <c r="P15">
        <v>250</v>
      </c>
      <c r="Q15">
        <v>250</v>
      </c>
    </row>
    <row r="16" spans="1:17" x14ac:dyDescent="0.2">
      <c r="A16" s="4">
        <v>150</v>
      </c>
      <c r="B16" s="4" t="s">
        <v>72</v>
      </c>
      <c r="F16" s="4">
        <v>50</v>
      </c>
      <c r="G16" s="4" t="s">
        <v>152</v>
      </c>
      <c r="H16" t="s">
        <v>140</v>
      </c>
      <c r="I16" t="s">
        <v>146</v>
      </c>
      <c r="J16">
        <v>50</v>
      </c>
      <c r="K16">
        <v>50</v>
      </c>
      <c r="L16">
        <v>50</v>
      </c>
      <c r="M16">
        <v>50</v>
      </c>
      <c r="N16">
        <v>50</v>
      </c>
      <c r="O16">
        <v>50</v>
      </c>
      <c r="P16">
        <v>50</v>
      </c>
      <c r="Q16">
        <v>50</v>
      </c>
    </row>
    <row r="17" spans="1:17" x14ac:dyDescent="0.2">
      <c r="A17" s="4">
        <v>80</v>
      </c>
      <c r="B17" s="4" t="s">
        <v>73</v>
      </c>
      <c r="F17" s="4">
        <v>50</v>
      </c>
      <c r="G17" s="4" t="s">
        <v>149</v>
      </c>
      <c r="H17" t="s">
        <v>140</v>
      </c>
      <c r="I17" t="s">
        <v>101</v>
      </c>
      <c r="J17" s="7">
        <v>50</v>
      </c>
      <c r="K17" s="7">
        <v>50</v>
      </c>
      <c r="L17" s="7">
        <v>50</v>
      </c>
      <c r="M17" s="7">
        <v>50</v>
      </c>
      <c r="N17" s="7">
        <v>50</v>
      </c>
      <c r="O17" s="7">
        <v>50</v>
      </c>
      <c r="P17" s="7">
        <v>50</v>
      </c>
      <c r="Q17" s="7">
        <v>50</v>
      </c>
    </row>
    <row r="18" spans="1:17" x14ac:dyDescent="0.2">
      <c r="A18" s="4">
        <v>80</v>
      </c>
      <c r="B18" s="4" t="s">
        <v>77</v>
      </c>
      <c r="F18" s="4"/>
      <c r="G18" s="4" t="s">
        <v>141</v>
      </c>
      <c r="H18" s="4" t="s">
        <v>142</v>
      </c>
      <c r="I18" s="4" t="s">
        <v>101</v>
      </c>
      <c r="J18">
        <v>2450</v>
      </c>
      <c r="K18">
        <v>2450</v>
      </c>
      <c r="L18">
        <v>2450</v>
      </c>
      <c r="M18">
        <v>2450</v>
      </c>
      <c r="N18">
        <v>2450</v>
      </c>
      <c r="O18">
        <v>2450</v>
      </c>
      <c r="P18">
        <v>2450</v>
      </c>
      <c r="Q18">
        <v>2450</v>
      </c>
    </row>
    <row r="19" spans="1:17" x14ac:dyDescent="0.2">
      <c r="A19" s="4">
        <v>45</v>
      </c>
      <c r="B19" s="4" t="s">
        <v>78</v>
      </c>
      <c r="F19" s="4"/>
      <c r="G19" s="4" t="s">
        <v>143</v>
      </c>
      <c r="H19" s="4" t="s">
        <v>142</v>
      </c>
      <c r="I19" t="s">
        <v>146</v>
      </c>
      <c r="J19">
        <v>2989</v>
      </c>
      <c r="K19">
        <v>0</v>
      </c>
      <c r="L19">
        <v>0</v>
      </c>
      <c r="M19">
        <v>0</v>
      </c>
      <c r="N19">
        <v>2989</v>
      </c>
      <c r="O19">
        <v>0</v>
      </c>
      <c r="P19">
        <v>0</v>
      </c>
      <c r="Q19">
        <v>0</v>
      </c>
    </row>
    <row r="20" spans="1:17" x14ac:dyDescent="0.2">
      <c r="A20" s="4">
        <v>80</v>
      </c>
      <c r="B20" s="4" t="s">
        <v>74</v>
      </c>
      <c r="G20" s="4" t="s">
        <v>145</v>
      </c>
      <c r="H20" s="4" t="s">
        <v>142</v>
      </c>
      <c r="I20" t="s">
        <v>146</v>
      </c>
      <c r="J20">
        <v>2800</v>
      </c>
      <c r="K20">
        <v>0</v>
      </c>
      <c r="L20">
        <v>0</v>
      </c>
      <c r="M20">
        <v>1400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s="4">
        <v>50</v>
      </c>
      <c r="B21" s="4" t="s">
        <v>75</v>
      </c>
      <c r="G21" s="4" t="s">
        <v>151</v>
      </c>
      <c r="H21" s="4" t="s">
        <v>142</v>
      </c>
      <c r="I21" t="s">
        <v>146</v>
      </c>
    </row>
    <row r="22" spans="1:17" x14ac:dyDescent="0.2">
      <c r="A22" s="4">
        <v>100</v>
      </c>
      <c r="B22" s="4" t="s">
        <v>76</v>
      </c>
      <c r="G22" s="4"/>
      <c r="H22" s="4"/>
      <c r="I22" t="s">
        <v>158</v>
      </c>
      <c r="J22">
        <f>J18-SUM(J2:J17)</f>
        <v>464</v>
      </c>
      <c r="K22">
        <f>K18-SUM(K2:K17)</f>
        <v>464</v>
      </c>
      <c r="L22">
        <f t="shared" ref="L22:Q22" si="3">L18-SUM(L2:L17)</f>
        <v>464</v>
      </c>
      <c r="M22">
        <f t="shared" si="3"/>
        <v>464</v>
      </c>
      <c r="N22">
        <f t="shared" si="3"/>
        <v>464</v>
      </c>
      <c r="O22">
        <f t="shared" si="3"/>
        <v>464</v>
      </c>
      <c r="P22">
        <f t="shared" si="3"/>
        <v>464</v>
      </c>
      <c r="Q22">
        <f t="shared" si="3"/>
        <v>464</v>
      </c>
    </row>
    <row r="23" spans="1:17" x14ac:dyDescent="0.2">
      <c r="A23" s="4">
        <v>100</v>
      </c>
      <c r="B23" s="4" t="s">
        <v>79</v>
      </c>
    </row>
    <row r="24" spans="1:17" x14ac:dyDescent="0.2">
      <c r="A24" s="4">
        <v>45</v>
      </c>
      <c r="B24" s="4" t="s">
        <v>69</v>
      </c>
      <c r="J24">
        <f>J22+F4+F15</f>
        <v>774</v>
      </c>
    </row>
    <row r="25" spans="1:17" x14ac:dyDescent="0.2">
      <c r="A25" s="4">
        <v>50</v>
      </c>
      <c r="B25" s="4" t="s">
        <v>80</v>
      </c>
    </row>
    <row r="26" spans="1:17" x14ac:dyDescent="0.2">
      <c r="A26" s="4">
        <v>200</v>
      </c>
      <c r="B26" s="4" t="s">
        <v>81</v>
      </c>
    </row>
    <row r="27" spans="1:17" x14ac:dyDescent="0.2">
      <c r="A27" s="4">
        <v>35</v>
      </c>
      <c r="B27" s="4" t="s">
        <v>82</v>
      </c>
    </row>
    <row r="28" spans="1:17" x14ac:dyDescent="0.2">
      <c r="A28" s="4"/>
      <c r="B28" s="4"/>
    </row>
    <row r="29" spans="1:17" x14ac:dyDescent="0.2">
      <c r="A29" s="4">
        <v>200</v>
      </c>
      <c r="B29" s="4" t="s">
        <v>83</v>
      </c>
      <c r="C29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640C-60FA-7643-9F49-5EDD9726A80A}">
  <dimension ref="A1:K57"/>
  <sheetViews>
    <sheetView topLeftCell="A8" workbookViewId="0">
      <selection activeCell="B34" sqref="B34"/>
    </sheetView>
  </sheetViews>
  <sheetFormatPr baseColWidth="10" defaultRowHeight="16" x14ac:dyDescent="0.2"/>
  <cols>
    <col min="1" max="1" width="17.33203125" bestFit="1" customWidth="1"/>
  </cols>
  <sheetData>
    <row r="1" spans="1:3" x14ac:dyDescent="0.2">
      <c r="A1" t="s">
        <v>100</v>
      </c>
    </row>
    <row r="2" spans="1:3" x14ac:dyDescent="0.2">
      <c r="A2" t="s">
        <v>103</v>
      </c>
      <c r="B2">
        <v>10</v>
      </c>
      <c r="C2">
        <f>B2/14</f>
        <v>0.7142857142857143</v>
      </c>
    </row>
    <row r="3" spans="1:3" x14ac:dyDescent="0.2">
      <c r="A3" t="s">
        <v>104</v>
      </c>
      <c r="B3">
        <v>5</v>
      </c>
      <c r="C3">
        <f>B3/2</f>
        <v>2.5</v>
      </c>
    </row>
    <row r="4" spans="1:3" x14ac:dyDescent="0.2">
      <c r="A4" t="s">
        <v>105</v>
      </c>
      <c r="B4">
        <v>10</v>
      </c>
      <c r="C4">
        <f>B4/14</f>
        <v>0.7142857142857143</v>
      </c>
    </row>
    <row r="5" spans="1:3" x14ac:dyDescent="0.2">
      <c r="A5" t="s">
        <v>106</v>
      </c>
      <c r="B5">
        <v>5</v>
      </c>
      <c r="C5">
        <f>B5/30</f>
        <v>0.16666666666666666</v>
      </c>
    </row>
    <row r="6" spans="1:3" x14ac:dyDescent="0.2">
      <c r="A6" t="s">
        <v>107</v>
      </c>
      <c r="B6">
        <v>8</v>
      </c>
      <c r="C6">
        <f>B6/30</f>
        <v>0.26666666666666666</v>
      </c>
    </row>
    <row r="7" spans="1:3" x14ac:dyDescent="0.2">
      <c r="A7" t="s">
        <v>28</v>
      </c>
      <c r="B7">
        <v>10</v>
      </c>
      <c r="C7">
        <v>10</v>
      </c>
    </row>
    <row r="8" spans="1:3" x14ac:dyDescent="0.2">
      <c r="A8" t="s">
        <v>108</v>
      </c>
      <c r="B8">
        <v>10</v>
      </c>
      <c r="C8">
        <f>(B8*2)/30</f>
        <v>0.66666666666666663</v>
      </c>
    </row>
    <row r="9" spans="1:3" x14ac:dyDescent="0.2">
      <c r="A9" t="s">
        <v>109</v>
      </c>
      <c r="B9">
        <v>10</v>
      </c>
      <c r="C9">
        <f>B9/30</f>
        <v>0.33333333333333331</v>
      </c>
    </row>
    <row r="10" spans="1:3" x14ac:dyDescent="0.2">
      <c r="A10" t="s">
        <v>110</v>
      </c>
      <c r="B10">
        <v>30</v>
      </c>
      <c r="C10">
        <f>B10/30</f>
        <v>1</v>
      </c>
    </row>
    <row r="11" spans="1:3" x14ac:dyDescent="0.2">
      <c r="A11" t="s">
        <v>111</v>
      </c>
      <c r="B11">
        <v>2.5</v>
      </c>
      <c r="C11">
        <f>B11/30</f>
        <v>8.3333333333333329E-2</v>
      </c>
    </row>
    <row r="12" spans="1:3" x14ac:dyDescent="0.2">
      <c r="C12">
        <f>SUM(C2:C11)</f>
        <v>16.445238095238093</v>
      </c>
    </row>
    <row r="15" spans="1:3" x14ac:dyDescent="0.2">
      <c r="A15" t="s">
        <v>114</v>
      </c>
    </row>
    <row r="16" spans="1:3" x14ac:dyDescent="0.2">
      <c r="A16" t="s">
        <v>115</v>
      </c>
      <c r="B16">
        <v>30</v>
      </c>
    </row>
    <row r="17" spans="1:2" x14ac:dyDescent="0.2">
      <c r="A17" t="s">
        <v>117</v>
      </c>
      <c r="B17">
        <v>80</v>
      </c>
    </row>
    <row r="21" spans="1:2" x14ac:dyDescent="0.2">
      <c r="A21" t="s">
        <v>116</v>
      </c>
      <c r="B21">
        <v>80</v>
      </c>
    </row>
    <row r="25" spans="1:2" x14ac:dyDescent="0.2">
      <c r="A25" t="s">
        <v>118</v>
      </c>
    </row>
    <row r="26" spans="1:2" x14ac:dyDescent="0.2">
      <c r="A26" t="s">
        <v>119</v>
      </c>
      <c r="B26">
        <v>25</v>
      </c>
    </row>
    <row r="27" spans="1:2" x14ac:dyDescent="0.2">
      <c r="A27" t="s">
        <v>121</v>
      </c>
      <c r="B27">
        <v>3</v>
      </c>
    </row>
    <row r="28" spans="1:2" x14ac:dyDescent="0.2">
      <c r="A28" t="s">
        <v>122</v>
      </c>
      <c r="B28">
        <v>5</v>
      </c>
    </row>
    <row r="29" spans="1:2" x14ac:dyDescent="0.2">
      <c r="A29" t="s">
        <v>123</v>
      </c>
      <c r="B29">
        <v>10</v>
      </c>
    </row>
    <row r="30" spans="1:2" x14ac:dyDescent="0.2">
      <c r="A30" t="s">
        <v>124</v>
      </c>
      <c r="B30">
        <v>4</v>
      </c>
    </row>
    <row r="31" spans="1:2" x14ac:dyDescent="0.2">
      <c r="A31" t="s">
        <v>125</v>
      </c>
      <c r="B31">
        <v>12</v>
      </c>
    </row>
    <row r="32" spans="1:2" x14ac:dyDescent="0.2">
      <c r="A32" t="s">
        <v>128</v>
      </c>
      <c r="B32">
        <v>5</v>
      </c>
    </row>
    <row r="33" spans="1:11" x14ac:dyDescent="0.2">
      <c r="A33" t="s">
        <v>130</v>
      </c>
      <c r="B33">
        <v>4.5</v>
      </c>
    </row>
    <row r="34" spans="1:11" x14ac:dyDescent="0.2">
      <c r="B34">
        <f>SUM(B26:B33)</f>
        <v>68.5</v>
      </c>
    </row>
    <row r="36" spans="1:11" x14ac:dyDescent="0.2">
      <c r="A36" t="s">
        <v>129</v>
      </c>
    </row>
    <row r="37" spans="1:11" x14ac:dyDescent="0.2">
      <c r="A37" t="s">
        <v>126</v>
      </c>
      <c r="B37">
        <v>6</v>
      </c>
    </row>
    <row r="38" spans="1:11" x14ac:dyDescent="0.2">
      <c r="A38" t="s">
        <v>127</v>
      </c>
      <c r="B38">
        <v>5</v>
      </c>
    </row>
    <row r="39" spans="1:11" x14ac:dyDescent="0.2">
      <c r="A39" s="4" t="s">
        <v>71</v>
      </c>
      <c r="B39" s="4">
        <f>80/3</f>
        <v>26.666666666666668</v>
      </c>
    </row>
    <row r="40" spans="1:11" x14ac:dyDescent="0.2">
      <c r="A40" s="4" t="s">
        <v>73</v>
      </c>
      <c r="B40" s="4">
        <f>80/3</f>
        <v>26.666666666666668</v>
      </c>
    </row>
    <row r="41" spans="1:11" x14ac:dyDescent="0.2">
      <c r="A41" s="4" t="s">
        <v>79</v>
      </c>
      <c r="B41" s="4">
        <f>100/4</f>
        <v>25</v>
      </c>
    </row>
    <row r="42" spans="1:11" x14ac:dyDescent="0.2">
      <c r="A42" s="4" t="s">
        <v>69</v>
      </c>
      <c r="B42" s="4">
        <v>12</v>
      </c>
    </row>
    <row r="43" spans="1:11" x14ac:dyDescent="0.2">
      <c r="A43" s="4" t="s">
        <v>82</v>
      </c>
      <c r="B43" s="4">
        <f>35/3</f>
        <v>11.666666666666666</v>
      </c>
    </row>
    <row r="44" spans="1:11" x14ac:dyDescent="0.2">
      <c r="A44" s="4" t="s">
        <v>131</v>
      </c>
      <c r="B44">
        <f>14/3</f>
        <v>4.666666666666667</v>
      </c>
      <c r="K44" s="9"/>
    </row>
    <row r="45" spans="1:11" x14ac:dyDescent="0.2">
      <c r="A45" s="4" t="s">
        <v>132</v>
      </c>
      <c r="B45">
        <f>20/3</f>
        <v>6.666666666666667</v>
      </c>
    </row>
    <row r="46" spans="1:11" x14ac:dyDescent="0.2">
      <c r="A46" s="4" t="s">
        <v>120</v>
      </c>
      <c r="B46">
        <f>36/3</f>
        <v>12</v>
      </c>
    </row>
    <row r="47" spans="1:11" x14ac:dyDescent="0.2">
      <c r="A47" s="4" t="s">
        <v>133</v>
      </c>
      <c r="B47">
        <f>23/2</f>
        <v>11.5</v>
      </c>
    </row>
    <row r="48" spans="1:11" x14ac:dyDescent="0.2">
      <c r="A48" s="4" t="s">
        <v>134</v>
      </c>
      <c r="B48">
        <v>20</v>
      </c>
    </row>
    <row r="49" spans="1:2" x14ac:dyDescent="0.2">
      <c r="A49" s="4" t="s">
        <v>153</v>
      </c>
      <c r="B49">
        <v>20</v>
      </c>
    </row>
    <row r="50" spans="1:2" x14ac:dyDescent="0.2">
      <c r="A50" s="4"/>
      <c r="B50">
        <f>SUM(B37:B49)</f>
        <v>187.83333333333337</v>
      </c>
    </row>
    <row r="51" spans="1:2" x14ac:dyDescent="0.2">
      <c r="A51" s="4"/>
    </row>
    <row r="53" spans="1:2" x14ac:dyDescent="0.2">
      <c r="A53" t="s">
        <v>156</v>
      </c>
    </row>
    <row r="54" spans="1:2" x14ac:dyDescent="0.2">
      <c r="A54" t="s">
        <v>154</v>
      </c>
      <c r="B54">
        <v>40</v>
      </c>
    </row>
    <row r="55" spans="1:2" x14ac:dyDescent="0.2">
      <c r="A55" t="s">
        <v>155</v>
      </c>
      <c r="B55">
        <v>150</v>
      </c>
    </row>
    <row r="56" spans="1:2" x14ac:dyDescent="0.2">
      <c r="A56" t="s">
        <v>157</v>
      </c>
      <c r="B56">
        <v>60</v>
      </c>
    </row>
    <row r="57" spans="1:2" x14ac:dyDescent="0.2">
      <c r="B57">
        <f>SUM(B54:B56)</f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5E19-31E9-5F45-A411-5F277040C44C}">
  <dimension ref="B2:AA38"/>
  <sheetViews>
    <sheetView topLeftCell="M10" zoomScale="125" workbookViewId="0">
      <selection activeCell="S29" sqref="S29"/>
    </sheetView>
  </sheetViews>
  <sheetFormatPr baseColWidth="10" defaultRowHeight="16" x14ac:dyDescent="0.2"/>
  <cols>
    <col min="2" max="2" width="14.5" customWidth="1"/>
    <col min="6" max="6" width="14.6640625" customWidth="1"/>
    <col min="11" max="11" width="14.5" customWidth="1"/>
    <col min="16" max="16" width="13.33203125" customWidth="1"/>
    <col min="18" max="18" width="15.1640625" bestFit="1" customWidth="1"/>
    <col min="21" max="21" width="15.83203125" customWidth="1"/>
    <col min="23" max="23" width="18.5" bestFit="1" customWidth="1"/>
    <col min="25" max="25" width="13.1640625" customWidth="1"/>
  </cols>
  <sheetData>
    <row r="2" spans="2:27" x14ac:dyDescent="0.2">
      <c r="C2" t="s">
        <v>137</v>
      </c>
    </row>
    <row r="4" spans="2:27" x14ac:dyDescent="0.2">
      <c r="B4" t="s">
        <v>160</v>
      </c>
      <c r="C4">
        <v>4600</v>
      </c>
      <c r="D4">
        <v>450</v>
      </c>
      <c r="N4">
        <f>280+47.6</f>
        <v>327.60000000000002</v>
      </c>
    </row>
    <row r="5" spans="2:27" x14ac:dyDescent="0.2">
      <c r="B5" t="s">
        <v>161</v>
      </c>
      <c r="C5">
        <f t="shared" ref="C5:C10" si="0">C4-D4</f>
        <v>4150</v>
      </c>
      <c r="D5">
        <v>450</v>
      </c>
      <c r="N5">
        <v>700</v>
      </c>
    </row>
    <row r="6" spans="2:27" x14ac:dyDescent="0.2">
      <c r="B6" t="s">
        <v>162</v>
      </c>
      <c r="C6">
        <f t="shared" si="0"/>
        <v>3700</v>
      </c>
      <c r="D6">
        <v>450</v>
      </c>
      <c r="M6">
        <v>2800</v>
      </c>
      <c r="N6">
        <f>N4+N5</f>
        <v>1027.5999999999999</v>
      </c>
      <c r="O6">
        <f>M6-N6</f>
        <v>1772.4</v>
      </c>
    </row>
    <row r="7" spans="2:27" x14ac:dyDescent="0.2">
      <c r="B7" t="s">
        <v>163</v>
      </c>
      <c r="C7">
        <f t="shared" si="0"/>
        <v>3250</v>
      </c>
      <c r="D7">
        <f>E7+F7</f>
        <v>1650</v>
      </c>
      <c r="E7">
        <v>450</v>
      </c>
      <c r="F7">
        <v>1200</v>
      </c>
      <c r="G7" t="s">
        <v>166</v>
      </c>
    </row>
    <row r="8" spans="2:27" x14ac:dyDescent="0.2">
      <c r="B8" t="s">
        <v>164</v>
      </c>
      <c r="C8">
        <f t="shared" si="0"/>
        <v>1600</v>
      </c>
      <c r="D8">
        <f>E8+F8</f>
        <v>700</v>
      </c>
      <c r="E8">
        <v>450</v>
      </c>
      <c r="F8">
        <v>250</v>
      </c>
      <c r="G8" t="s">
        <v>167</v>
      </c>
    </row>
    <row r="9" spans="2:27" x14ac:dyDescent="0.2">
      <c r="B9" t="s">
        <v>165</v>
      </c>
      <c r="C9">
        <f t="shared" si="0"/>
        <v>900</v>
      </c>
      <c r="D9">
        <v>900</v>
      </c>
    </row>
    <row r="10" spans="2:27" x14ac:dyDescent="0.2">
      <c r="B10" t="s">
        <v>158</v>
      </c>
      <c r="C10">
        <f t="shared" si="0"/>
        <v>0</v>
      </c>
    </row>
    <row r="12" spans="2:27" x14ac:dyDescent="0.2">
      <c r="C12" t="s">
        <v>141</v>
      </c>
      <c r="H12" t="s">
        <v>141</v>
      </c>
      <c r="I12" t="s">
        <v>145</v>
      </c>
      <c r="M12" t="s">
        <v>184</v>
      </c>
      <c r="N12" t="s">
        <v>168</v>
      </c>
      <c r="Q12" t="s">
        <v>168</v>
      </c>
      <c r="W12" t="s">
        <v>248</v>
      </c>
      <c r="X12">
        <v>2244</v>
      </c>
    </row>
    <row r="13" spans="2:27" x14ac:dyDescent="0.2">
      <c r="B13" t="s">
        <v>163</v>
      </c>
      <c r="C13">
        <v>2000</v>
      </c>
      <c r="F13" t="s">
        <v>164</v>
      </c>
      <c r="G13">
        <f>H13+I13</f>
        <v>3150</v>
      </c>
      <c r="H13">
        <v>1750</v>
      </c>
      <c r="I13">
        <v>1400</v>
      </c>
      <c r="K13" t="s">
        <v>206</v>
      </c>
      <c r="L13">
        <v>1772.4</v>
      </c>
      <c r="M13">
        <v>1550</v>
      </c>
      <c r="N13">
        <v>2800</v>
      </c>
      <c r="P13" t="s">
        <v>181</v>
      </c>
      <c r="Q13">
        <v>2800</v>
      </c>
      <c r="U13" t="s">
        <v>181</v>
      </c>
      <c r="V13">
        <v>2800</v>
      </c>
      <c r="X13">
        <f>(1180.3+207.08)-Z14-Z15</f>
        <v>1232.08</v>
      </c>
      <c r="Y13" t="s">
        <v>243</v>
      </c>
      <c r="Z13">
        <v>120</v>
      </c>
      <c r="AA13" t="s">
        <v>208</v>
      </c>
    </row>
    <row r="14" spans="2:27" x14ac:dyDescent="0.2">
      <c r="B14" t="s">
        <v>100</v>
      </c>
      <c r="C14">
        <v>500</v>
      </c>
      <c r="F14" t="s">
        <v>100</v>
      </c>
      <c r="G14">
        <v>500</v>
      </c>
      <c r="K14" t="s">
        <v>100</v>
      </c>
      <c r="L14">
        <v>100</v>
      </c>
      <c r="M14">
        <v>300</v>
      </c>
      <c r="P14" t="s">
        <v>180</v>
      </c>
      <c r="Q14">
        <v>800</v>
      </c>
      <c r="U14" t="s">
        <v>180</v>
      </c>
      <c r="V14">
        <v>800</v>
      </c>
      <c r="W14" t="s">
        <v>208</v>
      </c>
      <c r="X14">
        <f>X12-X13</f>
        <v>1011.9200000000001</v>
      </c>
      <c r="Y14" t="s">
        <v>244</v>
      </c>
      <c r="Z14">
        <v>75.3</v>
      </c>
      <c r="AA14" t="s">
        <v>246</v>
      </c>
    </row>
    <row r="15" spans="2:27" x14ac:dyDescent="0.2">
      <c r="B15" t="s">
        <v>116</v>
      </c>
      <c r="C15">
        <v>80</v>
      </c>
      <c r="F15" t="s">
        <v>113</v>
      </c>
      <c r="G15">
        <v>0</v>
      </c>
      <c r="H15">
        <v>50</v>
      </c>
      <c r="K15" t="s">
        <v>113</v>
      </c>
      <c r="L15">
        <v>0</v>
      </c>
      <c r="M15">
        <v>0</v>
      </c>
      <c r="P15" t="s">
        <v>185</v>
      </c>
      <c r="Q15">
        <v>150</v>
      </c>
      <c r="R15" t="s">
        <v>212</v>
      </c>
      <c r="U15" t="s">
        <v>245</v>
      </c>
      <c r="V15">
        <f>X14</f>
        <v>1011.9200000000001</v>
      </c>
      <c r="Y15" t="s">
        <v>249</v>
      </c>
      <c r="Z15">
        <v>80</v>
      </c>
      <c r="AA15" t="s">
        <v>246</v>
      </c>
    </row>
    <row r="16" spans="2:27" x14ac:dyDescent="0.2">
      <c r="B16" t="s">
        <v>169</v>
      </c>
      <c r="C16">
        <v>50</v>
      </c>
      <c r="F16" t="s">
        <v>116</v>
      </c>
      <c r="G16">
        <v>80</v>
      </c>
      <c r="J16">
        <v>89.92</v>
      </c>
      <c r="K16" t="s">
        <v>116</v>
      </c>
      <c r="L16">
        <v>80</v>
      </c>
      <c r="M16">
        <v>80</v>
      </c>
      <c r="O16" t="s">
        <v>247</v>
      </c>
      <c r="P16" t="s">
        <v>183</v>
      </c>
      <c r="Q16">
        <v>1000</v>
      </c>
      <c r="R16" t="s">
        <v>212</v>
      </c>
      <c r="S16">
        <v>500</v>
      </c>
      <c r="U16" t="s">
        <v>179</v>
      </c>
      <c r="V16">
        <f>V13-V14-V15</f>
        <v>988.07999999999993</v>
      </c>
    </row>
    <row r="17" spans="2:26" x14ac:dyDescent="0.2">
      <c r="B17" t="s">
        <v>170</v>
      </c>
      <c r="C17">
        <v>50</v>
      </c>
      <c r="F17" t="s">
        <v>169</v>
      </c>
      <c r="G17">
        <v>50</v>
      </c>
      <c r="K17" t="s">
        <v>169</v>
      </c>
      <c r="L17">
        <v>50</v>
      </c>
      <c r="M17">
        <v>50</v>
      </c>
      <c r="P17" t="s">
        <v>179</v>
      </c>
      <c r="Q17">
        <f>Q13-Q14+Q15-Q16</f>
        <v>1150</v>
      </c>
      <c r="U17" t="s">
        <v>183</v>
      </c>
      <c r="V17">
        <v>500</v>
      </c>
      <c r="W17" t="s">
        <v>252</v>
      </c>
    </row>
    <row r="18" spans="2:26" x14ac:dyDescent="0.2">
      <c r="B18" s="4" t="s">
        <v>147</v>
      </c>
      <c r="C18">
        <v>35</v>
      </c>
      <c r="F18" t="s">
        <v>170</v>
      </c>
      <c r="G18">
        <v>50</v>
      </c>
      <c r="K18" t="s">
        <v>170</v>
      </c>
      <c r="L18">
        <v>50</v>
      </c>
      <c r="M18">
        <v>50</v>
      </c>
      <c r="P18" t="s">
        <v>191</v>
      </c>
      <c r="Q18">
        <v>300</v>
      </c>
      <c r="R18" t="s">
        <v>192</v>
      </c>
      <c r="S18">
        <v>177</v>
      </c>
      <c r="U18" t="s">
        <v>179</v>
      </c>
      <c r="V18">
        <f>V16-V17</f>
        <v>488.07999999999993</v>
      </c>
    </row>
    <row r="19" spans="2:26" x14ac:dyDescent="0.2">
      <c r="B19" s="4" t="s">
        <v>148</v>
      </c>
      <c r="C19">
        <v>50</v>
      </c>
      <c r="F19" s="4" t="s">
        <v>147</v>
      </c>
      <c r="G19">
        <v>35</v>
      </c>
      <c r="K19" s="4" t="s">
        <v>147</v>
      </c>
      <c r="L19">
        <v>35</v>
      </c>
      <c r="M19">
        <v>35</v>
      </c>
      <c r="P19" t="s">
        <v>179</v>
      </c>
      <c r="Q19">
        <f>Q17-Q18</f>
        <v>850</v>
      </c>
      <c r="U19" t="s">
        <v>209</v>
      </c>
      <c r="V19">
        <v>150</v>
      </c>
    </row>
    <row r="20" spans="2:26" x14ac:dyDescent="0.2">
      <c r="B20" s="4" t="s">
        <v>150</v>
      </c>
      <c r="C20">
        <v>0</v>
      </c>
      <c r="D20">
        <v>50</v>
      </c>
      <c r="F20" s="4" t="s">
        <v>148</v>
      </c>
      <c r="G20">
        <v>50</v>
      </c>
      <c r="J20" t="s">
        <v>207</v>
      </c>
      <c r="K20" s="4" t="s">
        <v>148</v>
      </c>
      <c r="L20">
        <v>50</v>
      </c>
      <c r="M20">
        <v>50</v>
      </c>
      <c r="P20" t="s">
        <v>66</v>
      </c>
      <c r="Q20">
        <v>200</v>
      </c>
      <c r="U20" t="s">
        <v>179</v>
      </c>
      <c r="V20">
        <f>V18-V19</f>
        <v>338.07999999999993</v>
      </c>
    </row>
    <row r="21" spans="2:26" x14ac:dyDescent="0.2">
      <c r="B21" t="s">
        <v>113</v>
      </c>
      <c r="C21">
        <v>0</v>
      </c>
      <c r="D21">
        <v>50</v>
      </c>
      <c r="F21" s="4" t="s">
        <v>150</v>
      </c>
      <c r="G21">
        <v>0</v>
      </c>
      <c r="H21">
        <v>50</v>
      </c>
      <c r="K21" s="4" t="s">
        <v>150</v>
      </c>
      <c r="L21">
        <v>50</v>
      </c>
      <c r="M21">
        <v>50</v>
      </c>
      <c r="P21" t="s">
        <v>179</v>
      </c>
      <c r="Q21">
        <f>Q19-Q20</f>
        <v>650</v>
      </c>
    </row>
    <row r="22" spans="2:26" x14ac:dyDescent="0.2">
      <c r="B22" s="4" t="s">
        <v>152</v>
      </c>
      <c r="C22">
        <v>0</v>
      </c>
      <c r="D22">
        <v>50</v>
      </c>
      <c r="F22" s="4" t="s">
        <v>152</v>
      </c>
      <c r="G22">
        <v>0</v>
      </c>
      <c r="H22">
        <v>50</v>
      </c>
      <c r="K22" s="4" t="s">
        <v>152</v>
      </c>
      <c r="L22">
        <v>0</v>
      </c>
      <c r="M22">
        <v>0</v>
      </c>
      <c r="P22" t="s">
        <v>209</v>
      </c>
      <c r="Q22">
        <v>150</v>
      </c>
    </row>
    <row r="23" spans="2:26" x14ac:dyDescent="0.2">
      <c r="B23" s="4" t="s">
        <v>149</v>
      </c>
      <c r="C23">
        <v>0</v>
      </c>
      <c r="D23">
        <v>50</v>
      </c>
      <c r="F23" s="4" t="s">
        <v>149</v>
      </c>
      <c r="G23">
        <v>0</v>
      </c>
      <c r="H23">
        <v>50</v>
      </c>
      <c r="K23" s="4" t="s">
        <v>149</v>
      </c>
      <c r="L23">
        <v>0</v>
      </c>
      <c r="M23">
        <v>0</v>
      </c>
      <c r="P23" t="s">
        <v>179</v>
      </c>
      <c r="Q23">
        <f>Q21-Q22</f>
        <v>500</v>
      </c>
    </row>
    <row r="24" spans="2:26" x14ac:dyDescent="0.2">
      <c r="B24" s="4" t="s">
        <v>171</v>
      </c>
      <c r="C24">
        <f>C13-SUM(C14:C23)</f>
        <v>1235</v>
      </c>
      <c r="F24" s="4" t="s">
        <v>171</v>
      </c>
      <c r="G24">
        <f>G13-SUM(G14:G23)</f>
        <v>2385</v>
      </c>
      <c r="K24" s="4" t="s">
        <v>171</v>
      </c>
      <c r="L24">
        <f>L13-SUM(L14:L23)</f>
        <v>1357.4</v>
      </c>
      <c r="M24">
        <f>M13-SUM(M14:M23)</f>
        <v>935</v>
      </c>
      <c r="O24" t="s">
        <v>208</v>
      </c>
      <c r="P24" t="s">
        <v>210</v>
      </c>
      <c r="Q24">
        <v>93</v>
      </c>
      <c r="Y24">
        <v>2396.08</v>
      </c>
    </row>
    <row r="25" spans="2:26" x14ac:dyDescent="0.2">
      <c r="J25" t="s">
        <v>208</v>
      </c>
      <c r="K25" s="4" t="s">
        <v>178</v>
      </c>
      <c r="L25">
        <v>600</v>
      </c>
      <c r="M25">
        <v>600</v>
      </c>
      <c r="P25" t="s">
        <v>179</v>
      </c>
      <c r="Q25">
        <f>Q23-Q24</f>
        <v>407</v>
      </c>
      <c r="Y25">
        <v>1086.08</v>
      </c>
    </row>
    <row r="26" spans="2:26" x14ac:dyDescent="0.2">
      <c r="B26" s="4" t="s">
        <v>174</v>
      </c>
      <c r="C26">
        <v>700</v>
      </c>
      <c r="F26" s="4"/>
      <c r="K26" s="4" t="s">
        <v>179</v>
      </c>
      <c r="L26">
        <f>L24-L25</f>
        <v>757.40000000000009</v>
      </c>
      <c r="M26">
        <f>M24-M25</f>
        <v>335</v>
      </c>
      <c r="P26" t="s">
        <v>243</v>
      </c>
      <c r="Q26">
        <v>120</v>
      </c>
      <c r="Y26">
        <f>Y24+Y25</f>
        <v>3482.16</v>
      </c>
    </row>
    <row r="27" spans="2:26" x14ac:dyDescent="0.2">
      <c r="B27" s="4" t="s">
        <v>173</v>
      </c>
      <c r="C27">
        <v>100</v>
      </c>
      <c r="F27" s="4"/>
      <c r="J27" t="s">
        <v>208</v>
      </c>
      <c r="K27" s="4" t="s">
        <v>180</v>
      </c>
      <c r="L27">
        <v>400</v>
      </c>
      <c r="P27" t="s">
        <v>244</v>
      </c>
      <c r="Q27">
        <v>80</v>
      </c>
      <c r="Y27">
        <v>2244</v>
      </c>
    </row>
    <row r="28" spans="2:26" x14ac:dyDescent="0.2">
      <c r="B28" s="4" t="s">
        <v>172</v>
      </c>
      <c r="C28">
        <v>200</v>
      </c>
      <c r="F28" s="4"/>
      <c r="K28" s="4" t="s">
        <v>179</v>
      </c>
      <c r="L28">
        <f>L26-L27</f>
        <v>357.40000000000009</v>
      </c>
      <c r="V28">
        <v>200</v>
      </c>
      <c r="Y28">
        <f>Y26-Y27</f>
        <v>1238.1599999999999</v>
      </c>
    </row>
    <row r="29" spans="2:26" x14ac:dyDescent="0.2">
      <c r="B29" s="4" t="s">
        <v>175</v>
      </c>
      <c r="C29">
        <v>200</v>
      </c>
      <c r="F29" s="4"/>
      <c r="K29" s="4" t="s">
        <v>194</v>
      </c>
      <c r="L29">
        <v>200</v>
      </c>
      <c r="V29">
        <v>25</v>
      </c>
      <c r="Y29">
        <v>800</v>
      </c>
    </row>
    <row r="30" spans="2:26" x14ac:dyDescent="0.2">
      <c r="B30" s="4" t="s">
        <v>177</v>
      </c>
      <c r="C30">
        <f>C24-C26-C27-C28-C29</f>
        <v>35</v>
      </c>
      <c r="K30" s="4" t="s">
        <v>179</v>
      </c>
      <c r="L30">
        <f>L28-L29</f>
        <v>157.40000000000009</v>
      </c>
      <c r="V30">
        <v>16</v>
      </c>
      <c r="Y30">
        <f>Y28-Y29</f>
        <v>438.15999999999985</v>
      </c>
      <c r="Z30" t="s">
        <v>253</v>
      </c>
    </row>
    <row r="31" spans="2:26" x14ac:dyDescent="0.2">
      <c r="V31">
        <v>30</v>
      </c>
    </row>
    <row r="32" spans="2:26" x14ac:dyDescent="0.2">
      <c r="V32">
        <v>50</v>
      </c>
    </row>
    <row r="33" spans="22:22" x14ac:dyDescent="0.2">
      <c r="V33">
        <v>80</v>
      </c>
    </row>
    <row r="34" spans="22:22" x14ac:dyDescent="0.2">
      <c r="V34">
        <v>89.6</v>
      </c>
    </row>
    <row r="35" spans="22:22" x14ac:dyDescent="0.2">
      <c r="V35">
        <v>66</v>
      </c>
    </row>
    <row r="36" spans="22:22" x14ac:dyDescent="0.2">
      <c r="V36">
        <v>15</v>
      </c>
    </row>
    <row r="37" spans="22:22" x14ac:dyDescent="0.2">
      <c r="V37">
        <v>5</v>
      </c>
    </row>
    <row r="38" spans="22:22" x14ac:dyDescent="0.2">
      <c r="V38">
        <v>20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8AFB-C293-2141-8CBF-71D24EBA2589}">
  <dimension ref="F5:M23"/>
  <sheetViews>
    <sheetView topLeftCell="C1" zoomScale="134" workbookViewId="0">
      <selection activeCell="I12" sqref="I12"/>
    </sheetView>
  </sheetViews>
  <sheetFormatPr baseColWidth="10" defaultRowHeight="16" x14ac:dyDescent="0.2"/>
  <cols>
    <col min="6" max="6" width="26.6640625" bestFit="1" customWidth="1"/>
    <col min="10" max="10" width="13.5" bestFit="1" customWidth="1"/>
  </cols>
  <sheetData>
    <row r="5" spans="6:13" x14ac:dyDescent="0.2">
      <c r="I5" t="s">
        <v>225</v>
      </c>
    </row>
    <row r="6" spans="6:13" x14ac:dyDescent="0.2">
      <c r="F6" t="s">
        <v>221</v>
      </c>
      <c r="I6" t="s">
        <v>226</v>
      </c>
      <c r="L6" t="s">
        <v>213</v>
      </c>
    </row>
    <row r="7" spans="6:13" x14ac:dyDescent="0.2">
      <c r="I7" t="s">
        <v>227</v>
      </c>
      <c r="L7" t="s">
        <v>214</v>
      </c>
    </row>
    <row r="8" spans="6:13" x14ac:dyDescent="0.2">
      <c r="F8" t="s">
        <v>224</v>
      </c>
      <c r="G8">
        <v>50</v>
      </c>
      <c r="I8" t="s">
        <v>228</v>
      </c>
      <c r="L8" t="s">
        <v>215</v>
      </c>
    </row>
    <row r="9" spans="6:13" x14ac:dyDescent="0.2">
      <c r="F9" t="s">
        <v>222</v>
      </c>
      <c r="G9">
        <v>80</v>
      </c>
      <c r="L9" t="s">
        <v>216</v>
      </c>
    </row>
    <row r="10" spans="6:13" x14ac:dyDescent="0.2">
      <c r="F10" t="s">
        <v>223</v>
      </c>
      <c r="G10">
        <v>120</v>
      </c>
      <c r="L10" t="s">
        <v>217</v>
      </c>
    </row>
    <row r="11" spans="6:13" x14ac:dyDescent="0.2">
      <c r="F11" t="s">
        <v>224</v>
      </c>
      <c r="G11">
        <v>50</v>
      </c>
      <c r="L11" t="s">
        <v>218</v>
      </c>
      <c r="M11" t="s">
        <v>220</v>
      </c>
    </row>
    <row r="12" spans="6:13" x14ac:dyDescent="0.2">
      <c r="F12" t="s">
        <v>242</v>
      </c>
      <c r="L12" t="s">
        <v>229</v>
      </c>
    </row>
    <row r="13" spans="6:13" x14ac:dyDescent="0.2">
      <c r="L13" t="s">
        <v>230</v>
      </c>
    </row>
    <row r="14" spans="6:13" x14ac:dyDescent="0.2">
      <c r="F14" t="s">
        <v>239</v>
      </c>
      <c r="G14">
        <v>80</v>
      </c>
      <c r="L14" t="s">
        <v>231</v>
      </c>
    </row>
    <row r="15" spans="6:13" x14ac:dyDescent="0.2">
      <c r="F15" t="s">
        <v>240</v>
      </c>
      <c r="G15">
        <v>80</v>
      </c>
      <c r="L15" t="s">
        <v>232</v>
      </c>
    </row>
    <row r="16" spans="6:13" x14ac:dyDescent="0.2">
      <c r="F16" t="s">
        <v>241</v>
      </c>
      <c r="G16">
        <v>80</v>
      </c>
    </row>
    <row r="18" spans="6:13" x14ac:dyDescent="0.2">
      <c r="L18" t="s">
        <v>219</v>
      </c>
    </row>
    <row r="19" spans="6:13" x14ac:dyDescent="0.2">
      <c r="F19" t="s">
        <v>250</v>
      </c>
      <c r="G19">
        <v>300</v>
      </c>
      <c r="L19" t="s">
        <v>238</v>
      </c>
    </row>
    <row r="20" spans="6:13" x14ac:dyDescent="0.2">
      <c r="F20" t="s">
        <v>251</v>
      </c>
      <c r="G20">
        <v>120</v>
      </c>
      <c r="L20" t="s">
        <v>220</v>
      </c>
    </row>
    <row r="21" spans="6:13" x14ac:dyDescent="0.2">
      <c r="L21" t="s">
        <v>233</v>
      </c>
      <c r="M21" t="s">
        <v>237</v>
      </c>
    </row>
    <row r="22" spans="6:13" x14ac:dyDescent="0.2">
      <c r="K22" t="s">
        <v>235</v>
      </c>
      <c r="L22" t="s">
        <v>234</v>
      </c>
      <c r="M22" t="s">
        <v>237</v>
      </c>
    </row>
    <row r="23" spans="6:13" x14ac:dyDescent="0.2">
      <c r="L23" t="s">
        <v>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0C1C-76C4-B345-9A57-D096CA3C1FA6}">
  <dimension ref="B2:N40"/>
  <sheetViews>
    <sheetView topLeftCell="A19" zoomScale="133" workbookViewId="0">
      <selection activeCell="G40" sqref="G40"/>
    </sheetView>
  </sheetViews>
  <sheetFormatPr baseColWidth="10" defaultRowHeight="16" x14ac:dyDescent="0.2"/>
  <cols>
    <col min="2" max="2" width="19.33203125" customWidth="1"/>
    <col min="11" max="11" width="17" customWidth="1"/>
  </cols>
  <sheetData>
    <row r="2" spans="2:9" x14ac:dyDescent="0.2">
      <c r="B2" s="4" t="s">
        <v>98</v>
      </c>
      <c r="C2" s="4" t="s">
        <v>139</v>
      </c>
      <c r="D2" s="4" t="s">
        <v>99</v>
      </c>
      <c r="E2" s="4" t="s">
        <v>102</v>
      </c>
      <c r="F2" s="10">
        <v>45658</v>
      </c>
      <c r="G2" s="5">
        <v>45689</v>
      </c>
    </row>
    <row r="3" spans="2:9" x14ac:dyDescent="0.2">
      <c r="B3" s="4" t="s">
        <v>100</v>
      </c>
      <c r="C3" s="4" t="s">
        <v>140</v>
      </c>
      <c r="D3" s="4" t="s">
        <v>101</v>
      </c>
      <c r="E3" s="11">
        <v>600</v>
      </c>
      <c r="F3" s="11">
        <v>600</v>
      </c>
      <c r="G3" s="11">
        <v>600</v>
      </c>
    </row>
    <row r="4" spans="2:9" x14ac:dyDescent="0.2">
      <c r="B4" s="4" t="s">
        <v>112</v>
      </c>
      <c r="C4" s="4" t="s">
        <v>140</v>
      </c>
      <c r="D4" s="4" t="s">
        <v>101</v>
      </c>
      <c r="E4" s="4">
        <v>132</v>
      </c>
      <c r="F4" s="4">
        <v>132</v>
      </c>
      <c r="G4" s="4">
        <v>132</v>
      </c>
    </row>
    <row r="5" spans="2:9" x14ac:dyDescent="0.2">
      <c r="B5" s="4" t="s">
        <v>113</v>
      </c>
      <c r="C5" s="4" t="s">
        <v>140</v>
      </c>
      <c r="D5" s="4" t="s">
        <v>101</v>
      </c>
      <c r="E5" s="4">
        <v>110</v>
      </c>
      <c r="F5">
        <v>110</v>
      </c>
      <c r="G5">
        <v>110</v>
      </c>
    </row>
    <row r="6" spans="2:9" x14ac:dyDescent="0.2">
      <c r="B6" s="4" t="s">
        <v>116</v>
      </c>
      <c r="C6" s="4" t="s">
        <v>140</v>
      </c>
      <c r="D6" s="4" t="s">
        <v>101</v>
      </c>
      <c r="E6" s="4">
        <v>80</v>
      </c>
      <c r="F6" s="4">
        <v>80</v>
      </c>
      <c r="G6" s="4">
        <v>80</v>
      </c>
    </row>
    <row r="7" spans="2:9" x14ac:dyDescent="0.2">
      <c r="B7" s="4" t="s">
        <v>182</v>
      </c>
      <c r="C7" s="4" t="s">
        <v>140</v>
      </c>
      <c r="D7" s="4" t="s">
        <v>101</v>
      </c>
      <c r="E7" s="4">
        <v>68.5</v>
      </c>
      <c r="F7" s="4">
        <v>68.5</v>
      </c>
      <c r="G7" s="4">
        <v>68.5</v>
      </c>
      <c r="I7" s="14"/>
    </row>
    <row r="8" spans="2:9" x14ac:dyDescent="0.2">
      <c r="B8" s="4" t="s">
        <v>129</v>
      </c>
      <c r="C8" s="4" t="s">
        <v>140</v>
      </c>
      <c r="D8" s="4" t="s">
        <v>101</v>
      </c>
      <c r="E8" s="4">
        <v>200</v>
      </c>
      <c r="F8" s="4">
        <v>200</v>
      </c>
      <c r="G8" s="4">
        <v>200</v>
      </c>
    </row>
    <row r="9" spans="2:9" x14ac:dyDescent="0.2">
      <c r="B9" s="4" t="s">
        <v>147</v>
      </c>
      <c r="C9" s="4" t="s">
        <v>140</v>
      </c>
      <c r="D9" s="4" t="s">
        <v>101</v>
      </c>
      <c r="E9" s="4">
        <v>35</v>
      </c>
      <c r="F9" s="4">
        <v>35</v>
      </c>
      <c r="G9" s="4">
        <v>35</v>
      </c>
    </row>
    <row r="10" spans="2:9" x14ac:dyDescent="0.2">
      <c r="B10" s="4" t="s">
        <v>148</v>
      </c>
      <c r="C10" s="4" t="s">
        <v>140</v>
      </c>
      <c r="D10" s="4" t="s">
        <v>101</v>
      </c>
      <c r="E10" s="4">
        <v>50</v>
      </c>
      <c r="F10" s="4">
        <v>50</v>
      </c>
      <c r="G10" s="4">
        <v>50</v>
      </c>
    </row>
    <row r="11" spans="2:9" x14ac:dyDescent="0.2">
      <c r="B11" s="4" t="s">
        <v>150</v>
      </c>
      <c r="C11" s="4" t="s">
        <v>140</v>
      </c>
      <c r="D11" s="4" t="s">
        <v>101</v>
      </c>
      <c r="E11" s="4">
        <v>50</v>
      </c>
      <c r="F11" s="4">
        <v>50</v>
      </c>
      <c r="G11" s="4">
        <v>50</v>
      </c>
    </row>
    <row r="12" spans="2:9" x14ac:dyDescent="0.2">
      <c r="B12" s="12" t="s">
        <v>151</v>
      </c>
      <c r="C12" s="4" t="s">
        <v>140</v>
      </c>
      <c r="D12" s="4" t="s">
        <v>146</v>
      </c>
      <c r="E12" s="4">
        <v>150</v>
      </c>
      <c r="F12" s="4">
        <v>150</v>
      </c>
      <c r="G12" s="4">
        <v>150</v>
      </c>
    </row>
    <row r="13" spans="2:9" x14ac:dyDescent="0.2">
      <c r="B13" s="4" t="s">
        <v>152</v>
      </c>
      <c r="C13" s="4" t="s">
        <v>140</v>
      </c>
      <c r="D13" s="4" t="s">
        <v>146</v>
      </c>
      <c r="E13" s="4">
        <v>50</v>
      </c>
      <c r="F13" s="4">
        <v>50</v>
      </c>
      <c r="G13" s="4">
        <v>50</v>
      </c>
    </row>
    <row r="14" spans="2:9" x14ac:dyDescent="0.2">
      <c r="B14" s="4" t="s">
        <v>149</v>
      </c>
      <c r="C14" s="4" t="s">
        <v>140</v>
      </c>
      <c r="D14" s="4" t="s">
        <v>101</v>
      </c>
      <c r="E14" s="4">
        <v>50</v>
      </c>
      <c r="F14" s="4">
        <v>50</v>
      </c>
      <c r="G14" s="4">
        <v>50</v>
      </c>
    </row>
    <row r="15" spans="2:9" x14ac:dyDescent="0.2">
      <c r="B15" s="13" t="s">
        <v>141</v>
      </c>
      <c r="C15" s="4" t="s">
        <v>142</v>
      </c>
      <c r="D15" s="4" t="s">
        <v>101</v>
      </c>
      <c r="E15" s="4">
        <v>2450</v>
      </c>
      <c r="F15" s="4">
        <v>2450</v>
      </c>
      <c r="G15" s="4">
        <v>2450</v>
      </c>
    </row>
    <row r="16" spans="2:9" x14ac:dyDescent="0.2">
      <c r="B16" s="13" t="s">
        <v>143</v>
      </c>
      <c r="C16" s="4" t="s">
        <v>142</v>
      </c>
      <c r="D16" s="4" t="s">
        <v>146</v>
      </c>
      <c r="E16" s="4">
        <v>2989</v>
      </c>
      <c r="F16" s="4">
        <v>0</v>
      </c>
      <c r="G16" s="4">
        <v>0</v>
      </c>
    </row>
    <row r="17" spans="2:14" x14ac:dyDescent="0.2">
      <c r="B17" s="13" t="s">
        <v>145</v>
      </c>
      <c r="C17" s="4" t="s">
        <v>142</v>
      </c>
      <c r="D17" s="4" t="s">
        <v>146</v>
      </c>
      <c r="E17" s="4">
        <v>2800</v>
      </c>
      <c r="F17" s="4">
        <v>0</v>
      </c>
      <c r="G17" s="4">
        <v>0</v>
      </c>
    </row>
    <row r="18" spans="2:14" x14ac:dyDescent="0.2">
      <c r="B18" s="13" t="s">
        <v>151</v>
      </c>
      <c r="C18" s="4" t="s">
        <v>142</v>
      </c>
      <c r="D18" s="4" t="s">
        <v>146</v>
      </c>
      <c r="E18" s="4"/>
      <c r="F18" s="4"/>
      <c r="G18" s="4"/>
    </row>
    <row r="19" spans="2:14" x14ac:dyDescent="0.2">
      <c r="B19" s="4"/>
      <c r="C19" s="4"/>
      <c r="D19" s="4" t="s">
        <v>158</v>
      </c>
      <c r="E19" s="4">
        <f>E15-SUM(E3:E14)</f>
        <v>874.5</v>
      </c>
      <c r="F19" s="4">
        <f>F15-SUM(F3:F14)</f>
        <v>874.5</v>
      </c>
      <c r="G19" s="4">
        <f>G15-SUM(G3:G14)</f>
        <v>874.5</v>
      </c>
    </row>
    <row r="20" spans="2:14" x14ac:dyDescent="0.2">
      <c r="E20" s="4">
        <v>800</v>
      </c>
      <c r="F20" s="4">
        <v>800</v>
      </c>
      <c r="G20" s="4">
        <v>800</v>
      </c>
    </row>
    <row r="21" spans="2:14" x14ac:dyDescent="0.2">
      <c r="E21" s="4">
        <v>1000</v>
      </c>
      <c r="F21" s="4">
        <v>1000</v>
      </c>
      <c r="G21" s="4">
        <v>1000</v>
      </c>
    </row>
    <row r="22" spans="2:14" x14ac:dyDescent="0.2">
      <c r="E22">
        <f>E20+E21</f>
        <v>1800</v>
      </c>
      <c r="F22">
        <f t="shared" ref="F22:G22" si="0">F20+F21</f>
        <v>1800</v>
      </c>
      <c r="G22">
        <f t="shared" si="0"/>
        <v>1800</v>
      </c>
      <c r="L22">
        <v>2800</v>
      </c>
    </row>
    <row r="23" spans="2:14" x14ac:dyDescent="0.2">
      <c r="K23" t="s">
        <v>175</v>
      </c>
      <c r="L23">
        <v>500</v>
      </c>
    </row>
    <row r="24" spans="2:14" x14ac:dyDescent="0.2">
      <c r="K24" t="s">
        <v>176</v>
      </c>
      <c r="L24">
        <v>500</v>
      </c>
    </row>
    <row r="25" spans="2:14" x14ac:dyDescent="0.2">
      <c r="C25" t="s">
        <v>211</v>
      </c>
      <c r="K25" t="s">
        <v>205</v>
      </c>
      <c r="L25">
        <v>300</v>
      </c>
    </row>
    <row r="26" spans="2:14" x14ac:dyDescent="0.2">
      <c r="K26" t="s">
        <v>179</v>
      </c>
      <c r="L26">
        <f>L22-L23-L24-L25</f>
        <v>1500</v>
      </c>
    </row>
    <row r="27" spans="2:14" x14ac:dyDescent="0.2">
      <c r="B27">
        <v>2025</v>
      </c>
      <c r="K27" t="s">
        <v>203</v>
      </c>
      <c r="L27">
        <v>1800</v>
      </c>
    </row>
    <row r="28" spans="2:14" x14ac:dyDescent="0.2">
      <c r="K28" t="s">
        <v>204</v>
      </c>
      <c r="L28">
        <f>L26+L27</f>
        <v>3300</v>
      </c>
    </row>
    <row r="29" spans="2:14" x14ac:dyDescent="0.2">
      <c r="G29" t="s">
        <v>196</v>
      </c>
    </row>
    <row r="30" spans="2:14" x14ac:dyDescent="0.2">
      <c r="B30" s="4" t="s">
        <v>98</v>
      </c>
      <c r="C30" s="4" t="s">
        <v>139</v>
      </c>
      <c r="D30" s="4" t="s">
        <v>99</v>
      </c>
      <c r="E30" s="4" t="s">
        <v>195</v>
      </c>
      <c r="F30" s="4" t="s">
        <v>197</v>
      </c>
      <c r="G30" s="4" t="s">
        <v>198</v>
      </c>
      <c r="H30" s="4" t="s">
        <v>199</v>
      </c>
      <c r="I30" s="4" t="s">
        <v>200</v>
      </c>
      <c r="J30" s="4" t="s">
        <v>201</v>
      </c>
      <c r="K30" s="4" t="s">
        <v>202</v>
      </c>
      <c r="L30" s="4" t="s">
        <v>160</v>
      </c>
      <c r="M30" s="4" t="s">
        <v>161</v>
      </c>
      <c r="N30" s="4" t="s">
        <v>162</v>
      </c>
    </row>
    <row r="31" spans="2:14" x14ac:dyDescent="0.2">
      <c r="B31" s="4" t="s">
        <v>138</v>
      </c>
      <c r="C31" s="4" t="s">
        <v>140</v>
      </c>
      <c r="D31" s="4" t="s">
        <v>101</v>
      </c>
      <c r="E31">
        <v>17000</v>
      </c>
      <c r="N31">
        <v>700</v>
      </c>
    </row>
    <row r="32" spans="2:14" x14ac:dyDescent="0.2">
      <c r="B32" s="4" t="s">
        <v>159</v>
      </c>
      <c r="C32" s="4" t="s">
        <v>140</v>
      </c>
      <c r="D32" s="4" t="s">
        <v>101</v>
      </c>
      <c r="E32">
        <v>2400</v>
      </c>
      <c r="M32">
        <v>2400</v>
      </c>
    </row>
    <row r="33" spans="2:14" x14ac:dyDescent="0.2">
      <c r="B33" t="s">
        <v>186</v>
      </c>
      <c r="C33" s="4" t="s">
        <v>140</v>
      </c>
      <c r="D33" s="4" t="s">
        <v>101</v>
      </c>
      <c r="E33">
        <v>600</v>
      </c>
      <c r="F33">
        <v>600</v>
      </c>
    </row>
    <row r="34" spans="2:14" x14ac:dyDescent="0.2">
      <c r="B34" t="s">
        <v>187</v>
      </c>
      <c r="C34" s="4" t="s">
        <v>140</v>
      </c>
      <c r="D34" s="4" t="s">
        <v>101</v>
      </c>
      <c r="E34">
        <v>6000</v>
      </c>
      <c r="F34">
        <v>800</v>
      </c>
      <c r="G34">
        <v>1000</v>
      </c>
      <c r="H34">
        <v>1000</v>
      </c>
      <c r="I34">
        <v>1000</v>
      </c>
      <c r="J34">
        <v>1000</v>
      </c>
      <c r="K34">
        <v>1000</v>
      </c>
      <c r="L34">
        <v>1000</v>
      </c>
    </row>
    <row r="35" spans="2:14" x14ac:dyDescent="0.2">
      <c r="B35" s="4" t="s">
        <v>193</v>
      </c>
      <c r="C35" s="4" t="s">
        <v>140</v>
      </c>
      <c r="D35" s="4" t="s">
        <v>101</v>
      </c>
      <c r="E35">
        <v>2500</v>
      </c>
      <c r="F35">
        <v>200</v>
      </c>
      <c r="G35">
        <v>300</v>
      </c>
      <c r="H35">
        <v>300</v>
      </c>
      <c r="I35">
        <v>300</v>
      </c>
      <c r="J35">
        <v>300</v>
      </c>
      <c r="K35">
        <v>300</v>
      </c>
      <c r="L35">
        <f>300+500</f>
        <v>800</v>
      </c>
    </row>
    <row r="36" spans="2:14" x14ac:dyDescent="0.2">
      <c r="B36" t="s">
        <v>188</v>
      </c>
      <c r="C36" s="4" t="s">
        <v>140</v>
      </c>
      <c r="D36" s="4" t="s">
        <v>101</v>
      </c>
      <c r="E36">
        <v>2500</v>
      </c>
      <c r="F36">
        <v>200</v>
      </c>
      <c r="G36">
        <v>300</v>
      </c>
      <c r="H36">
        <v>300</v>
      </c>
      <c r="I36">
        <v>300</v>
      </c>
      <c r="J36">
        <v>300</v>
      </c>
      <c r="K36">
        <v>300</v>
      </c>
      <c r="L36">
        <f>300+500</f>
        <v>800</v>
      </c>
    </row>
    <row r="37" spans="2:14" x14ac:dyDescent="0.2">
      <c r="B37" t="s">
        <v>189</v>
      </c>
      <c r="C37" s="4" t="s">
        <v>140</v>
      </c>
      <c r="D37" s="4" t="s">
        <v>101</v>
      </c>
      <c r="E37">
        <v>1200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f>L28-M32</f>
        <v>900</v>
      </c>
      <c r="N37">
        <v>1100</v>
      </c>
    </row>
    <row r="38" spans="2:14" x14ac:dyDescent="0.2">
      <c r="B38" t="s">
        <v>190</v>
      </c>
      <c r="C38" s="4" t="s">
        <v>140</v>
      </c>
      <c r="D38" s="4" t="s">
        <v>101</v>
      </c>
      <c r="E38">
        <v>2000</v>
      </c>
    </row>
    <row r="39" spans="2:14" x14ac:dyDescent="0.2">
      <c r="B39" t="s">
        <v>254</v>
      </c>
    </row>
    <row r="40" spans="2:14" x14ac:dyDescent="0.2">
      <c r="B40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horario</vt:lpstr>
      <vt:lpstr>Sheet3</vt:lpstr>
      <vt:lpstr>Sheet1</vt:lpstr>
      <vt:lpstr>Gastos Mensuales</vt:lpstr>
      <vt:lpstr>Sheet2</vt:lpstr>
      <vt:lpstr>Ingresos 2024</vt:lpstr>
      <vt:lpstr>GASTOS EXTRA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u201716155 (Chang Chavez, Natalie Narumi)</dc:creator>
  <cp:lastModifiedBy>u201716155 (Chang Chavez, Natalie Narumi)</cp:lastModifiedBy>
  <dcterms:created xsi:type="dcterms:W3CDTF">2024-04-13T19:03:48Z</dcterms:created>
  <dcterms:modified xsi:type="dcterms:W3CDTF">2025-05-18T17:12:47Z</dcterms:modified>
</cp:coreProperties>
</file>