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27\Downloads\"/>
    </mc:Choice>
  </mc:AlternateContent>
  <bookViews>
    <workbookView xWindow="0" yWindow="0" windowWidth="20490" windowHeight="7755"/>
  </bookViews>
  <sheets>
    <sheet name="DATOS DE ENTRADA." sheetId="19" r:id="rId1"/>
    <sheet name="FORMATO" sheetId="11" r:id="rId2"/>
    <sheet name="DESCRIPCIÓN DE CAMPOS" sheetId="13" r:id="rId3"/>
    <sheet name="Hoja1" sheetId="14" state="hidden" r:id="rId4"/>
    <sheet name="Hoja2" sheetId="15" state="hidden" r:id="rId5"/>
  </sheets>
  <externalReferences>
    <externalReference r:id="rId6"/>
  </externalReferences>
  <definedNames>
    <definedName name="_Order1" hidden="1">255</definedName>
    <definedName name="_Order2" hidden="1">255</definedName>
    <definedName name="_xlnm.Print_Area" localSheetId="1">FORMATO!$A$1:$H$91</definedName>
    <definedName name="BASE1">#REF!</definedName>
    <definedName name="BASE2">#REF!</definedName>
    <definedName name="CLASIFICACIÓN_DE_LAS_PERSONAS_NATURALES">#REF!</definedName>
    <definedName name="números">[1]Números!$A$2:$B$1001</definedName>
    <definedName name="P.N.">#REF!</definedName>
  </definedNames>
  <calcPr calcId="152511"/>
</workbook>
</file>

<file path=xl/calcChain.xml><?xml version="1.0" encoding="utf-8"?>
<calcChain xmlns="http://schemas.openxmlformats.org/spreadsheetml/2006/main">
  <c r="B126" i="19" l="1"/>
  <c r="B43" i="11" l="1"/>
  <c r="I11" i="15"/>
  <c r="B39" i="11" l="1"/>
  <c r="C14" i="11"/>
  <c r="C21" i="11" l="1"/>
  <c r="F153" i="11" l="1"/>
  <c r="B91" i="11"/>
  <c r="B90" i="11"/>
  <c r="F82" i="11"/>
  <c r="F81" i="11"/>
  <c r="F72" i="11"/>
  <c r="C34" i="11"/>
  <c r="B4" i="11"/>
  <c r="B3" i="11"/>
  <c r="C43" i="11" l="1"/>
  <c r="G44" i="11" l="1"/>
  <c r="G21" i="11"/>
  <c r="E21" i="11"/>
  <c r="G18" i="11"/>
  <c r="B18" i="11"/>
  <c r="G13" i="11"/>
  <c r="G12" i="11"/>
  <c r="H11" i="11"/>
  <c r="F11" i="11"/>
  <c r="E13" i="11"/>
  <c r="B13" i="11"/>
  <c r="B12" i="11"/>
  <c r="B11" i="11"/>
  <c r="H1" i="11"/>
  <c r="H2" i="11"/>
  <c r="H8" i="11"/>
  <c r="B8" i="11"/>
  <c r="F8" i="11"/>
  <c r="G14" i="11" s="1"/>
  <c r="B9" i="11"/>
  <c r="C136" i="19"/>
  <c r="H30" i="11" s="1"/>
  <c r="B136" i="19"/>
  <c r="C87" i="19"/>
  <c r="F150" i="11" s="1"/>
  <c r="B87" i="19"/>
  <c r="E150" i="11" l="1"/>
  <c r="D150" i="11"/>
  <c r="H29" i="11"/>
  <c r="C42" i="11"/>
  <c r="C41" i="11"/>
  <c r="C40" i="11"/>
  <c r="B21" i="11"/>
  <c r="B20" i="11"/>
  <c r="C106" i="11"/>
  <c r="C108" i="11" s="1"/>
  <c r="H106" i="11"/>
  <c r="B103" i="19" l="1"/>
  <c r="B101" i="19"/>
  <c r="B99" i="19"/>
  <c r="B97" i="19"/>
  <c r="B95" i="19"/>
  <c r="B93" i="19"/>
  <c r="B59" i="19" l="1"/>
  <c r="B54" i="19"/>
  <c r="C28" i="11"/>
  <c r="C29" i="11"/>
  <c r="B67" i="19" l="1"/>
  <c r="B49" i="19"/>
  <c r="B22" i="11" s="1"/>
  <c r="H21" i="11"/>
  <c r="C27" i="11" s="1"/>
  <c r="D132" i="11" s="1"/>
  <c r="B68" i="19" l="1"/>
  <c r="B70" i="19"/>
  <c r="C30" i="11"/>
  <c r="B69" i="19"/>
  <c r="C37" i="11" s="1"/>
  <c r="B71" i="19"/>
  <c r="C39" i="11" s="1"/>
  <c r="C38" i="11"/>
  <c r="G40" i="11"/>
  <c r="G35" i="11"/>
  <c r="G36" i="11" s="1"/>
  <c r="B91" i="19"/>
  <c r="C35" i="11" s="1"/>
  <c r="C100" i="11"/>
  <c r="B99" i="11"/>
  <c r="B100" i="11" s="1"/>
  <c r="H3" i="11"/>
  <c r="G41" i="11" l="1"/>
  <c r="G42" i="11"/>
  <c r="C36" i="11"/>
  <c r="G39" i="11" s="1"/>
  <c r="H131" i="11" l="1"/>
  <c r="H129" i="11"/>
  <c r="D154" i="11"/>
  <c r="C132" i="11"/>
  <c r="C131" i="11"/>
  <c r="C129" i="11"/>
  <c r="C130" i="11"/>
  <c r="H130" i="11"/>
  <c r="E154" i="11" l="1"/>
  <c r="F154" i="11"/>
  <c r="J2" i="15"/>
  <c r="J4" i="15" s="1"/>
  <c r="E153" i="11"/>
  <c r="D153" i="11"/>
  <c r="E90" i="15" l="1"/>
  <c r="F89" i="15" s="1"/>
  <c r="E89" i="15"/>
  <c r="F88" i="15" s="1"/>
  <c r="E88" i="15"/>
  <c r="F87" i="15" s="1"/>
  <c r="E87" i="15"/>
  <c r="F86" i="15" s="1"/>
  <c r="E86" i="15"/>
  <c r="F85" i="15" s="1"/>
  <c r="E85" i="15"/>
  <c r="F84" i="15" s="1"/>
  <c r="E84" i="15"/>
  <c r="F83" i="15" s="1"/>
  <c r="E83" i="15"/>
  <c r="F82" i="15" s="1"/>
  <c r="E82" i="15"/>
  <c r="F81" i="15" s="1"/>
  <c r="E81" i="15"/>
  <c r="F80" i="15" s="1"/>
  <c r="E80" i="15"/>
  <c r="F79" i="15" s="1"/>
  <c r="E79" i="15"/>
  <c r="F78" i="15" s="1"/>
  <c r="E78" i="15"/>
  <c r="F77" i="15" s="1"/>
  <c r="E77" i="15"/>
  <c r="F76" i="15" s="1"/>
  <c r="E76" i="15"/>
  <c r="F75" i="15" s="1"/>
  <c r="E75" i="15"/>
  <c r="F74" i="15" s="1"/>
  <c r="E74" i="15"/>
  <c r="F73" i="15" s="1"/>
  <c r="E73" i="15"/>
  <c r="F72" i="15" s="1"/>
  <c r="E72" i="15"/>
  <c r="F71" i="15" s="1"/>
  <c r="E71" i="15"/>
  <c r="F70" i="15" s="1"/>
  <c r="E70" i="15"/>
  <c r="F69" i="15" s="1"/>
  <c r="E69" i="15"/>
  <c r="F68" i="15" s="1"/>
  <c r="E68" i="15"/>
  <c r="F67" i="15" s="1"/>
  <c r="E67" i="15"/>
  <c r="F66" i="15" s="1"/>
  <c r="E66" i="15"/>
  <c r="F65" i="15" s="1"/>
  <c r="E65" i="15"/>
  <c r="F64" i="15" s="1"/>
  <c r="E64" i="15"/>
  <c r="F63" i="15" s="1"/>
  <c r="E63" i="15"/>
  <c r="F62" i="15" s="1"/>
  <c r="E62" i="15"/>
  <c r="F61" i="15" s="1"/>
  <c r="E61" i="15"/>
  <c r="F60" i="15" s="1"/>
  <c r="E60" i="15"/>
  <c r="F59" i="15" s="1"/>
  <c r="E59" i="15"/>
  <c r="F58" i="15" s="1"/>
  <c r="E58" i="15"/>
  <c r="F57" i="15" s="1"/>
  <c r="E57" i="15"/>
  <c r="F56" i="15" s="1"/>
  <c r="E56" i="15"/>
  <c r="F55" i="15" s="1"/>
  <c r="E55" i="15"/>
  <c r="F54" i="15" s="1"/>
  <c r="E54" i="15"/>
  <c r="F53" i="15" s="1"/>
  <c r="E53" i="15"/>
  <c r="F52" i="15" s="1"/>
  <c r="E52" i="15"/>
  <c r="F51" i="15" s="1"/>
  <c r="E51" i="15"/>
  <c r="F50" i="15" s="1"/>
  <c r="E50" i="15"/>
  <c r="F49" i="15" s="1"/>
  <c r="E49" i="15"/>
  <c r="F48" i="15" s="1"/>
  <c r="E48" i="15"/>
  <c r="F47" i="15" s="1"/>
  <c r="E47" i="15"/>
  <c r="F46" i="15" s="1"/>
  <c r="E46" i="15"/>
  <c r="F45" i="15" s="1"/>
  <c r="E45" i="15"/>
  <c r="F44" i="15" s="1"/>
  <c r="E44" i="15"/>
  <c r="F43" i="15" s="1"/>
  <c r="E43" i="15"/>
  <c r="F42" i="15" s="1"/>
  <c r="E42" i="15"/>
  <c r="F41" i="15" s="1"/>
  <c r="E41" i="15"/>
  <c r="F40" i="15" s="1"/>
  <c r="E40" i="15"/>
  <c r="F39" i="15" s="1"/>
  <c r="E39" i="15"/>
  <c r="F38" i="15" s="1"/>
  <c r="E38" i="15"/>
  <c r="F37" i="15" s="1"/>
  <c r="E37" i="15"/>
  <c r="F36" i="15" s="1"/>
  <c r="E36" i="15"/>
  <c r="F35" i="15" s="1"/>
  <c r="E35" i="15"/>
  <c r="F34" i="15" s="1"/>
  <c r="E34" i="15"/>
  <c r="F33" i="15" s="1"/>
  <c r="E33" i="15"/>
  <c r="F32" i="15" s="1"/>
  <c r="E32" i="15"/>
  <c r="F31" i="15" s="1"/>
  <c r="E31" i="15"/>
  <c r="F30" i="15" s="1"/>
  <c r="E30" i="15"/>
  <c r="F29" i="15" s="1"/>
  <c r="E29" i="15"/>
  <c r="F28" i="15" s="1"/>
  <c r="E28" i="15"/>
  <c r="F27" i="15" s="1"/>
  <c r="E27" i="15"/>
  <c r="F26" i="15" s="1"/>
  <c r="E26" i="15"/>
  <c r="F25" i="15" s="1"/>
  <c r="E25" i="15"/>
  <c r="F24" i="15" s="1"/>
  <c r="E24" i="15"/>
  <c r="F23" i="15" s="1"/>
  <c r="E23" i="15"/>
  <c r="F22" i="15" s="1"/>
  <c r="E22" i="15"/>
  <c r="F21" i="15" s="1"/>
  <c r="E21" i="15"/>
  <c r="F20" i="15" s="1"/>
  <c r="E20" i="15"/>
  <c r="F19" i="15" s="1"/>
  <c r="E19" i="15"/>
  <c r="F18" i="15" s="1"/>
  <c r="E18" i="15"/>
  <c r="F17" i="15" s="1"/>
  <c r="E17" i="15"/>
  <c r="F16" i="15" s="1"/>
  <c r="E16" i="15"/>
  <c r="F15" i="15" s="1"/>
  <c r="E15" i="15"/>
  <c r="F14" i="15" s="1"/>
  <c r="E14" i="15"/>
  <c r="F13" i="15" s="1"/>
  <c r="E13" i="15"/>
  <c r="F12" i="15" s="1"/>
  <c r="E12" i="15"/>
  <c r="F11" i="15" s="1"/>
  <c r="E11" i="15"/>
  <c r="F10" i="15" s="1"/>
  <c r="E10" i="15"/>
  <c r="F9" i="15" s="1"/>
  <c r="E9" i="15"/>
  <c r="F8" i="15" s="1"/>
  <c r="E8" i="15"/>
  <c r="F7" i="15" s="1"/>
  <c r="E7" i="15"/>
  <c r="F6" i="15" s="1"/>
  <c r="E6" i="15"/>
  <c r="H109" i="11" l="1"/>
  <c r="H111" i="11" s="1"/>
  <c r="C109" i="11"/>
  <c r="C111" i="11" l="1"/>
  <c r="D148" i="11" l="1"/>
  <c r="D149" i="11" s="1"/>
  <c r="D152" i="11" l="1"/>
  <c r="H100" i="11" l="1"/>
  <c r="G99" i="11"/>
  <c r="G100" i="11" s="1"/>
  <c r="G38" i="11" l="1"/>
  <c r="G23" i="11"/>
  <c r="B23" i="11" l="1"/>
  <c r="B107" i="11" l="1"/>
  <c r="B108" i="11" s="1"/>
  <c r="G107" i="11"/>
  <c r="G108" i="11" s="1"/>
  <c r="G124" i="11" s="1"/>
  <c r="B124" i="11" l="1"/>
  <c r="B123" i="11"/>
  <c r="B125" i="11"/>
  <c r="D151" i="11"/>
  <c r="G123" i="11"/>
  <c r="G125" i="11"/>
  <c r="G61" i="15"/>
  <c r="H61" i="15" s="1"/>
  <c r="G15" i="15"/>
  <c r="H15" i="15" s="1"/>
  <c r="G13" i="15"/>
  <c r="H13" i="15" s="1"/>
  <c r="G11" i="15"/>
  <c r="H11" i="15" s="1"/>
  <c r="G9" i="15"/>
  <c r="H9" i="15" s="1"/>
  <c r="G7" i="15"/>
  <c r="H7" i="15" s="1"/>
  <c r="G16" i="15"/>
  <c r="G14" i="15"/>
  <c r="H14" i="15" s="1"/>
  <c r="G12" i="15"/>
  <c r="H12" i="15" s="1"/>
  <c r="G10" i="15"/>
  <c r="H10" i="15" s="1"/>
  <c r="G8" i="15"/>
  <c r="H8" i="15" s="1"/>
  <c r="G6" i="15"/>
  <c r="H6" i="15" s="1"/>
  <c r="G90" i="15"/>
  <c r="H90" i="15" s="1"/>
  <c r="G17" i="15"/>
  <c r="H17" i="15" s="1"/>
  <c r="G19" i="15"/>
  <c r="H19" i="15" s="1"/>
  <c r="G21" i="15"/>
  <c r="H21" i="15" s="1"/>
  <c r="G23" i="15"/>
  <c r="H23" i="15" s="1"/>
  <c r="G25" i="15"/>
  <c r="H25" i="15" s="1"/>
  <c r="G27" i="15"/>
  <c r="H27" i="15" s="1"/>
  <c r="G29" i="15"/>
  <c r="H29" i="15" s="1"/>
  <c r="G31" i="15"/>
  <c r="H31" i="15" s="1"/>
  <c r="G33" i="15"/>
  <c r="H33" i="15" s="1"/>
  <c r="G35" i="15"/>
  <c r="H35" i="15" s="1"/>
  <c r="G37" i="15"/>
  <c r="H37" i="15" s="1"/>
  <c r="G39" i="15"/>
  <c r="H39" i="15" s="1"/>
  <c r="G41" i="15"/>
  <c r="H41" i="15" s="1"/>
  <c r="G43" i="15"/>
  <c r="H43" i="15" s="1"/>
  <c r="G45" i="15"/>
  <c r="H45" i="15" s="1"/>
  <c r="G47" i="15"/>
  <c r="H47" i="15" s="1"/>
  <c r="G49" i="15"/>
  <c r="H49" i="15" s="1"/>
  <c r="G51" i="15"/>
  <c r="H51" i="15" s="1"/>
  <c r="G53" i="15"/>
  <c r="H53" i="15" s="1"/>
  <c r="G55" i="15"/>
  <c r="H55" i="15" s="1"/>
  <c r="G57" i="15"/>
  <c r="H57" i="15" s="1"/>
  <c r="G59" i="15"/>
  <c r="H59" i="15" s="1"/>
  <c r="G63" i="15"/>
  <c r="H63" i="15" s="1"/>
  <c r="G65" i="15"/>
  <c r="H65" i="15" s="1"/>
  <c r="G67" i="15"/>
  <c r="H67" i="15" s="1"/>
  <c r="G69" i="15"/>
  <c r="H69" i="15" s="1"/>
  <c r="G71" i="15"/>
  <c r="H71" i="15" s="1"/>
  <c r="G73" i="15"/>
  <c r="H73" i="15" s="1"/>
  <c r="G75" i="15"/>
  <c r="H75" i="15" s="1"/>
  <c r="G77" i="15"/>
  <c r="H77" i="15" s="1"/>
  <c r="G79" i="15"/>
  <c r="H79" i="15" s="1"/>
  <c r="G81" i="15"/>
  <c r="H81" i="15" s="1"/>
  <c r="G83" i="15"/>
  <c r="H83" i="15" s="1"/>
  <c r="G85" i="15"/>
  <c r="H85" i="15" s="1"/>
  <c r="G87" i="15"/>
  <c r="H87" i="15" s="1"/>
  <c r="G89" i="15"/>
  <c r="H89" i="15" s="1"/>
  <c r="G5" i="15"/>
  <c r="H5" i="15" s="1"/>
  <c r="H16" i="15"/>
  <c r="G18" i="15"/>
  <c r="H18" i="15" s="1"/>
  <c r="G20" i="15"/>
  <c r="H20" i="15" s="1"/>
  <c r="G22" i="15"/>
  <c r="H22" i="15" s="1"/>
  <c r="G24" i="15"/>
  <c r="H24" i="15" s="1"/>
  <c r="G26" i="15"/>
  <c r="H26" i="15" s="1"/>
  <c r="G28" i="15"/>
  <c r="H28" i="15" s="1"/>
  <c r="G30" i="15"/>
  <c r="H30" i="15" s="1"/>
  <c r="G32" i="15"/>
  <c r="H32" i="15" s="1"/>
  <c r="G34" i="15"/>
  <c r="H34" i="15" s="1"/>
  <c r="G36" i="15"/>
  <c r="H36" i="15" s="1"/>
  <c r="G38" i="15"/>
  <c r="H38" i="15" s="1"/>
  <c r="G40" i="15"/>
  <c r="H40" i="15" s="1"/>
  <c r="G42" i="15"/>
  <c r="H42" i="15" s="1"/>
  <c r="G44" i="15"/>
  <c r="H44" i="15" s="1"/>
  <c r="G46" i="15"/>
  <c r="H46" i="15" s="1"/>
  <c r="G48" i="15"/>
  <c r="H48" i="15" s="1"/>
  <c r="G50" i="15"/>
  <c r="H50" i="15" s="1"/>
  <c r="G52" i="15"/>
  <c r="H52" i="15" s="1"/>
  <c r="G54" i="15"/>
  <c r="H54" i="15" s="1"/>
  <c r="G56" i="15"/>
  <c r="H56" i="15" s="1"/>
  <c r="G58" i="15"/>
  <c r="H58" i="15" s="1"/>
  <c r="G60" i="15"/>
  <c r="H60" i="15" s="1"/>
  <c r="G62" i="15"/>
  <c r="H62" i="15" s="1"/>
  <c r="G64" i="15"/>
  <c r="H64" i="15" s="1"/>
  <c r="G66" i="15"/>
  <c r="H66" i="15" s="1"/>
  <c r="G68" i="15"/>
  <c r="H68" i="15" s="1"/>
  <c r="G70" i="15"/>
  <c r="H70" i="15" s="1"/>
  <c r="G72" i="15"/>
  <c r="H72" i="15" s="1"/>
  <c r="G74" i="15"/>
  <c r="H74" i="15" s="1"/>
  <c r="G76" i="15"/>
  <c r="H76" i="15" s="1"/>
  <c r="G78" i="15"/>
  <c r="H78" i="15" s="1"/>
  <c r="G80" i="15"/>
  <c r="H80" i="15" s="1"/>
  <c r="G82" i="15"/>
  <c r="H82" i="15" s="1"/>
  <c r="G84" i="15"/>
  <c r="H84" i="15" s="1"/>
  <c r="G86" i="15"/>
  <c r="H86" i="15" s="1"/>
  <c r="G88" i="15"/>
  <c r="H88" i="15" s="1"/>
  <c r="B122" i="11" l="1"/>
  <c r="B109" i="11" s="1"/>
  <c r="G122" i="11"/>
  <c r="G109" i="11" s="1"/>
  <c r="G110" i="11" s="1"/>
  <c r="J5" i="15"/>
  <c r="B110" i="11" l="1"/>
  <c r="E148" i="11" s="1"/>
  <c r="E152" i="11" s="1"/>
  <c r="D110" i="11"/>
  <c r="B111" i="11"/>
  <c r="G111" i="11"/>
  <c r="J6" i="15"/>
  <c r="F149" i="11" s="1"/>
  <c r="F151" i="11" s="1"/>
  <c r="E149" i="11" l="1"/>
  <c r="E151" i="11" s="1"/>
  <c r="C44" i="11"/>
  <c r="F148" i="11"/>
  <c r="F152" i="11" s="1"/>
  <c r="H107" i="11" l="1"/>
  <c r="H108" i="11" l="1"/>
  <c r="H110" i="11" s="1"/>
  <c r="G37" i="11"/>
  <c r="G45" i="11" l="1"/>
  <c r="H37" i="11"/>
  <c r="H27" i="11" s="1"/>
  <c r="H28" i="11"/>
  <c r="A134" i="11" l="1"/>
  <c r="F134" i="11"/>
  <c r="C31" i="11"/>
  <c r="G34" i="11" s="1"/>
  <c r="E27" i="11"/>
  <c r="H31" i="11"/>
  <c r="F135" i="11" l="1"/>
  <c r="A135" i="11"/>
  <c r="F143" i="11" l="1"/>
  <c r="G143" i="11" s="1"/>
  <c r="F144" i="11"/>
  <c r="A143" i="11"/>
  <c r="B143" i="11" s="1"/>
  <c r="A144" i="11"/>
  <c r="F136" i="11" l="1"/>
  <c r="F142" i="11" s="1"/>
  <c r="F137" i="11" s="1"/>
  <c r="H144" i="11"/>
  <c r="G144" i="11"/>
  <c r="H143" i="11"/>
  <c r="C143" i="11"/>
  <c r="C144" i="11"/>
  <c r="B144" i="11"/>
  <c r="A136" i="11"/>
  <c r="A142" i="11" s="1"/>
  <c r="F141" i="11" l="1"/>
  <c r="G141" i="11" s="1"/>
  <c r="H142" i="11"/>
  <c r="G142" i="11"/>
  <c r="C142" i="11"/>
  <c r="B142" i="11"/>
  <c r="A137" i="11"/>
  <c r="A141" i="11" s="1"/>
  <c r="B141" i="11" s="1"/>
  <c r="F138" i="11" l="1"/>
  <c r="F140" i="11" s="1"/>
  <c r="H140" i="11" s="1"/>
  <c r="A138" i="11"/>
  <c r="A140" i="11" s="1"/>
  <c r="G140" i="11" l="1"/>
  <c r="H141" i="11"/>
  <c r="C140" i="11"/>
  <c r="C141" i="11"/>
  <c r="B140" i="11"/>
  <c r="B134" i="11" l="1"/>
  <c r="C134" i="11" s="1"/>
  <c r="A46" i="11" s="1"/>
  <c r="G134" i="11"/>
  <c r="H134" i="11" s="1"/>
</calcChain>
</file>

<file path=xl/sharedStrings.xml><?xml version="1.0" encoding="utf-8"?>
<sst xmlns="http://schemas.openxmlformats.org/spreadsheetml/2006/main" count="495" uniqueCount="349">
  <si>
    <t xml:space="preserve">Nº del contrato: </t>
  </si>
  <si>
    <t>ARP</t>
  </si>
  <si>
    <t xml:space="preserve">Valor Base retención en la fuente </t>
  </si>
  <si>
    <t>TARIFA</t>
  </si>
  <si>
    <t>Valor base IVA</t>
  </si>
  <si>
    <t>IVA (Si es régimen común)</t>
  </si>
  <si>
    <t xml:space="preserve">Menos Retención en la Fuente </t>
  </si>
  <si>
    <t>Menos Retencion IVA  16%</t>
  </si>
  <si>
    <t>VALOR A PAGAR</t>
  </si>
  <si>
    <t>NO</t>
  </si>
  <si>
    <t>IBC</t>
  </si>
  <si>
    <t>Nº COMPROMISO SIIF</t>
  </si>
  <si>
    <t>SI</t>
  </si>
  <si>
    <t>C.C.</t>
  </si>
  <si>
    <t>DATOS DEL CONTRATISTA</t>
  </si>
  <si>
    <t>DATOS DEL CONTRATO Y PERIODO OBJETO DE PAGO</t>
  </si>
  <si>
    <t>Valor Bruto Pago</t>
  </si>
  <si>
    <t>Nº Compromiso SIIF</t>
  </si>
  <si>
    <t>IP/Nº de contacto</t>
  </si>
  <si>
    <t>DATOS DEL SUPERVISOR</t>
  </si>
  <si>
    <t>Nº Cuenta</t>
  </si>
  <si>
    <t>Banco al cual consignar:</t>
  </si>
  <si>
    <t>Régimen del IVA:</t>
  </si>
  <si>
    <t>Periodo objeto de pago</t>
  </si>
  <si>
    <t>Del</t>
  </si>
  <si>
    <t>Al</t>
  </si>
  <si>
    <t>LIQUIDACIÓN DE PAGO A SEGURIDAD SOCIAL Y LIQUIDACIÓN DEL NETO A PAGAR</t>
  </si>
  <si>
    <t>FECHA DE DILIGENCIAMIENTO PLANILLA</t>
  </si>
  <si>
    <t>NOMBRES Y APELLIDOS</t>
  </si>
  <si>
    <t>Nº IDENTIFICACIÓN</t>
  </si>
  <si>
    <t>REGIONAL</t>
  </si>
  <si>
    <t>GRUPO/DEPENDENCIA</t>
  </si>
  <si>
    <t>TIPO DE CUENTA</t>
  </si>
  <si>
    <t>AHORROS</t>
  </si>
  <si>
    <t>NÚMERO DE CUENTA</t>
  </si>
  <si>
    <t>RÉGIMEN DE IVA</t>
  </si>
  <si>
    <t xml:space="preserve">SIMPLIFICADO </t>
  </si>
  <si>
    <t>DATOS DEL CONTRATO OBJETO DE COBRO</t>
  </si>
  <si>
    <t>FECHA DE INICIO</t>
  </si>
  <si>
    <t>FECHA DE TERMINACIÓN</t>
  </si>
  <si>
    <t>VALOR TOTAL DEL CONTRATO</t>
  </si>
  <si>
    <t>DATOS DEL PAGO</t>
  </si>
  <si>
    <t>FECHA INICIO DEL PERIODO OBJETO DE PAGO</t>
  </si>
  <si>
    <t>FECHA FIN DEL  PERIODO OBJETO DE PAGO</t>
  </si>
  <si>
    <t>TOTAL DÍAS A LIQUIDAR</t>
  </si>
  <si>
    <t>APORTES  A SEGURIDAD SOCIAL Y AHORRO EN CUENTAS AFC</t>
  </si>
  <si>
    <t>APORTE</t>
  </si>
  <si>
    <t>VALOR</t>
  </si>
  <si>
    <t>APORTE OBLIGATORIO A SALUD</t>
  </si>
  <si>
    <t>APORTE OBLIGATORIO A FONDOS DE PENSIONES</t>
  </si>
  <si>
    <t>APORTE VOLUNTARIO A FONDO DE PENSIONES</t>
  </si>
  <si>
    <t>AHORRO VOLUNTARIO A CUENTAS AFC</t>
  </si>
  <si>
    <t>COMÚN</t>
  </si>
  <si>
    <t>CORRIENTE</t>
  </si>
  <si>
    <t>Es Pensionado?</t>
  </si>
  <si>
    <t>Nombres y apellidos contratista:</t>
  </si>
  <si>
    <t>IP o NÚMERO TELEFÓNICO DE CONTACTO</t>
  </si>
  <si>
    <t>NOMBRE DEL BANCO AL CUAL CONSIGNAR</t>
  </si>
  <si>
    <t>ES DECLARANTE DE RENTA?</t>
  </si>
  <si>
    <t>ES PENSIONADO?</t>
  </si>
  <si>
    <t>CARGO</t>
  </si>
  <si>
    <t>Nº DEL CONTRATO (Nº/año)</t>
  </si>
  <si>
    <t>Nº PLANILLA / Nº RADICACIÓN PAGO SS</t>
  </si>
  <si>
    <t>Deducción màxima por salud</t>
  </si>
  <si>
    <t>Aportes voluntarios a cuentas AFC</t>
  </si>
  <si>
    <t>APORTE OBLIGATORIO A FONDO DE SOLIDARIDAD PENSIONAL</t>
  </si>
  <si>
    <t>Base retfte (80%)</t>
  </si>
  <si>
    <t>BASE DE RETEFUENTE</t>
  </si>
  <si>
    <t>BASE DE IVA</t>
  </si>
  <si>
    <t>RANGOS UVT</t>
  </si>
  <si>
    <t xml:space="preserve">DESDE </t>
  </si>
  <si>
    <t>HASTA</t>
  </si>
  <si>
    <t>FÓRMULA</t>
  </si>
  <si>
    <t>&gt;150</t>
  </si>
  <si>
    <t>DECLARANTE DE RENTA = SI</t>
  </si>
  <si>
    <t>VALOR MENSUAL (Con IVA incluido si es Règimen Comùn)</t>
  </si>
  <si>
    <t>DATOS DEL ORDENADOR DEL PAGO</t>
  </si>
  <si>
    <t>PENSIONADO= NO</t>
  </si>
  <si>
    <t>Aporte obligatorio a Fondo de solidaridad Pensional</t>
  </si>
  <si>
    <t>Aporte obligatorio a seguridad social salud</t>
  </si>
  <si>
    <t>Aporte obligatorio a seguridad social Pensión</t>
  </si>
  <si>
    <t xml:space="preserve">Aporte voluntario a Fondos de pensiones </t>
  </si>
  <si>
    <t>ACTIVIDADES DESARROLLADAS DURANTE EL PERIODO OBJETO DE PAGO</t>
  </si>
  <si>
    <t>Descuentos de embargo (Si tiene)</t>
  </si>
  <si>
    <t>ES OBJETO ACTUAL DE EMBARGO?</t>
  </si>
  <si>
    <t>VALOR DEL EMBARGO (SI ES OBJETO A ELLO)</t>
  </si>
  <si>
    <t>POSEE EMBARGO= NO</t>
  </si>
  <si>
    <t>SI EL PAGO DE LOS HONORARIOS SE REALIZA POR HORA, REGISTRE LA SIGUIENTE INFORMACIÓN</t>
  </si>
  <si>
    <t>NÚMERO DE HORAS A LIQUIDAR EN EL PERIODO</t>
  </si>
  <si>
    <t>VALOR DE LA HORA</t>
  </si>
  <si>
    <t>FORMA DE ESTIMACIÓN DEL PAGO</t>
  </si>
  <si>
    <t>POR HORA</t>
  </si>
  <si>
    <t>POR PERIODO (MES)</t>
  </si>
  <si>
    <t>SI EL PAGO SE REALIZA POR PERIODO DE TIEMPO PRESTADO O PROPORCIONAL:</t>
  </si>
  <si>
    <t>POR HORA= SI</t>
  </si>
  <si>
    <t>DÍAS A LIQUIDAR</t>
  </si>
  <si>
    <t>HORAS A LIQUIDAR</t>
  </si>
  <si>
    <t>CERTIFICACION DEL SUPERVISOR DEL CONTRATO</t>
  </si>
  <si>
    <t>Fecha elaboración</t>
  </si>
  <si>
    <t>Versión</t>
  </si>
  <si>
    <t>DESCRIPCIÓN DE LOS CAMPOS DE LA PLANILLA</t>
  </si>
  <si>
    <t>Fecha en la cual diligencia la planilla para pago</t>
  </si>
  <si>
    <t>Nombres y apellidos del contratista</t>
  </si>
  <si>
    <t>Número del documento de identificación</t>
  </si>
  <si>
    <t>Número de teléfono de contacto</t>
  </si>
  <si>
    <t>Nombre de la Regional a la que pertenece</t>
  </si>
  <si>
    <t>Nombre del área o Centro de formación al que pertenece</t>
  </si>
  <si>
    <t>Nombre del Banco en el cual se debe consignar el valor a pagar</t>
  </si>
  <si>
    <t>Debe escoger una de las opciones que da la casilla</t>
  </si>
  <si>
    <t>Número de cuenta a la cual se debe consignar</t>
  </si>
  <si>
    <t>Si tiene algún embargo debe incluir el valor a descontar</t>
  </si>
  <si>
    <t>Nombres y apellidos del Supervisor del contrato</t>
  </si>
  <si>
    <t>Cargo del Supervisor del Contrato</t>
  </si>
  <si>
    <t>Nombre del Director de área, Director Regional o Subdirector de Centro que autoriza el pago</t>
  </si>
  <si>
    <t>Cargo del ordenador del pago</t>
  </si>
  <si>
    <t>Número y año correspondiente al contrato objeto de cobro</t>
  </si>
  <si>
    <t>Fecha de inicio del contrato</t>
  </si>
  <si>
    <t>Fecha de terminación del contrato</t>
  </si>
  <si>
    <t>Nº único de registro en el SIIF- Lo suministra presupuesto</t>
  </si>
  <si>
    <t>Fecha de inicio del periodo a pagar</t>
  </si>
  <si>
    <t>Fecha final del periodo a pagar</t>
  </si>
  <si>
    <t>Si el pago se realiza por horas, ingrese el número de horas a cobrar en el periodo. Si el pago no es por horas, escriba cero.</t>
  </si>
  <si>
    <t>Valor por hora pactado</t>
  </si>
  <si>
    <t>Si el pago se realiza por mensualidades o por periodos, escriba el valor mensual pactado en el contrato, de lo contrario escriba cero</t>
  </si>
  <si>
    <t>Total días a liquidar en el periodo</t>
  </si>
  <si>
    <t>Número de planilla correspondiente al pago de seguridad social</t>
  </si>
  <si>
    <t>Corresponde al 40% del valor a cobrar. No puede ser inferior a un salario mìnimo mensual legal vigente</t>
  </si>
  <si>
    <t>Por lo menos debe ser el 12,5% del IBC</t>
  </si>
  <si>
    <t>Por lo menos debe ser el 16% del IBC</t>
  </si>
  <si>
    <t>Para un IBC superior a 4 SMMLV, se debe aportar un 1% adicional al fondo de pensiones</t>
  </si>
  <si>
    <t>Aporte voluntario a Fondo de Pensiones</t>
  </si>
  <si>
    <t>Ahorro voluntario en cuentas AFC</t>
  </si>
  <si>
    <t>Valor correspondiente al ARP</t>
  </si>
  <si>
    <t>DIRECCIÓN ELECTRÓNICA</t>
  </si>
  <si>
    <t>Correo electrónico del contratista</t>
  </si>
  <si>
    <t>Correo electrónico del supervisor</t>
  </si>
  <si>
    <t>COMISIÓN Nº</t>
  </si>
  <si>
    <t>V/R RETENIDO</t>
  </si>
  <si>
    <t>TOTAL</t>
  </si>
  <si>
    <t>COMISIONES (ÓRDENES DE VIAJE) REALIZADAS EN EL PERIODO</t>
  </si>
  <si>
    <t>V/R COMISIÓN (ANTES DE APLICAR RETENCIÓN)</t>
  </si>
  <si>
    <t>RESUMEN PAGOS GENERADOS EN EL PERIODO OBJETO DE PAGO</t>
  </si>
  <si>
    <t>TOTAL INGRESOS DEL PERIODO</t>
  </si>
  <si>
    <t>Ingresos por honorarios</t>
  </si>
  <si>
    <t>Ingresos por comisiones</t>
  </si>
  <si>
    <t>Retención del periodo</t>
  </si>
  <si>
    <t>Nº COMISIÓN</t>
  </si>
  <si>
    <t>Si tuvo comisiones de viaje durante el periodo de cobro, registre el número de la comisión</t>
  </si>
  <si>
    <t>VALOR RETENIDO</t>
  </si>
  <si>
    <t>Registre el valor de la retención en la fuente descontada en la orden de viaje relacionada</t>
  </si>
  <si>
    <t>DATOS DE INGRESO A PLANILLA DE CONTRATISTAS- FORMATO</t>
  </si>
  <si>
    <t>¿ES PENSIONADO?</t>
  </si>
  <si>
    <t>¿ES OBJETO ACTUAL DE EMBARGO?</t>
  </si>
  <si>
    <t>FORMATO PARA PAGO DE CONTRATO DE PRESTACIÓN DE SERVICIOS PERSONALES</t>
  </si>
  <si>
    <t>BASE REGIMEN COMUN</t>
  </si>
  <si>
    <t>BASE REGIMEN SIMPLIFICADO</t>
  </si>
  <si>
    <t>NUMERO DEL PAGO</t>
  </si>
  <si>
    <t>Diligenciar si es el primer pago(1), segundo pago(2), tercer pago(3)…..</t>
  </si>
  <si>
    <t>N ° Pago</t>
  </si>
  <si>
    <t>SALDO ANTERIOR DEL CONTRATO</t>
  </si>
  <si>
    <t>NUEVO SALDO DEL CONTRATO</t>
  </si>
  <si>
    <t>Corresponde al saldo que quedo como resultado del presente pago.</t>
  </si>
  <si>
    <t>Corresponde al saldo del contrato que quedo como resultado en el pago anterior, cuando es el primer pago este es igual al valor inicial del contrato</t>
  </si>
  <si>
    <t>Nuevo Saldo del Contrato</t>
  </si>
  <si>
    <t>Saldo Anterior del Contrato</t>
  </si>
  <si>
    <t>TOTAL RETEFUENTE PRESENTE PAGO</t>
  </si>
  <si>
    <t>Código Regional</t>
  </si>
  <si>
    <t>Código Centro</t>
  </si>
  <si>
    <t>06603813-4</t>
  </si>
  <si>
    <t>¿SERVICIOS EXCLUIDO DE IVA?</t>
  </si>
  <si>
    <t>PRESTA SERVICIOS EXCLUIDO DE IVA?</t>
  </si>
  <si>
    <t xml:space="preserve">  Presta Servicios Excluidos de IVA ?</t>
  </si>
  <si>
    <t xml:space="preserve">  Es declarante de renta?</t>
  </si>
  <si>
    <t>DIRECCION GENERAL</t>
  </si>
  <si>
    <t>PRESTA SERVICIOS EXCLUIDO DE IVA = NO</t>
  </si>
  <si>
    <t>CÓDIGO DE REGIONAL</t>
  </si>
  <si>
    <t>CÓDIGO DE CENTRO</t>
  </si>
  <si>
    <t>Número que le corresponde a la Regional a la que pertenece el Contratista</t>
  </si>
  <si>
    <t>Número que le corresponde al centro al que pertenece el Contratista</t>
  </si>
  <si>
    <t>Otras Retenciones</t>
  </si>
  <si>
    <t>Retención en la Fuente Contingente</t>
  </si>
  <si>
    <t>IBC OBLIGATORIO</t>
  </si>
  <si>
    <t>APORTE OBLIGATORIO Y VOLUNTARIOS A SALUD</t>
  </si>
  <si>
    <t>APORTE OBLIGATORIO Y VOLUNTARIOS A FONDOS DE PENSIONES</t>
  </si>
  <si>
    <t>APORTE VOLUNTARIOS A FONDOS DE PENSIONES</t>
  </si>
  <si>
    <t>CÁLCULO RETENCIÓN EN LA FUENTE LEY 1607 DE 2012</t>
  </si>
  <si>
    <t>&gt;95</t>
  </si>
  <si>
    <t>ING. LABORAL MENOS 95 UVT POR 19%</t>
  </si>
  <si>
    <t>((ING. LABORAL MENOS 150 UVT )*28%)+ 10 UVT</t>
  </si>
  <si>
    <t>RETEFUENTE A APLICAR</t>
  </si>
  <si>
    <t>Primer rango</t>
  </si>
  <si>
    <t>Segundo rango</t>
  </si>
  <si>
    <t>Tercer rango</t>
  </si>
  <si>
    <t>Cuarto rango</t>
  </si>
  <si>
    <t>BASE GRAVABLE EN PESOS</t>
  </si>
  <si>
    <t>BASE GRAVABLE EN UVT</t>
  </si>
  <si>
    <t>&gt;360</t>
  </si>
  <si>
    <t>((ING LABORAL MENOS 360 UVT)*33%) + 69 UVT</t>
  </si>
  <si>
    <t>RFT UVT</t>
  </si>
  <si>
    <t>PORCENTAJE RTF</t>
  </si>
  <si>
    <t>RETENCION EN LA FUENTE EN PESOS</t>
  </si>
  <si>
    <t>% Retefuente (Ley 1607 de 2012)</t>
  </si>
  <si>
    <t>Verificación Art 14° ley 1607 de 2012</t>
  </si>
  <si>
    <t>UVT</t>
  </si>
  <si>
    <t>BASE GRAVABLE $</t>
  </si>
  <si>
    <t>RTEF Empleados - mínima</t>
  </si>
  <si>
    <t>RANGO Pago mensual  en UVT</t>
  </si>
  <si>
    <t>Retención (en UVT)</t>
  </si>
  <si>
    <t xml:space="preserve">RANGO  Pago mensual </t>
  </si>
  <si>
    <t>BASE GRAVABLE UVT</t>
  </si>
  <si>
    <t>RETENCION EN LA FUENTE MINIMA</t>
  </si>
  <si>
    <t>RETENCION EN LA FUENTE MINIMA $</t>
  </si>
  <si>
    <t>&lt;</t>
  </si>
  <si>
    <t>&gt;</t>
  </si>
  <si>
    <t>27%*PM-135,17</t>
  </si>
  <si>
    <t>RETECION EN FUENTE LEY 1607 DE 2012</t>
  </si>
  <si>
    <t>ARL</t>
  </si>
  <si>
    <t>DR 260/01</t>
  </si>
  <si>
    <t>Clasificación P.N.</t>
  </si>
  <si>
    <t>CLASIFICACIÓN DE LAS PERSONAS NATURALES</t>
  </si>
  <si>
    <t>EMPLEADO</t>
  </si>
  <si>
    <t>DEMAS PERSONAS NATURALES</t>
  </si>
  <si>
    <t xml:space="preserve">Retencion en la Fuente del Periodo </t>
  </si>
  <si>
    <t>Menos, Retefuente Comisiones</t>
  </si>
  <si>
    <t>EL  CONTRATISTA</t>
  </si>
  <si>
    <r>
      <t xml:space="preserve">En mi calidad de Supervisor del contrato de prestación de servicios personales aqui relacionado, </t>
    </r>
    <r>
      <rPr>
        <b/>
        <sz val="12"/>
        <color theme="1"/>
        <rFont val="Arial"/>
        <family val="2"/>
      </rPr>
      <t>CERTIFICO:</t>
    </r>
  </si>
  <si>
    <r>
      <rPr>
        <b/>
        <sz val="12"/>
        <color theme="1"/>
        <rFont val="Arial"/>
        <family val="2"/>
      </rPr>
      <t>PARA LOS EFECTOS LEGALES CERTIFICO, BAJO LA GRAVEDAD DEL JURAMENTO,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QUE:</t>
    </r>
    <r>
      <rPr>
        <sz val="12"/>
        <color theme="1"/>
        <rFont val="Arial"/>
        <family val="2"/>
      </rPr>
      <t/>
    </r>
  </si>
  <si>
    <t>INTERESES PRESTAMO DE VIVIENDA</t>
  </si>
  <si>
    <t>Intereses Prestamo de Vivienda</t>
  </si>
  <si>
    <t>El Supervisor,</t>
  </si>
  <si>
    <r>
      <rPr>
        <b/>
        <u/>
        <sz val="12"/>
        <color theme="1"/>
        <rFont val="Arial"/>
        <family val="2"/>
      </rPr>
      <t>Autorizo</t>
    </r>
    <r>
      <rPr>
        <b/>
        <sz val="12"/>
        <color theme="1"/>
        <rFont val="Arial"/>
        <family val="2"/>
      </rPr>
      <t xml:space="preserve"> el presente pago.</t>
    </r>
  </si>
  <si>
    <t>Correo electrónico contratista:</t>
  </si>
  <si>
    <t>Tipo de cta</t>
  </si>
  <si>
    <t>Valor Total del Contrato</t>
  </si>
  <si>
    <t>BASE PARA RETENCION EN LA FUENTE</t>
  </si>
  <si>
    <t>Nº Planilla PILA, o , Nº Radiocación pago SS</t>
  </si>
  <si>
    <t xml:space="preserve">IBC     </t>
  </si>
  <si>
    <r>
      <rPr>
        <b/>
        <sz val="12"/>
        <color theme="1"/>
        <rFont val="Arial"/>
        <family val="2"/>
      </rPr>
      <t>1.-</t>
    </r>
    <r>
      <rPr>
        <sz val="12"/>
        <color theme="1"/>
        <rFont val="Arial"/>
        <family val="2"/>
      </rPr>
      <t xml:space="preserve"> Que El Contratista cumplió a cabalidad las obligaciones contractuales pactadas;</t>
    </r>
  </si>
  <si>
    <r>
      <rPr>
        <b/>
        <sz val="12"/>
        <color theme="1"/>
        <rFont val="Arial"/>
        <family val="2"/>
      </rPr>
      <t>2.-</t>
    </r>
    <r>
      <rPr>
        <sz val="12"/>
        <color theme="1"/>
        <rFont val="Arial"/>
        <family val="2"/>
      </rPr>
      <t xml:space="preserve">  Que El Contratista desarrolló las actividades descritas en el presente informe, dentro del período de cobro;</t>
    </r>
  </si>
  <si>
    <r>
      <rPr>
        <b/>
        <sz val="12"/>
        <color theme="1"/>
        <rFont val="Arial"/>
        <family val="2"/>
      </rPr>
      <t>3.-</t>
    </r>
    <r>
      <rPr>
        <sz val="12"/>
        <color theme="1"/>
        <rFont val="Arial"/>
        <family val="2"/>
      </rPr>
      <t xml:space="preserve"> Que he verificado el pago de los aportes obligatorios al Sistema General de Seguridad Social realizados por el contratista por medio de la planilla relacionada en el presente informe y que los mismos han sido liquidados de conformidad con las normas vigentes.</t>
    </r>
  </si>
  <si>
    <r>
      <rPr>
        <b/>
        <sz val="12"/>
        <color theme="1"/>
        <rFont val="Arial"/>
        <family val="2"/>
      </rPr>
      <t>1.</t>
    </r>
    <r>
      <rPr>
        <sz val="12"/>
        <color theme="1"/>
        <rFont val="Arial"/>
        <family val="2"/>
      </rPr>
      <t xml:space="preserve"> Cumplí a cabalidad las actividades del objeto contractual arriba descritas; </t>
    </r>
    <r>
      <rPr>
        <b/>
        <sz val="12"/>
        <color theme="1"/>
        <rFont val="Arial"/>
        <family val="2"/>
      </rPr>
      <t>2.</t>
    </r>
    <r>
      <rPr>
        <sz val="12"/>
        <color theme="1"/>
        <rFont val="Arial"/>
        <family val="2"/>
      </rPr>
      <t xml:space="preserve"> Los documentos soporte suministrados contienen el pago de Seguridad Social en Salud y Pensión, Los aportes Voluntarios a cuentas AFC y FVP, correspondientes a los ingresos provenientes del contrato objeto del presente pago y certifico que no han sido utilizados en la disminución de la Base de Retención en la Fuente en ningún otro contrato; </t>
    </r>
    <r>
      <rPr>
        <b/>
        <sz val="12"/>
        <color theme="1"/>
        <rFont val="Arial"/>
        <family val="2"/>
      </rPr>
      <t xml:space="preserve">3. </t>
    </r>
    <r>
      <rPr>
        <sz val="12"/>
        <color theme="1"/>
        <rFont val="Arial"/>
        <family val="2"/>
      </rPr>
      <t xml:space="preserve">Pertenezco a la categoria descrita en la casilla "Clasificación P.N."; </t>
    </r>
    <r>
      <rPr>
        <b/>
        <sz val="12"/>
        <color theme="1"/>
        <rFont val="Arial"/>
        <family val="2"/>
      </rPr>
      <t>4.</t>
    </r>
    <r>
      <rPr>
        <sz val="12"/>
        <color theme="1"/>
        <rFont val="Arial"/>
        <family val="2"/>
      </rPr>
      <t xml:space="preserve"> Toda la información aquí suministra es verídica; </t>
    </r>
    <r>
      <rPr>
        <b/>
        <sz val="12"/>
        <color theme="1"/>
        <rFont val="Arial"/>
        <family val="2"/>
      </rPr>
      <t>5.</t>
    </r>
    <r>
      <rPr>
        <sz val="12"/>
        <color theme="1"/>
        <rFont val="Arial"/>
        <family val="2"/>
      </rPr>
      <t xml:space="preserve"> He leído y entendido la descripción de cada uno de los campos aquí diligenciados. </t>
    </r>
  </si>
  <si>
    <r>
      <t xml:space="preserve">Se entiende por </t>
    </r>
    <r>
      <rPr>
        <b/>
        <u/>
        <sz val="9"/>
        <color rgb="FF161616"/>
        <rFont val="Calibri"/>
        <family val="2"/>
        <scheme val="minor"/>
      </rPr>
      <t>empleado</t>
    </r>
    <r>
      <rPr>
        <sz val="9"/>
        <color rgb="FF161616"/>
        <rFont val="Calibri"/>
        <family val="2"/>
        <scheme val="minor"/>
      </rPr>
      <t xml:space="preserve">, toda persona natural residente en el país cuyos ingresos provengan, en una proporción igualo superior a un ochenta por ciento (80%), de la prestación de servicios de manera personal o de la realización de una actividad económica por cuenta y riesgo del empleador o contratante, mediante una vinculación laboral o legal y reglamentaria o de cualquier otra naturaleza, independientemente de su denominación. </t>
    </r>
    <r>
      <rPr>
        <b/>
        <i/>
        <sz val="11"/>
        <color rgb="FF161616"/>
        <rFont val="Calibri"/>
        <family val="2"/>
        <scheme val="minor"/>
      </rPr>
      <t>(La generalidad de los Contratistas del SENA)</t>
    </r>
    <r>
      <rPr>
        <b/>
        <i/>
        <sz val="9"/>
        <color rgb="FF161616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  <r>
      <rPr>
        <sz val="9"/>
        <color rgb="FF161616"/>
        <rFont val="Calibri"/>
        <family val="2"/>
        <scheme val="minor"/>
      </rPr>
      <t xml:space="preserve">  Se entiende como </t>
    </r>
    <r>
      <rPr>
        <b/>
        <u/>
        <sz val="9"/>
        <color rgb="FF161616"/>
        <rFont val="Calibri"/>
        <family val="2"/>
        <scheme val="minor"/>
      </rPr>
      <t>trabajador por cuenta propia</t>
    </r>
    <r>
      <rPr>
        <sz val="9"/>
        <color rgb="FF161616"/>
        <rFont val="Calibri"/>
        <family val="2"/>
        <scheme val="minor"/>
      </rPr>
      <t xml:space="preserve">, toda persona natural residente en el país cuyos ingresos provengan en una proporción igualo superior a un ochenta por ciento (80%) de la realización de una de las actividades económicas señaladas en el Art. 340 E.T.                                                                                                                                                                                                                                                   Se entiende como </t>
    </r>
    <r>
      <rPr>
        <b/>
        <u/>
        <sz val="9"/>
        <color rgb="FF161616"/>
        <rFont val="Calibri"/>
        <family val="2"/>
        <scheme val="minor"/>
      </rPr>
      <t>demas personas naturales</t>
    </r>
    <r>
      <rPr>
        <sz val="9"/>
        <color rgb="FF161616"/>
        <rFont val="Calibri"/>
        <family val="2"/>
        <scheme val="minor"/>
      </rPr>
      <t>, Las personas naturales residentes que no se encuentren clasificadas dentro de alguna de las categorías anteriormente señaladas.</t>
    </r>
  </si>
  <si>
    <t>Para los instructores que pertenecen al régimen común y contratistas que prestan sus servicios en San Andres y Providencia y el Amazonas, elegir la opcion "SI"</t>
  </si>
  <si>
    <t>RÉGIMEN DE IVA = SIMPLIFICADO</t>
  </si>
  <si>
    <t>Tipo</t>
  </si>
  <si>
    <t>Tarifa</t>
  </si>
  <si>
    <t>Actividades</t>
  </si>
  <si>
    <t>I</t>
  </si>
  <si>
    <t>Financieras, Trabajos de Oficina, Administrativos; centros Educativos, Restaurantes</t>
  </si>
  <si>
    <t>II</t>
  </si>
  <si>
    <t>Algunos procesos manufactureros como la fabricación de tapetes, tejidos, confecciones y flores artificiales Almacenes por Departamentos, Algunas labores Agrícolas</t>
  </si>
  <si>
    <t>III</t>
  </si>
  <si>
    <t>Algunos procesos manufactureros como la fabricación de agujas, alcoholes Artículos de cuero</t>
  </si>
  <si>
    <t>IV</t>
  </si>
  <si>
    <t>Procesos manufactureros como fabricación de aceites, cervezas, vidrios, procesos de galvanización; transporte, servicios de vigilancia privada</t>
  </si>
  <si>
    <t>V</t>
  </si>
  <si>
    <t>Areneras, manejo de asbesto, Bomberos, manejo de explosivos, construcción, Explotación petrolera</t>
  </si>
  <si>
    <t>TIPO DE RIESGO ARL</t>
  </si>
  <si>
    <t>TIPOS DE RIEGOS LABORALES</t>
  </si>
  <si>
    <t>Teniendo en cuenta las certificaciones suscritas por el contratista y por el supervisor del contrato arriba relacionado, autorizo el presente pago:                                 EL ORDENADOR DEL PAGO</t>
  </si>
  <si>
    <t>BASE 364 ET</t>
  </si>
  <si>
    <t>JAIME ENRIQUE CAMACHO PARDO</t>
  </si>
  <si>
    <t>JERONIMO  SILVA VALENZUELA</t>
  </si>
  <si>
    <t>GREACE ANGELLY VANEGAS CAMACHO</t>
  </si>
  <si>
    <t>ALLISON  GONZALEZ CASTILLO</t>
  </si>
  <si>
    <t>RODRIGO  VERA JAIMES</t>
  </si>
  <si>
    <t>SAMUEL OTTO SALAZAR NIETO</t>
  </si>
  <si>
    <t>MARIA PATRICIA ASMAR AMADOR</t>
  </si>
  <si>
    <t>DIANA  LIVINGSTON POMARE</t>
  </si>
  <si>
    <t>CENTRO - DEPENDENCIA</t>
  </si>
  <si>
    <t>NUMERO CONTRATO</t>
  </si>
  <si>
    <t>CTPS_VALR_INICIAL_CONTRTO</t>
  </si>
  <si>
    <t>OBJETO</t>
  </si>
  <si>
    <t>TIPO IDENTIFICACION</t>
  </si>
  <si>
    <t>NUMERO IDENTIFICACION</t>
  </si>
  <si>
    <t>NOMBRE CONTRATISTA</t>
  </si>
  <si>
    <t>DESPACHO DIRECCION DIGENERAL</t>
  </si>
  <si>
    <t>APOYAR AL SERVICIO NACIONAL DE APRENDIZAJE SENA EN LA GESTION DE SERVICIOS DE TECNOLOGIA DE INFORMACION Y COMUNICACIONES TIC DE ACUERDO AL PLAN ESTRATEGICO 2011-2014 Y EL SISTEMA INTEGRADO DE GESTION DE LA ENTIDAD.</t>
  </si>
  <si>
    <t>CÉDULA DE CIUDADANÍA</t>
  </si>
  <si>
    <t>BRINDAR APOYO A LA DIRECCION GENERAL DEL SENA EN LA COORDINACION, SEGUIMIENTO Y REVISION DE LAS SEDES REGIONALES Y SUS CENTROS DE FORMACION DE ACUERDO A LAS DIRECTRICES Y PARAMETROS DEL COMITE DE DIRECCION Y DEL CONSEJO DIRECTIVO DE LA ENTIDAD.</t>
  </si>
  <si>
    <t>APOYAR AL DESPACHO DE LA DIRECCION GENERAL DEL SENA EN LA IMPLEMENTACION DE ESTRATEGIAS DE COMUNICACION ACORDES CON LOS MEDIOS MASIVOS DE COMUNICACION NACIONAL, ESTRATEGIAS DE COMUNICACION DIRIGIDAS A PUBLICOS ESPECIFICOS, MANEJO DE REDES SOCIALES Y DEMAS HERRAMIENTAS QUE PERMITAN MEJORAR LA IMAGEN</t>
  </si>
  <si>
    <t>APOYAR A LA DG DEL SENA EN EL SEGUIMIENTO A COMPROMISOS SURGIDOS DE REUNIONES DEL DIRECTOR GENERAL, EL ANALISIS Y ESTRUCTURACION DE NUEVOS INDICADORES DEL DESPACHO DEL DIRECTOR GENERAL</t>
  </si>
  <si>
    <t>CONSOLIDAR EN LA DIRECCION GENERAL LOS LINEAMIENTOS DE UN SISTEMA DE GESTION INTEGRAL BAJOLOS ESTANDARES INTERNACIONALES DELA ORGANIZACION ISO, EFECTUAR LA SENSIBILIZACION Y CAPACITACION EN CULTURA Y CALIDAD, AMBIENTAL Y SEGURIDAD Y SALUD OCUPACIONAL.</t>
  </si>
  <si>
    <t>APOYAR AL DESPACHO DE DG DEL SENA EN LA ELABORACION DE ESTRATEGIAS DE COMUNICACION ACORDES CON LAS TICS, LOS NUEVOS MEDIOS Y LAS TENDENCIAS QUE PERMITAN DIMANIZAR EL POSICIONAMIENTO DE LA IMAGEN INSTITUCIONAL, LA DIVULGACION DE LA OFERTA DEL SENA Y LA COMUNICACION INTERNA.</t>
  </si>
  <si>
    <t>APOYAR AL SENA EN LA EJECUCIÓN DE POLÍTICAS Y PROYECTOS PARA EL FORTALECIMIENTO DEL NIVEL REGIONAL DE LA ENTIDAD.</t>
  </si>
  <si>
    <t>SAN ANDRES</t>
  </si>
  <si>
    <t>CENTRO DE FORMACION TURISTICA GENTE DE</t>
  </si>
  <si>
    <t>PRESTACION DE SERVICIOS TEMPORALES COMO INSTRUCTOR TUTOR VIRTUAL</t>
  </si>
  <si>
    <t>Reteica</t>
  </si>
  <si>
    <t>ART 383°</t>
  </si>
  <si>
    <t>ART 384°</t>
  </si>
  <si>
    <t>Registre el valor de la comisión de viaje, antes de la aplicación de la retención en la fuente.</t>
  </si>
  <si>
    <t>BASE</t>
  </si>
  <si>
    <t>PLANILLA NOVIEMBRE</t>
  </si>
  <si>
    <t>CONCEPTO</t>
  </si>
  <si>
    <t>Menos, Retefuente Otros Ingresos</t>
  </si>
  <si>
    <t>Menos: Retefuente en comisiones Y otros ingresos</t>
  </si>
  <si>
    <t>SALUD (MEDICINA PREPAGADA Y SEGUROS DE SALUD)</t>
  </si>
  <si>
    <t>PLANILLA ENERO</t>
  </si>
  <si>
    <t>CALENDARIO</t>
  </si>
  <si>
    <t>UVT 2016</t>
  </si>
  <si>
    <t>Salud hasta</t>
  </si>
  <si>
    <t>PLANILLA FEBRERO</t>
  </si>
  <si>
    <t>PLANILLA MARZO</t>
  </si>
  <si>
    <t>PLANILLA ABRIL</t>
  </si>
  <si>
    <t>PLANILLA MAYO</t>
  </si>
  <si>
    <t>PLANILLA JUNIO</t>
  </si>
  <si>
    <t>PLANILLA JULIO</t>
  </si>
  <si>
    <t>PLANILLA AGOSTO</t>
  </si>
  <si>
    <t>PLANILLA SEPTIEMBRE</t>
  </si>
  <si>
    <t>PLANILLA OCTUBRE</t>
  </si>
  <si>
    <t>PLANILLA DICIEMBRE</t>
  </si>
  <si>
    <t>ENERO 2.016</t>
  </si>
  <si>
    <t>TRABAJADOR POR CUENTA PROPIA</t>
  </si>
  <si>
    <t>BASE TRABAJADOR Y OTROS</t>
  </si>
  <si>
    <t>Sus ingresos en el 2015 Superaron $39'591.000</t>
  </si>
  <si>
    <t>Esta valor se puede descontar de la base gravable de retención en la fuente hasta 16 UVT</t>
  </si>
  <si>
    <t>b. Los pagos efectuados por seguros de salud, expedidos por compañías de seguros vigiladas por la Superintendencia Financiera de Colombia, con la misma limitación del literal anterior.</t>
  </si>
  <si>
    <t>HONORARIOS DE OTROS MESES COBRADOS EN EL MES DE :</t>
  </si>
  <si>
    <t>SENA- 2016</t>
  </si>
  <si>
    <t>a. Los pagos efectuados por contratos de prestación de servicios a empresas de medicina prepagada vigiladas por la Superintendencia Nacional de Salud, que impliquen protección al trabajador, su cónyuge y sus hijos</t>
  </si>
  <si>
    <t>Si sus ingresos totales en el 2015 superaron los $39'591.000 por favor elegir la opción "SI"</t>
  </si>
  <si>
    <t>SUS INGRESOS SUPERARON EN EL 2015 $ 39´591.000</t>
  </si>
  <si>
    <t>HONORARIOS DE OTROS MESES COBRADOS EN EL MES</t>
  </si>
  <si>
    <t>Ingresos de otros meses cobrados en el mes</t>
  </si>
  <si>
    <t>Debe escoger una de las opciones que da la casilla (común o simplificado). Recuerde que pertenece al régimen simplificado si cumple con las siguientes condiciones:                                                                                                                                                                                                                                          a) Los ingresos obtenidos en el 2015 deben ser inferiores a $113.116.000 (4.000 Uvt)                                                                                                                                  b) Durante el 2015 no haber celebrado contratos de venta de bienes o prestación de servicios por valor  individual superiores a $93.321.000 (3.300 Uvt)                                                                                                                                                                                                                                                                               c) Durante el 2016 no celebrar contratos cuyo valor individual sea superior a $98.185.000.                                                                                                                d) Durante el 2015 el monto total de consignaciones no debió superar el valor de $127.256.000 (4.500 Uvt)                                                                                               e) Durante el 2016 el monto de las consignaciones no debe superar la suma de $133.889.000 (4.500 Uvt)                                                                                                                       f) Hay que tener un solo establecimiento de comercio y en este no se deben realizar operaciones que implique explotación de intangibles.                                                                                                                                                                                             g) No hay que ser usuario aduanero.                                                                                                                                                                                                                               Si no cumple con todos estos requisitos automáticamente pasará a pertener al régimen común</t>
  </si>
  <si>
    <t>Específique el valor total del contrato. En caso de que pertenezca al régimen común informar este valor con IVA incluido</t>
  </si>
  <si>
    <t>SUS INGRESOS SUPERARON EN EL 2015 $39'591.000</t>
  </si>
  <si>
    <t>¿ES DECLARANTE DE RENTA POR EL AÑO GRAVABLE 2.015?</t>
  </si>
  <si>
    <t>Valor de la retención efectuada en la planilla con la que se realizó el cobro de los honorarios  relacionados en la casilla anterior</t>
  </si>
  <si>
    <t>Debe escoger una de las opciones que da la casilla "SI" o "NO"</t>
  </si>
  <si>
    <t>En este campo se deberá relacionar las mensualidades que se han cobrado en el mismo mes de la planilla objeto de cobro, ejemplo: si se está cobrando diciembre en esta planilla y en diciembre cobró noviembre, se deberá relacionar los “Honorarios de noviembre" en esta casilla.</t>
  </si>
  <si>
    <t>CAUCA</t>
  </si>
  <si>
    <t>CENTRO DE TELEINFORMATICA Y PRODUCCION INDUSTRIAL</t>
  </si>
  <si>
    <t>HUMBERTO POLANCO OSORIO</t>
  </si>
  <si>
    <t>COORDINADOR ACADEMICO</t>
  </si>
  <si>
    <t>hpolanco@misena.edu.co</t>
  </si>
  <si>
    <t>HERNANDO RAMIREZ DULCEY</t>
  </si>
  <si>
    <t>SUBDIRECTOR DE CENTRO ( E )</t>
  </si>
  <si>
    <t>No. Ficha:    Nombre del Programa - Horario - No. Aprendices - Ambiente o Lugar</t>
  </si>
  <si>
    <t>Competencia</t>
  </si>
  <si>
    <t>Horas ejecutadas:</t>
  </si>
  <si>
    <t>3015071103</t>
  </si>
  <si>
    <t>BANCOLOMBIA</t>
  </si>
  <si>
    <t>0710/2016</t>
  </si>
  <si>
    <t>jesykso2@hotmail.com</t>
  </si>
  <si>
    <t>84957920751</t>
  </si>
  <si>
    <t>XXXXXXXXXXXXXXXXXXXXXX</t>
  </si>
  <si>
    <t>22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</si>
</sst>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d\ &quot;de&quot;\ mmmm\ &quot;de&quot;\ yyyy"/>
    <numFmt numFmtId="168" formatCode="&quot;$&quot;\ #,##0;[Red]&quot;$&quot;\ \-#,##0"/>
    <numFmt numFmtId="169" formatCode="_ &quot;$&quot;\ * #,##0_ ;_ &quot;$&quot;\ * \-#,##0_ ;_ &quot;$&quot;\ * &quot;-&quot;??_ ;_ @_ "/>
    <numFmt numFmtId="170" formatCode="0.000%"/>
    <numFmt numFmtId="171" formatCode="&quot;$&quot;\ #,##0.00;[Red]&quot;$&quot;\ #,##0.00"/>
    <numFmt numFmtId="172" formatCode="_(&quot;$&quot;\ * #,##0.0_);_(&quot;$&quot;\ * \(#,##0.0\);_(&quot;$&quot;\ * &quot;-&quot;??_);_(@_)"/>
    <numFmt numFmtId="173" formatCode="_(&quot;$&quot;\ * #,##0_);_(&quot;$&quot;\ * \(#,##0\);_(&quot;$&quot;\ * &quot;-&quot;??_);_(@_)"/>
    <numFmt numFmtId="174" formatCode="_(&quot;$&quot;\ * #,##0_);_(&quot;$&quot;\ * \(#,##0\);_(&quot;$&quot;\ * &quot;-&quot;?_);_(@_)"/>
    <numFmt numFmtId="175" formatCode="_(* #,##0_);_(* \(#,##0\);_(* &quot;-&quot;??_);_(@_)"/>
    <numFmt numFmtId="176" formatCode="[$-240A]d&quot; de &quot;mmmm&quot; de &quot;yyyy;@"/>
    <numFmt numFmtId="177" formatCode="[$-C0A]dd\-mmm\-yy;@"/>
    <numFmt numFmtId="178" formatCode="0_);\(0\)"/>
    <numFmt numFmtId="179" formatCode="&quot;$&quot;\ #,##0.00;[Red]&quot;$&quot;\ \-#,##0.00"/>
    <numFmt numFmtId="180" formatCode="&quot;$&quot;\ #,##0.00"/>
    <numFmt numFmtId="181" formatCode="General_)"/>
    <numFmt numFmtId="182" formatCode="_(&quot;$&quot;\ * #,##0.0000_);_(&quot;$&quot;\ * \(#,##0.0000\);_(&quot;$&quot;\ * &quot;-&quot;??_);_(@_)"/>
    <numFmt numFmtId="183" formatCode="_(&quot;$&quot;\ * #,##0.00000_);_(&quot;$&quot;\ * \(#,##0.00000\);_(&quot;$&quot;\ * &quot;-&quot;??_);_(@_)"/>
    <numFmt numFmtId="184" formatCode="0.000000"/>
    <numFmt numFmtId="185" formatCode="_ * #,##0.00_ ;_ * \-#,##0.00_ ;_ * &quot;-&quot;??_ ;_ @_ "/>
    <numFmt numFmtId="186" formatCode="0.0000%"/>
    <numFmt numFmtId="187" formatCode="[$-C0A]d\ &quot;de&quot;\ mmmm\ &quot;de&quot;\ yyyy;@"/>
    <numFmt numFmtId="188" formatCode="_(* #,##0.000_);_(* \(#,##0.000\);_(* &quot;-&quot;??_);_(@_)"/>
    <numFmt numFmtId="189" formatCode="[$-C0A]mmmm\-yy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Helv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221F1F"/>
      <name val="Arial"/>
      <family val="2"/>
    </font>
    <font>
      <sz val="10"/>
      <color rgb="FF221F1F"/>
      <name val="Arial"/>
      <family val="2"/>
    </font>
    <font>
      <sz val="9"/>
      <color rgb="FF161616"/>
      <name val="Calibri"/>
      <family val="2"/>
      <scheme val="minor"/>
    </font>
    <font>
      <b/>
      <u/>
      <sz val="9"/>
      <color rgb="FF161616"/>
      <name val="Calibri"/>
      <family val="2"/>
      <scheme val="minor"/>
    </font>
    <font>
      <b/>
      <i/>
      <sz val="9"/>
      <color rgb="FF161616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Arial"/>
      <family val="2"/>
    </font>
    <font>
      <b/>
      <i/>
      <sz val="11"/>
      <color rgb="FF161616"/>
      <name val="Calibri"/>
      <family val="2"/>
      <scheme val="minor"/>
    </font>
    <font>
      <b/>
      <sz val="11"/>
      <color rgb="FFFFFFFF"/>
      <name val="Arial"/>
      <family val="2"/>
    </font>
    <font>
      <sz val="8.8000000000000007"/>
      <color rgb="FF333333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2E2E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221F1F"/>
      </left>
      <right/>
      <top style="medium">
        <color rgb="FF221F1F"/>
      </top>
      <bottom/>
      <diagonal/>
    </border>
    <border>
      <left/>
      <right/>
      <top style="medium">
        <color rgb="FF221F1F"/>
      </top>
      <bottom/>
      <diagonal/>
    </border>
    <border>
      <left/>
      <right style="medium">
        <color rgb="FF221F1F"/>
      </right>
      <top style="medium">
        <color rgb="FF221F1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rgb="FFCCCCCC"/>
      </right>
      <top/>
      <bottom/>
      <diagonal/>
    </border>
    <border>
      <left/>
      <right style="dotted">
        <color rgb="FFCCCCCC"/>
      </right>
      <top style="thick">
        <color rgb="FF666666"/>
      </top>
      <bottom style="medium">
        <color rgb="FF666666"/>
      </bottom>
      <diagonal/>
    </border>
    <border>
      <left/>
      <right style="thick">
        <color rgb="FF666666"/>
      </right>
      <top style="thick">
        <color rgb="FF666666"/>
      </top>
      <bottom style="medium">
        <color rgb="FF666666"/>
      </bottom>
      <diagonal/>
    </border>
    <border>
      <left style="thick">
        <color rgb="FF666666"/>
      </left>
      <right style="dotted">
        <color rgb="FFCCCCCC"/>
      </right>
      <top/>
      <bottom/>
      <diagonal/>
    </border>
    <border>
      <left/>
      <right style="thick">
        <color rgb="FF666666"/>
      </right>
      <top/>
      <bottom/>
      <diagonal/>
    </border>
    <border>
      <left style="thick">
        <color rgb="FF666666"/>
      </left>
      <right style="dotted">
        <color rgb="FFCCCCCC"/>
      </right>
      <top/>
      <bottom style="thick">
        <color rgb="FF666666"/>
      </bottom>
      <diagonal/>
    </border>
    <border>
      <left/>
      <right style="dotted">
        <color rgb="FFCCCCCC"/>
      </right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11" fillId="0" borderId="0"/>
    <xf numFmtId="185" fontId="1" fillId="0" borderId="0" applyFont="0" applyFill="0" applyBorder="0" applyAlignment="0" applyProtection="0"/>
  </cellStyleXfs>
  <cellXfs count="446">
    <xf numFmtId="0" fontId="0" fillId="0" borderId="0" xfId="0"/>
    <xf numFmtId="175" fontId="2" fillId="0" borderId="0" xfId="2" applyNumberFormat="1" applyFont="1" applyProtection="1">
      <protection hidden="1"/>
    </xf>
    <xf numFmtId="0" fontId="5" fillId="0" borderId="0" xfId="0" applyFont="1" applyAlignme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protection hidden="1"/>
    </xf>
    <xf numFmtId="175" fontId="6" fillId="0" borderId="0" xfId="2" applyNumberFormat="1" applyFont="1" applyAlignment="1" applyProtection="1"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176" fontId="6" fillId="0" borderId="5" xfId="2" applyNumberFormat="1" applyFont="1" applyFill="1" applyBorder="1" applyAlignment="1" applyProtection="1">
      <alignment horizontal="left" wrapText="1"/>
      <protection hidden="1"/>
    </xf>
    <xf numFmtId="175" fontId="6" fillId="0" borderId="5" xfId="2" applyNumberFormat="1" applyFont="1" applyFill="1" applyBorder="1" applyAlignment="1" applyProtection="1">
      <alignment horizontal="left" wrapText="1"/>
      <protection hidden="1"/>
    </xf>
    <xf numFmtId="37" fontId="6" fillId="0" borderId="5" xfId="2" applyNumberFormat="1" applyFont="1" applyFill="1" applyBorder="1" applyAlignment="1" applyProtection="1">
      <alignment horizontal="left" wrapText="1"/>
      <protection hidden="1"/>
    </xf>
    <xf numFmtId="49" fontId="6" fillId="0" borderId="5" xfId="2" applyNumberFormat="1" applyFont="1" applyFill="1" applyBorder="1" applyAlignment="1" applyProtection="1">
      <alignment horizontal="left" wrapText="1"/>
      <protection hidden="1"/>
    </xf>
    <xf numFmtId="175" fontId="6" fillId="0" borderId="0" xfId="2" applyNumberFormat="1" applyFont="1" applyProtection="1">
      <protection hidden="1"/>
    </xf>
    <xf numFmtId="175" fontId="6" fillId="0" borderId="0" xfId="2" applyNumberFormat="1" applyFont="1" applyFill="1" applyAlignment="1" applyProtection="1">
      <protection hidden="1"/>
    </xf>
    <xf numFmtId="175" fontId="6" fillId="0" borderId="0" xfId="2" applyNumberFormat="1" applyFont="1" applyAlignment="1" applyProtection="1">
      <alignment wrapText="1"/>
      <protection hidden="1"/>
    </xf>
    <xf numFmtId="175" fontId="6" fillId="0" borderId="5" xfId="2" applyNumberFormat="1" applyFont="1" applyFill="1" applyBorder="1" applyAlignment="1" applyProtection="1">
      <alignment wrapText="1"/>
      <protection hidden="1"/>
    </xf>
    <xf numFmtId="0" fontId="6" fillId="2" borderId="5" xfId="0" applyFont="1" applyFill="1" applyBorder="1" applyAlignment="1" applyProtection="1">
      <protection hidden="1"/>
    </xf>
    <xf numFmtId="177" fontId="6" fillId="0" borderId="5" xfId="2" applyNumberFormat="1" applyFont="1" applyFill="1" applyBorder="1" applyAlignment="1" applyProtection="1">
      <alignment wrapText="1"/>
      <protection hidden="1"/>
    </xf>
    <xf numFmtId="175" fontId="6" fillId="0" borderId="0" xfId="2" applyNumberFormat="1" applyFont="1" applyFill="1" applyAlignment="1" applyProtection="1">
      <alignment wrapText="1"/>
      <protection hidden="1"/>
    </xf>
    <xf numFmtId="175" fontId="5" fillId="0" borderId="0" xfId="2" applyNumberFormat="1" applyFont="1" applyFill="1" applyAlignment="1" applyProtection="1">
      <protection hidden="1"/>
    </xf>
    <xf numFmtId="164" fontId="6" fillId="0" borderId="5" xfId="2" applyNumberFormat="1" applyFont="1" applyFill="1" applyBorder="1" applyAlignment="1" applyProtection="1">
      <alignment wrapText="1"/>
      <protection hidden="1"/>
    </xf>
    <xf numFmtId="0" fontId="5" fillId="2" borderId="6" xfId="0" applyFont="1" applyFill="1" applyBorder="1" applyAlignment="1" applyProtection="1">
      <protection hidden="1"/>
    </xf>
    <xf numFmtId="164" fontId="5" fillId="0" borderId="6" xfId="2" applyNumberFormat="1" applyFont="1" applyFill="1" applyBorder="1" applyAlignment="1" applyProtection="1">
      <alignment wrapText="1"/>
      <protection hidden="1"/>
    </xf>
    <xf numFmtId="0" fontId="6" fillId="2" borderId="5" xfId="0" applyFont="1" applyFill="1" applyBorder="1" applyAlignment="1" applyProtection="1">
      <alignment horizontal="left" vertical="center"/>
      <protection hidden="1"/>
    </xf>
    <xf numFmtId="175" fontId="5" fillId="0" borderId="0" xfId="2" applyNumberFormat="1" applyFont="1" applyAlignment="1" applyProtection="1">
      <protection hidden="1"/>
    </xf>
    <xf numFmtId="175" fontId="5" fillId="3" borderId="5" xfId="2" applyNumberFormat="1" applyFont="1" applyFill="1" applyBorder="1" applyAlignment="1" applyProtection="1">
      <alignment horizontal="center"/>
      <protection hidden="1"/>
    </xf>
    <xf numFmtId="175" fontId="5" fillId="3" borderId="5" xfId="2" applyNumberFormat="1" applyFont="1" applyFill="1" applyBorder="1" applyAlignment="1" applyProtection="1">
      <alignment horizontal="center" wrapText="1"/>
      <protection hidden="1"/>
    </xf>
    <xf numFmtId="175" fontId="6" fillId="2" borderId="5" xfId="2" applyNumberFormat="1" applyFont="1" applyFill="1" applyBorder="1" applyAlignment="1" applyProtection="1">
      <protection hidden="1"/>
    </xf>
    <xf numFmtId="175" fontId="6" fillId="0" borderId="5" xfId="2" applyNumberFormat="1" applyFont="1" applyBorder="1" applyAlignment="1" applyProtection="1">
      <alignment wrapText="1"/>
      <protection hidden="1"/>
    </xf>
    <xf numFmtId="175" fontId="5" fillId="0" borderId="0" xfId="2" applyNumberFormat="1" applyFont="1" applyProtection="1"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 wrapText="1"/>
      <protection hidden="1"/>
    </xf>
    <xf numFmtId="0" fontId="7" fillId="0" borderId="0" xfId="0" applyFont="1" applyFill="1" applyProtection="1">
      <protection hidden="1"/>
    </xf>
    <xf numFmtId="0" fontId="7" fillId="0" borderId="9" xfId="0" applyFont="1" applyFill="1" applyBorder="1" applyProtection="1">
      <protection hidden="1"/>
    </xf>
    <xf numFmtId="0" fontId="7" fillId="0" borderId="12" xfId="0" applyFont="1" applyFill="1" applyBorder="1" applyProtection="1">
      <protection hidden="1"/>
    </xf>
    <xf numFmtId="0" fontId="7" fillId="0" borderId="0" xfId="0" applyFont="1" applyFill="1" applyBorder="1" applyProtection="1">
      <protection hidden="1"/>
    </xf>
    <xf numFmtId="0" fontId="7" fillId="0" borderId="13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Protection="1">
      <protection hidden="1"/>
    </xf>
    <xf numFmtId="0" fontId="7" fillId="0" borderId="14" xfId="0" applyFont="1" applyFill="1" applyBorder="1" applyProtection="1">
      <protection hidden="1"/>
    </xf>
    <xf numFmtId="0" fontId="7" fillId="0" borderId="15" xfId="0" applyFont="1" applyFill="1" applyBorder="1" applyProtection="1">
      <protection hidden="1"/>
    </xf>
    <xf numFmtId="0" fontId="7" fillId="0" borderId="16" xfId="0" applyFont="1" applyFill="1" applyBorder="1" applyProtection="1">
      <protection hidden="1"/>
    </xf>
    <xf numFmtId="0" fontId="8" fillId="0" borderId="0" xfId="0" applyFont="1" applyFill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0" fontId="8" fillId="0" borderId="12" xfId="0" applyFont="1" applyFill="1" applyBorder="1" applyProtection="1">
      <protection hidden="1"/>
    </xf>
    <xf numFmtId="0" fontId="7" fillId="0" borderId="19" xfId="0" applyFont="1" applyFill="1" applyBorder="1" applyProtection="1">
      <protection hidden="1"/>
    </xf>
    <xf numFmtId="0" fontId="7" fillId="0" borderId="19" xfId="0" applyFont="1" applyFill="1" applyBorder="1" applyAlignment="1" applyProtection="1">
      <alignment horizontal="center"/>
      <protection hidden="1"/>
    </xf>
    <xf numFmtId="0" fontId="8" fillId="0" borderId="19" xfId="0" applyFont="1" applyFill="1" applyBorder="1" applyProtection="1">
      <protection hidden="1"/>
    </xf>
    <xf numFmtId="0" fontId="8" fillId="0" borderId="21" xfId="0" applyFont="1" applyFill="1" applyBorder="1" applyAlignment="1" applyProtection="1">
      <alignment horizontal="center" vertical="center"/>
      <protection hidden="1"/>
    </xf>
    <xf numFmtId="14" fontId="7" fillId="0" borderId="1" xfId="0" applyNumberFormat="1" applyFont="1" applyFill="1" applyBorder="1" applyProtection="1">
      <protection hidden="1"/>
    </xf>
    <xf numFmtId="14" fontId="7" fillId="0" borderId="2" xfId="0" applyNumberFormat="1" applyFont="1" applyFill="1" applyBorder="1" applyProtection="1">
      <protection hidden="1"/>
    </xf>
    <xf numFmtId="0" fontId="9" fillId="0" borderId="23" xfId="0" applyFont="1" applyFill="1" applyBorder="1" applyAlignment="1" applyProtection="1">
      <alignment horizontal="center" wrapText="1"/>
      <protection hidden="1"/>
    </xf>
    <xf numFmtId="3" fontId="9" fillId="0" borderId="24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171" fontId="9" fillId="0" borderId="0" xfId="0" applyNumberFormat="1" applyFont="1" applyFill="1" applyBorder="1" applyAlignment="1" applyProtection="1">
      <alignment horizontal="left"/>
      <protection hidden="1"/>
    </xf>
    <xf numFmtId="0" fontId="9" fillId="0" borderId="0" xfId="0" applyFont="1" applyFill="1" applyBorder="1" applyAlignment="1" applyProtection="1">
      <alignment horizontal="right"/>
      <protection hidden="1"/>
    </xf>
    <xf numFmtId="0" fontId="9" fillId="0" borderId="0" xfId="0" applyFont="1" applyFill="1" applyProtection="1">
      <protection hidden="1"/>
    </xf>
    <xf numFmtId="0" fontId="7" fillId="0" borderId="12" xfId="0" applyFont="1" applyFill="1" applyBorder="1" applyAlignment="1" applyProtection="1">
      <alignment wrapText="1"/>
      <protection hidden="1"/>
    </xf>
    <xf numFmtId="0" fontId="7" fillId="0" borderId="0" xfId="0" applyFont="1" applyFill="1" applyBorder="1" applyAlignment="1" applyProtection="1">
      <alignment wrapText="1"/>
      <protection hidden="1"/>
    </xf>
    <xf numFmtId="0" fontId="7" fillId="0" borderId="13" xfId="0" applyFont="1" applyFill="1" applyBorder="1" applyAlignment="1" applyProtection="1">
      <alignment wrapText="1"/>
      <protection hidden="1"/>
    </xf>
    <xf numFmtId="0" fontId="7" fillId="0" borderId="15" xfId="0" applyFont="1" applyFill="1" applyBorder="1" applyAlignment="1" applyProtection="1">
      <alignment wrapText="1"/>
      <protection hidden="1"/>
    </xf>
    <xf numFmtId="0" fontId="8" fillId="0" borderId="0" xfId="0" applyFont="1" applyFill="1" applyAlignment="1" applyProtection="1">
      <alignment horizontal="center"/>
      <protection hidden="1"/>
    </xf>
    <xf numFmtId="175" fontId="7" fillId="0" borderId="0" xfId="2" applyNumberFormat="1" applyFont="1" applyFill="1" applyProtection="1">
      <protection hidden="1"/>
    </xf>
    <xf numFmtId="0" fontId="10" fillId="0" borderId="0" xfId="0" applyFont="1" applyFill="1" applyProtection="1">
      <protection hidden="1"/>
    </xf>
    <xf numFmtId="173" fontId="9" fillId="0" borderId="0" xfId="3" applyNumberFormat="1" applyFont="1" applyFill="1" applyProtection="1">
      <protection hidden="1"/>
    </xf>
    <xf numFmtId="172" fontId="10" fillId="0" borderId="0" xfId="3" applyNumberFormat="1" applyFont="1" applyFill="1" applyProtection="1">
      <protection hidden="1"/>
    </xf>
    <xf numFmtId="165" fontId="7" fillId="0" borderId="0" xfId="0" applyNumberFormat="1" applyFont="1" applyFill="1" applyProtection="1">
      <protection hidden="1"/>
    </xf>
    <xf numFmtId="9" fontId="10" fillId="0" borderId="0" xfId="0" applyNumberFormat="1" applyFont="1" applyFill="1" applyBorder="1" applyProtection="1">
      <protection hidden="1"/>
    </xf>
    <xf numFmtId="174" fontId="10" fillId="0" borderId="0" xfId="0" applyNumberFormat="1" applyFont="1" applyFill="1" applyBorder="1" applyProtection="1">
      <protection hidden="1"/>
    </xf>
    <xf numFmtId="175" fontId="10" fillId="0" borderId="5" xfId="2" applyNumberFormat="1" applyFont="1" applyFill="1" applyBorder="1" applyAlignment="1" applyProtection="1">
      <alignment horizontal="left"/>
      <protection locked="0"/>
    </xf>
    <xf numFmtId="0" fontId="7" fillId="0" borderId="4" xfId="0" applyFont="1" applyFill="1" applyBorder="1" applyProtection="1">
      <protection hidden="1"/>
    </xf>
    <xf numFmtId="1" fontId="7" fillId="0" borderId="3" xfId="0" applyNumberFormat="1" applyFont="1" applyFill="1" applyBorder="1" applyAlignment="1" applyProtection="1">
      <alignment horizontal="center"/>
      <protection hidden="1"/>
    </xf>
    <xf numFmtId="0" fontId="8" fillId="0" borderId="21" xfId="0" applyFont="1" applyFill="1" applyBorder="1" applyAlignment="1" applyProtection="1">
      <alignment horizontal="center"/>
      <protection hidden="1"/>
    </xf>
    <xf numFmtId="0" fontId="7" fillId="0" borderId="16" xfId="0" applyFont="1" applyFill="1" applyBorder="1" applyAlignment="1" applyProtection="1">
      <alignment wrapText="1"/>
      <protection hidden="1"/>
    </xf>
    <xf numFmtId="0" fontId="7" fillId="0" borderId="20" xfId="0" applyFont="1" applyFill="1" applyBorder="1" applyAlignment="1" applyProtection="1">
      <alignment horizontal="center"/>
      <protection hidden="1"/>
    </xf>
    <xf numFmtId="175" fontId="7" fillId="0" borderId="19" xfId="2" applyNumberFormat="1" applyFont="1" applyFill="1" applyBorder="1" applyAlignment="1" applyProtection="1">
      <alignment horizontal="center"/>
      <protection hidden="1"/>
    </xf>
    <xf numFmtId="49" fontId="3" fillId="0" borderId="5" xfId="1" applyNumberFormat="1" applyFill="1" applyBorder="1" applyAlignment="1" applyProtection="1">
      <alignment horizontal="left"/>
      <protection locked="0"/>
    </xf>
    <xf numFmtId="4" fontId="7" fillId="0" borderId="0" xfId="0" applyNumberFormat="1" applyFont="1" applyFill="1" applyProtection="1">
      <protection hidden="1"/>
    </xf>
    <xf numFmtId="179" fontId="7" fillId="0" borderId="0" xfId="0" applyNumberFormat="1" applyFont="1" applyFill="1" applyProtection="1">
      <protection hidden="1"/>
    </xf>
    <xf numFmtId="2" fontId="7" fillId="0" borderId="0" xfId="0" applyNumberFormat="1" applyFont="1" applyFill="1" applyProtection="1">
      <protection hidden="1"/>
    </xf>
    <xf numFmtId="0" fontId="8" fillId="0" borderId="11" xfId="0" applyFont="1" applyFill="1" applyBorder="1" applyAlignment="1" applyProtection="1">
      <alignment horizontal="right"/>
      <protection hidden="1"/>
    </xf>
    <xf numFmtId="49" fontId="7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0" fontId="7" fillId="0" borderId="34" xfId="0" applyFont="1" applyFill="1" applyBorder="1" applyAlignment="1" applyProtection="1">
      <alignment wrapText="1"/>
      <protection hidden="1"/>
    </xf>
    <xf numFmtId="165" fontId="9" fillId="0" borderId="0" xfId="3" applyNumberFormat="1" applyFont="1" applyFill="1" applyProtection="1">
      <protection hidden="1"/>
    </xf>
    <xf numFmtId="10" fontId="9" fillId="0" borderId="0" xfId="5" applyNumberFormat="1" applyFont="1" applyFill="1" applyProtection="1">
      <protection hidden="1"/>
    </xf>
    <xf numFmtId="175" fontId="7" fillId="0" borderId="0" xfId="0" applyNumberFormat="1" applyFont="1" applyFill="1" applyProtection="1">
      <protection hidden="1"/>
    </xf>
    <xf numFmtId="0" fontId="9" fillId="0" borderId="0" xfId="5" applyNumberFormat="1" applyFont="1" applyFill="1" applyProtection="1">
      <protection hidden="1"/>
    </xf>
    <xf numFmtId="182" fontId="7" fillId="0" borderId="0" xfId="0" applyNumberFormat="1" applyFont="1" applyFill="1" applyProtection="1">
      <protection hidden="1"/>
    </xf>
    <xf numFmtId="183" fontId="9" fillId="0" borderId="0" xfId="3" applyNumberFormat="1" applyFont="1" applyFill="1" applyProtection="1">
      <protection hidden="1"/>
    </xf>
    <xf numFmtId="184" fontId="9" fillId="0" borderId="0" xfId="5" applyNumberFormat="1" applyFont="1" applyFill="1" applyProtection="1">
      <protection hidden="1"/>
    </xf>
    <xf numFmtId="173" fontId="0" fillId="0" borderId="0" xfId="3" applyNumberFormat="1" applyFont="1"/>
    <xf numFmtId="49" fontId="7" fillId="0" borderId="0" xfId="0" applyNumberFormat="1" applyFont="1" applyFill="1" applyBorder="1" applyAlignment="1" applyProtection="1">
      <alignment horizontal="center"/>
      <protection hidden="1"/>
    </xf>
    <xf numFmtId="0" fontId="13" fillId="0" borderId="0" xfId="0" applyFont="1"/>
    <xf numFmtId="185" fontId="4" fillId="0" borderId="0" xfId="8" applyFont="1"/>
    <xf numFmtId="185" fontId="14" fillId="0" borderId="0" xfId="8" applyFont="1"/>
    <xf numFmtId="0" fontId="1" fillId="0" borderId="0" xfId="4" applyFont="1"/>
    <xf numFmtId="0" fontId="12" fillId="0" borderId="9" xfId="0" applyFont="1" applyBorder="1"/>
    <xf numFmtId="0" fontId="12" fillId="0" borderId="12" xfId="0" applyFont="1" applyBorder="1"/>
    <xf numFmtId="2" fontId="12" fillId="0" borderId="13" xfId="2" applyNumberFormat="1" applyFont="1" applyBorder="1"/>
    <xf numFmtId="185" fontId="15" fillId="0" borderId="5" xfId="8" applyFont="1" applyBorder="1" applyAlignment="1">
      <alignment horizontal="center" vertical="top" wrapText="1"/>
    </xf>
    <xf numFmtId="2" fontId="12" fillId="0" borderId="13" xfId="0" applyNumberFormat="1" applyFont="1" applyBorder="1"/>
    <xf numFmtId="185" fontId="16" fillId="0" borderId="5" xfId="8" applyFont="1" applyBorder="1" applyAlignment="1">
      <alignment horizontal="left" vertical="top" wrapText="1" indent="1"/>
    </xf>
    <xf numFmtId="185" fontId="16" fillId="0" borderId="5" xfId="8" applyFont="1" applyBorder="1" applyAlignment="1">
      <alignment horizontal="center" vertical="top" wrapText="1"/>
    </xf>
    <xf numFmtId="185" fontId="4" fillId="0" borderId="5" xfId="8" applyFont="1" applyBorder="1"/>
    <xf numFmtId="185" fontId="1" fillId="0" borderId="0" xfId="8" applyFont="1"/>
    <xf numFmtId="0" fontId="13" fillId="0" borderId="12" xfId="0" applyFont="1" applyBorder="1"/>
    <xf numFmtId="185" fontId="13" fillId="0" borderId="13" xfId="0" applyNumberFormat="1" applyFont="1" applyBorder="1"/>
    <xf numFmtId="0" fontId="13" fillId="0" borderId="14" xfId="0" applyFont="1" applyBorder="1"/>
    <xf numFmtId="2" fontId="12" fillId="0" borderId="16" xfId="0" applyNumberFormat="1" applyFont="1" applyBorder="1"/>
    <xf numFmtId="185" fontId="4" fillId="0" borderId="5" xfId="8" applyFont="1" applyBorder="1" applyAlignment="1">
      <alignment horizontal="right"/>
    </xf>
    <xf numFmtId="173" fontId="12" fillId="0" borderId="34" xfId="3" applyNumberFormat="1" applyFont="1" applyBorder="1"/>
    <xf numFmtId="0" fontId="8" fillId="0" borderId="12" xfId="0" applyFont="1" applyFill="1" applyBorder="1" applyAlignment="1" applyProtection="1">
      <alignment horizontal="center"/>
      <protection hidden="1"/>
    </xf>
    <xf numFmtId="0" fontId="8" fillId="0" borderId="13" xfId="0" applyFont="1" applyFill="1" applyBorder="1" applyAlignment="1" applyProtection="1">
      <alignment horizontal="center"/>
      <protection hidden="1"/>
    </xf>
    <xf numFmtId="164" fontId="8" fillId="0" borderId="60" xfId="0" applyNumberFormat="1" applyFont="1" applyFill="1" applyBorder="1" applyProtection="1">
      <protection hidden="1"/>
    </xf>
    <xf numFmtId="164" fontId="7" fillId="0" borderId="3" xfId="0" applyNumberFormat="1" applyFont="1" applyFill="1" applyBorder="1" applyProtection="1">
      <protection hidden="1"/>
    </xf>
    <xf numFmtId="164" fontId="7" fillId="0" borderId="4" xfId="0" applyNumberFormat="1" applyFont="1" applyFill="1" applyBorder="1" applyProtection="1">
      <protection hidden="1"/>
    </xf>
    <xf numFmtId="10" fontId="7" fillId="0" borderId="64" xfId="5" applyNumberFormat="1" applyFont="1" applyFill="1" applyBorder="1" applyProtection="1">
      <protection hidden="1"/>
    </xf>
    <xf numFmtId="0" fontId="8" fillId="0" borderId="65" xfId="0" applyFont="1" applyFill="1" applyBorder="1" applyProtection="1">
      <protection hidden="1"/>
    </xf>
    <xf numFmtId="0" fontId="8" fillId="0" borderId="66" xfId="0" applyFont="1" applyFill="1" applyBorder="1" applyProtection="1">
      <protection hidden="1"/>
    </xf>
    <xf numFmtId="0" fontId="8" fillId="0" borderId="67" xfId="0" applyFont="1" applyFill="1" applyBorder="1" applyProtection="1">
      <protection hidden="1"/>
    </xf>
    <xf numFmtId="0" fontId="8" fillId="0" borderId="53" xfId="0" applyFont="1" applyFill="1" applyBorder="1" applyAlignment="1" applyProtection="1">
      <alignment horizontal="center"/>
      <protection hidden="1"/>
    </xf>
    <xf numFmtId="0" fontId="7" fillId="0" borderId="22" xfId="0" applyFont="1" applyFill="1" applyBorder="1" applyAlignment="1" applyProtection="1">
      <alignment horizontal="left"/>
      <protection hidden="1"/>
    </xf>
    <xf numFmtId="0" fontId="7" fillId="0" borderId="5" xfId="0" applyFont="1" applyFill="1" applyBorder="1" applyAlignment="1" applyProtection="1">
      <alignment horizontal="left"/>
      <protection hidden="1"/>
    </xf>
    <xf numFmtId="0" fontId="7" fillId="0" borderId="2" xfId="0" applyFont="1" applyFill="1" applyBorder="1" applyAlignment="1" applyProtection="1">
      <alignment horizontal="left"/>
      <protection hidden="1"/>
    </xf>
    <xf numFmtId="0" fontId="7" fillId="0" borderId="25" xfId="0" applyFont="1" applyFill="1" applyBorder="1" applyAlignment="1" applyProtection="1">
      <alignment horizontal="left"/>
      <protection hidden="1"/>
    </xf>
    <xf numFmtId="0" fontId="7" fillId="0" borderId="42" xfId="0" applyFont="1" applyFill="1" applyBorder="1" applyAlignment="1" applyProtection="1">
      <alignment horizontal="left"/>
      <protection hidden="1"/>
    </xf>
    <xf numFmtId="0" fontId="7" fillId="0" borderId="26" xfId="0" applyFont="1" applyFill="1" applyBorder="1" applyAlignment="1" applyProtection="1">
      <alignment horizontal="left"/>
      <protection hidden="1"/>
    </xf>
    <xf numFmtId="0" fontId="7" fillId="0" borderId="23" xfId="0" applyFont="1" applyFill="1" applyBorder="1" applyAlignment="1" applyProtection="1">
      <alignment horizontal="left"/>
      <protection hidden="1"/>
    </xf>
    <xf numFmtId="0" fontId="7" fillId="0" borderId="24" xfId="0" applyFont="1" applyFill="1" applyBorder="1" applyAlignment="1" applyProtection="1">
      <alignment horizontal="left"/>
      <protection hidden="1"/>
    </xf>
    <xf numFmtId="0" fontId="7" fillId="0" borderId="28" xfId="0" applyFont="1" applyFill="1" applyBorder="1" applyAlignment="1" applyProtection="1">
      <alignment horizontal="left"/>
      <protection hidden="1"/>
    </xf>
    <xf numFmtId="0" fontId="8" fillId="0" borderId="61" xfId="0" applyFont="1" applyFill="1" applyBorder="1" applyAlignment="1" applyProtection="1">
      <alignment horizontal="left"/>
      <protection hidden="1"/>
    </xf>
    <xf numFmtId="0" fontId="8" fillId="0" borderId="62" xfId="0" applyFont="1" applyFill="1" applyBorder="1" applyAlignment="1" applyProtection="1">
      <alignment horizontal="left"/>
      <protection hidden="1"/>
    </xf>
    <xf numFmtId="0" fontId="8" fillId="0" borderId="63" xfId="0" applyFont="1" applyFill="1" applyBorder="1" applyAlignment="1" applyProtection="1">
      <alignment horizontal="left"/>
      <protection hidden="1"/>
    </xf>
    <xf numFmtId="0" fontId="7" fillId="0" borderId="12" xfId="0" applyFont="1" applyFill="1" applyBorder="1" applyAlignment="1" applyProtection="1">
      <alignment horizontal="left" wrapText="1"/>
      <protection hidden="1"/>
    </xf>
    <xf numFmtId="10" fontId="7" fillId="0" borderId="0" xfId="0" applyNumberFormat="1" applyFont="1" applyFill="1" applyProtection="1">
      <protection hidden="1"/>
    </xf>
    <xf numFmtId="164" fontId="8" fillId="0" borderId="26" xfId="0" applyNumberFormat="1" applyFont="1" applyFill="1" applyBorder="1" applyAlignment="1" applyProtection="1">
      <alignment horizontal="right"/>
      <protection hidden="1"/>
    </xf>
    <xf numFmtId="170" fontId="7" fillId="0" borderId="69" xfId="5" applyNumberFormat="1" applyFont="1" applyFill="1" applyBorder="1" applyAlignment="1" applyProtection="1">
      <alignment horizontal="right"/>
      <protection hidden="1"/>
    </xf>
    <xf numFmtId="168" fontId="7" fillId="0" borderId="70" xfId="0" applyNumberFormat="1" applyFont="1" applyFill="1" applyBorder="1" applyAlignment="1" applyProtection="1">
      <alignment horizontal="right"/>
      <protection hidden="1"/>
    </xf>
    <xf numFmtId="164" fontId="8" fillId="0" borderId="71" xfId="0" applyNumberFormat="1" applyFont="1" applyFill="1" applyBorder="1" applyAlignment="1" applyProtection="1">
      <alignment horizontal="right"/>
      <protection hidden="1"/>
    </xf>
    <xf numFmtId="168" fontId="7" fillId="0" borderId="11" xfId="0" applyNumberFormat="1" applyFont="1" applyFill="1" applyBorder="1" applyAlignment="1" applyProtection="1">
      <alignment horizontal="right"/>
      <protection hidden="1"/>
    </xf>
    <xf numFmtId="168" fontId="7" fillId="0" borderId="28" xfId="0" applyNumberFormat="1" applyFont="1" applyFill="1" applyBorder="1" applyAlignment="1" applyProtection="1">
      <alignment horizontal="right"/>
      <protection hidden="1"/>
    </xf>
    <xf numFmtId="175" fontId="10" fillId="0" borderId="0" xfId="2" applyNumberFormat="1" applyFont="1" applyProtection="1">
      <protection hidden="1"/>
    </xf>
    <xf numFmtId="0" fontId="10" fillId="2" borderId="5" xfId="0" applyFont="1" applyFill="1" applyBorder="1" applyAlignment="1" applyProtection="1">
      <alignment vertical="center"/>
      <protection hidden="1"/>
    </xf>
    <xf numFmtId="178" fontId="10" fillId="0" borderId="5" xfId="2" applyNumberFormat="1" applyFont="1" applyFill="1" applyBorder="1" applyAlignment="1" applyProtection="1">
      <alignment horizontal="left"/>
      <protection locked="0"/>
    </xf>
    <xf numFmtId="49" fontId="10" fillId="0" borderId="5" xfId="2" applyNumberFormat="1" applyFont="1" applyFill="1" applyBorder="1" applyAlignment="1" applyProtection="1">
      <alignment horizontal="left"/>
      <protection locked="0"/>
    </xf>
    <xf numFmtId="175" fontId="10" fillId="0" borderId="0" xfId="2" applyNumberFormat="1" applyFont="1" applyFill="1" applyProtection="1">
      <protection hidden="1"/>
    </xf>
    <xf numFmtId="0" fontId="10" fillId="2" borderId="5" xfId="0" applyFont="1" applyFill="1" applyBorder="1" applyProtection="1">
      <protection hidden="1"/>
    </xf>
    <xf numFmtId="177" fontId="10" fillId="0" borderId="5" xfId="2" applyNumberFormat="1" applyFont="1" applyFill="1" applyBorder="1" applyProtection="1">
      <protection locked="0"/>
    </xf>
    <xf numFmtId="164" fontId="10" fillId="0" borderId="5" xfId="2" applyNumberFormat="1" applyFont="1" applyFill="1" applyBorder="1" applyProtection="1">
      <protection locked="0"/>
    </xf>
    <xf numFmtId="37" fontId="10" fillId="0" borderId="5" xfId="2" applyNumberFormat="1" applyFont="1" applyFill="1" applyBorder="1" applyProtection="1">
      <protection locked="0"/>
    </xf>
    <xf numFmtId="0" fontId="9" fillId="2" borderId="6" xfId="0" applyFont="1" applyFill="1" applyBorder="1" applyProtection="1">
      <protection hidden="1"/>
    </xf>
    <xf numFmtId="0" fontId="10" fillId="2" borderId="5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Protection="1">
      <protection hidden="1"/>
    </xf>
    <xf numFmtId="164" fontId="9" fillId="0" borderId="0" xfId="2" applyNumberFormat="1" applyFont="1" applyFill="1" applyBorder="1" applyProtection="1">
      <protection hidden="1"/>
    </xf>
    <xf numFmtId="175" fontId="9" fillId="0" borderId="0" xfId="2" applyNumberFormat="1" applyFont="1" applyProtection="1">
      <protection hidden="1"/>
    </xf>
    <xf numFmtId="175" fontId="9" fillId="3" borderId="5" xfId="2" applyNumberFormat="1" applyFont="1" applyFill="1" applyBorder="1" applyAlignment="1" applyProtection="1">
      <alignment horizontal="center"/>
      <protection hidden="1"/>
    </xf>
    <xf numFmtId="175" fontId="10" fillId="2" borderId="5" xfId="2" applyNumberFormat="1" applyFont="1" applyFill="1" applyBorder="1" applyProtection="1"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37" fontId="9" fillId="3" borderId="5" xfId="2" applyNumberFormat="1" applyFont="1" applyFill="1" applyBorder="1" applyAlignment="1" applyProtection="1">
      <alignment horizontal="center" vertical="center" wrapText="1"/>
      <protection hidden="1"/>
    </xf>
    <xf numFmtId="1" fontId="10" fillId="0" borderId="7" xfId="0" applyNumberFormat="1" applyFont="1" applyBorder="1" applyAlignment="1" applyProtection="1">
      <alignment horizontal="center"/>
      <protection locked="0"/>
    </xf>
    <xf numFmtId="164" fontId="10" fillId="0" borderId="7" xfId="2" applyNumberFormat="1" applyFont="1" applyBorder="1" applyProtection="1">
      <protection locked="0"/>
    </xf>
    <xf numFmtId="0" fontId="9" fillId="0" borderId="8" xfId="0" applyFont="1" applyBorder="1" applyAlignment="1" applyProtection="1">
      <protection hidden="1"/>
    </xf>
    <xf numFmtId="175" fontId="10" fillId="4" borderId="5" xfId="2" applyNumberFormat="1" applyFont="1" applyFill="1" applyBorder="1" applyProtection="1">
      <protection hidden="1"/>
    </xf>
    <xf numFmtId="49" fontId="7" fillId="0" borderId="83" xfId="0" applyNumberFormat="1" applyFont="1" applyFill="1" applyBorder="1" applyAlignment="1" applyProtection="1">
      <alignment horizontal="center" vertical="center"/>
      <protection hidden="1"/>
    </xf>
    <xf numFmtId="175" fontId="7" fillId="0" borderId="0" xfId="2" applyNumberFormat="1" applyFont="1" applyFill="1" applyBorder="1" applyAlignment="1" applyProtection="1">
      <alignment horizontal="center" vertical="center"/>
      <protection hidden="1"/>
    </xf>
    <xf numFmtId="0" fontId="8" fillId="0" borderId="90" xfId="0" applyFont="1" applyFill="1" applyBorder="1" applyAlignment="1" applyProtection="1">
      <alignment horizontal="center" vertical="center"/>
      <protection hidden="1"/>
    </xf>
    <xf numFmtId="0" fontId="8" fillId="0" borderId="22" xfId="0" applyFont="1" applyFill="1" applyBorder="1" applyAlignment="1" applyProtection="1">
      <alignment horizontal="center" vertical="center"/>
      <protection hidden="1"/>
    </xf>
    <xf numFmtId="0" fontId="8" fillId="0" borderId="25" xfId="0" applyFont="1" applyFill="1" applyBorder="1" applyAlignment="1" applyProtection="1">
      <alignment horizontal="center" vertical="center"/>
      <protection hidden="1"/>
    </xf>
    <xf numFmtId="164" fontId="20" fillId="5" borderId="91" xfId="2" applyNumberFormat="1" applyFont="1" applyFill="1" applyBorder="1" applyProtection="1">
      <protection locked="0"/>
    </xf>
    <xf numFmtId="3" fontId="7" fillId="0" borderId="0" xfId="0" applyNumberFormat="1" applyFont="1" applyFill="1" applyProtection="1">
      <protection hidden="1"/>
    </xf>
    <xf numFmtId="0" fontId="23" fillId="7" borderId="93" xfId="0" applyFont="1" applyFill="1" applyBorder="1" applyAlignment="1">
      <alignment horizontal="center" vertical="center" wrapText="1"/>
    </xf>
    <xf numFmtId="0" fontId="23" fillId="7" borderId="94" xfId="0" applyFont="1" applyFill="1" applyBorder="1" applyAlignment="1">
      <alignment horizontal="center" vertical="center" wrapText="1"/>
    </xf>
    <xf numFmtId="0" fontId="24" fillId="6" borderId="96" xfId="0" applyFont="1" applyFill="1" applyBorder="1" applyAlignment="1">
      <alignment horizontal="left" vertical="center" wrapText="1"/>
    </xf>
    <xf numFmtId="0" fontId="24" fillId="8" borderId="96" xfId="0" applyFont="1" applyFill="1" applyBorder="1" applyAlignment="1">
      <alignment horizontal="left" vertical="center" wrapText="1"/>
    </xf>
    <xf numFmtId="0" fontId="24" fillId="6" borderId="99" xfId="0" applyFont="1" applyFill="1" applyBorder="1" applyAlignment="1">
      <alignment horizontal="left" vertical="center" wrapText="1"/>
    </xf>
    <xf numFmtId="186" fontId="24" fillId="6" borderId="92" xfId="0" applyNumberFormat="1" applyFont="1" applyFill="1" applyBorder="1" applyAlignment="1">
      <alignment horizontal="center" vertical="center" wrapText="1"/>
    </xf>
    <xf numFmtId="186" fontId="24" fillId="8" borderId="92" xfId="0" applyNumberFormat="1" applyFont="1" applyFill="1" applyBorder="1" applyAlignment="1">
      <alignment horizontal="center" vertical="center" wrapText="1"/>
    </xf>
    <xf numFmtId="186" fontId="24" fillId="6" borderId="98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 applyProtection="1">
      <protection hidden="1"/>
    </xf>
    <xf numFmtId="164" fontId="9" fillId="0" borderId="0" xfId="0" applyNumberFormat="1" applyFont="1" applyBorder="1" applyProtection="1">
      <protection hidden="1"/>
    </xf>
    <xf numFmtId="175" fontId="25" fillId="0" borderId="0" xfId="2" applyNumberFormat="1" applyFont="1" applyProtection="1">
      <protection hidden="1"/>
    </xf>
    <xf numFmtId="170" fontId="13" fillId="0" borderId="0" xfId="5" applyNumberFormat="1" applyFont="1"/>
    <xf numFmtId="175" fontId="10" fillId="0" borderId="5" xfId="2" applyNumberFormat="1" applyFont="1" applyFill="1" applyBorder="1" applyProtection="1">
      <protection locked="0"/>
    </xf>
    <xf numFmtId="164" fontId="10" fillId="0" borderId="5" xfId="2" applyNumberFormat="1" applyFont="1" applyFill="1" applyBorder="1" applyProtection="1"/>
    <xf numFmtId="164" fontId="10" fillId="0" borderId="5" xfId="2" applyNumberFormat="1" applyFont="1" applyFill="1" applyBorder="1" applyAlignment="1" applyProtection="1">
      <alignment horizontal="right"/>
      <protection locked="0"/>
    </xf>
    <xf numFmtId="164" fontId="10" fillId="0" borderId="7" xfId="2" applyNumberFormat="1" applyFont="1" applyFill="1" applyBorder="1" applyProtection="1">
      <protection locked="0"/>
    </xf>
    <xf numFmtId="164" fontId="9" fillId="0" borderId="6" xfId="0" applyNumberFormat="1" applyFont="1" applyFill="1" applyBorder="1" applyProtection="1">
      <protection hidden="1"/>
    </xf>
    <xf numFmtId="164" fontId="9" fillId="0" borderId="0" xfId="0" applyNumberFormat="1" applyFont="1" applyFill="1" applyBorder="1" applyProtection="1">
      <protection hidden="1"/>
    </xf>
    <xf numFmtId="0" fontId="24" fillId="0" borderId="95" xfId="0" applyFont="1" applyFill="1" applyBorder="1" applyAlignment="1">
      <alignment horizontal="center" vertical="center" wrapText="1"/>
    </xf>
    <xf numFmtId="0" fontId="24" fillId="0" borderId="97" xfId="0" applyFont="1" applyFill="1" applyBorder="1" applyAlignment="1">
      <alignment horizontal="center" vertical="center" wrapText="1"/>
    </xf>
    <xf numFmtId="0" fontId="26" fillId="0" borderId="5" xfId="0" applyFont="1" applyBorder="1"/>
    <xf numFmtId="0" fontId="0" fillId="0" borderId="5" xfId="0" applyBorder="1"/>
    <xf numFmtId="164" fontId="7" fillId="0" borderId="0" xfId="0" applyNumberFormat="1" applyFont="1" applyFill="1" applyProtection="1">
      <protection hidden="1"/>
    </xf>
    <xf numFmtId="173" fontId="7" fillId="0" borderId="0" xfId="0" applyNumberFormat="1" applyFont="1" applyFill="1" applyProtection="1">
      <protection hidden="1"/>
    </xf>
    <xf numFmtId="168" fontId="7" fillId="0" borderId="100" xfId="0" applyNumberFormat="1" applyFont="1" applyFill="1" applyBorder="1" applyAlignment="1" applyProtection="1">
      <alignment horizontal="right"/>
      <protection hidden="1"/>
    </xf>
    <xf numFmtId="164" fontId="27" fillId="0" borderId="6" xfId="2" applyNumberFormat="1" applyFont="1" applyFill="1" applyBorder="1" applyProtection="1">
      <protection hidden="1"/>
    </xf>
    <xf numFmtId="164" fontId="10" fillId="0" borderId="0" xfId="2" applyNumberFormat="1" applyFont="1" applyFill="1" applyBorder="1" applyProtection="1">
      <protection locked="0"/>
    </xf>
    <xf numFmtId="187" fontId="10" fillId="0" borderId="0" xfId="2" applyNumberFormat="1" applyFont="1" applyProtection="1"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167" fontId="7" fillId="0" borderId="12" xfId="0" applyNumberFormat="1" applyFont="1" applyFill="1" applyBorder="1" applyAlignment="1" applyProtection="1">
      <alignment horizontal="right" vertical="center"/>
      <protection locked="0"/>
    </xf>
    <xf numFmtId="167" fontId="7" fillId="0" borderId="0" xfId="0" applyNumberFormat="1" applyFont="1" applyFill="1" applyBorder="1" applyAlignment="1" applyProtection="1">
      <alignment horizontal="right" vertical="center"/>
      <protection locked="0"/>
    </xf>
    <xf numFmtId="167" fontId="7" fillId="0" borderId="37" xfId="0" applyNumberFormat="1" applyFont="1" applyFill="1" applyBorder="1" applyAlignment="1" applyProtection="1">
      <alignment horizontal="right" vertical="center"/>
      <protection locked="0"/>
    </xf>
    <xf numFmtId="0" fontId="8" fillId="0" borderId="12" xfId="0" applyFont="1" applyFill="1" applyBorder="1" applyAlignment="1" applyProtection="1">
      <alignment horizontal="center" wrapText="1"/>
      <protection hidden="1"/>
    </xf>
    <xf numFmtId="0" fontId="8" fillId="0" borderId="0" xfId="0" applyFont="1" applyFill="1" applyBorder="1" applyAlignment="1" applyProtection="1">
      <alignment horizontal="center" wrapText="1"/>
      <protection hidden="1"/>
    </xf>
    <xf numFmtId="0" fontId="8" fillId="0" borderId="13" xfId="0" applyFont="1" applyFill="1" applyBorder="1" applyAlignment="1" applyProtection="1">
      <alignment horizontal="center" wrapText="1"/>
      <protection hidden="1"/>
    </xf>
    <xf numFmtId="169" fontId="7" fillId="0" borderId="0" xfId="0" applyNumberFormat="1" applyFont="1" applyFill="1" applyProtection="1">
      <protection hidden="1"/>
    </xf>
    <xf numFmtId="166" fontId="7" fillId="0" borderId="0" xfId="2" applyFont="1" applyFill="1" applyProtection="1">
      <protection hidden="1"/>
    </xf>
    <xf numFmtId="166" fontId="7" fillId="0" borderId="0" xfId="0" applyNumberFormat="1" applyFont="1" applyFill="1" applyProtection="1">
      <protection hidden="1"/>
    </xf>
    <xf numFmtId="168" fontId="7" fillId="0" borderId="0" xfId="2" applyNumberFormat="1" applyFont="1" applyFill="1" applyProtection="1">
      <protection hidden="1"/>
    </xf>
    <xf numFmtId="0" fontId="8" fillId="0" borderId="10" xfId="0" applyFont="1" applyFill="1" applyBorder="1" applyAlignment="1" applyProtection="1">
      <protection hidden="1"/>
    </xf>
    <xf numFmtId="0" fontId="8" fillId="0" borderId="5" xfId="0" applyFont="1" applyFill="1" applyBorder="1" applyAlignment="1" applyProtection="1">
      <protection hidden="1"/>
    </xf>
    <xf numFmtId="0" fontId="8" fillId="0" borderId="2" xfId="0" applyFont="1" applyFill="1" applyBorder="1" applyAlignment="1" applyProtection="1">
      <alignment horizontal="right"/>
      <protection hidden="1"/>
    </xf>
    <xf numFmtId="176" fontId="14" fillId="0" borderId="56" xfId="0" applyNumberFormat="1" applyFont="1" applyFill="1" applyBorder="1" applyAlignment="1" applyProtection="1">
      <alignment horizontal="right"/>
      <protection hidden="1"/>
    </xf>
    <xf numFmtId="0" fontId="29" fillId="0" borderId="56" xfId="0" applyFont="1" applyFill="1" applyBorder="1" applyAlignment="1" applyProtection="1">
      <alignment vertical="center"/>
      <protection hidden="1"/>
    </xf>
    <xf numFmtId="17" fontId="29" fillId="0" borderId="28" xfId="0" quotePrefix="1" applyNumberFormat="1" applyFont="1" applyFill="1" applyBorder="1" applyAlignment="1" applyProtection="1">
      <alignment horizontal="right" vertical="center"/>
      <protection hidden="1"/>
    </xf>
    <xf numFmtId="49" fontId="7" fillId="0" borderId="83" xfId="0" applyNumberFormat="1" applyFont="1" applyFill="1" applyBorder="1" applyAlignment="1" applyProtection="1">
      <alignment horizontal="center"/>
      <protection hidden="1"/>
    </xf>
    <xf numFmtId="168" fontId="7" fillId="0" borderId="11" xfId="0" applyNumberFormat="1" applyFont="1" applyFill="1" applyBorder="1" applyAlignment="1" applyProtection="1">
      <alignment horizontal="right" vertical="center"/>
      <protection hidden="1"/>
    </xf>
    <xf numFmtId="168" fontId="7" fillId="0" borderId="2" xfId="0" applyNumberFormat="1" applyFont="1" applyFill="1" applyBorder="1" applyAlignment="1" applyProtection="1">
      <alignment horizontal="right" vertical="center"/>
      <protection hidden="1"/>
    </xf>
    <xf numFmtId="0" fontId="8" fillId="0" borderId="31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179" fontId="8" fillId="0" borderId="3" xfId="0" applyNumberFormat="1" applyFont="1" applyFill="1" applyBorder="1" applyAlignment="1" applyProtection="1">
      <alignment horizontal="center" vertical="center"/>
      <protection hidden="1"/>
    </xf>
    <xf numFmtId="168" fontId="7" fillId="0" borderId="26" xfId="0" applyNumberFormat="1" applyFont="1" applyFill="1" applyBorder="1" applyAlignment="1" applyProtection="1">
      <alignment horizontal="right" vertical="center"/>
      <protection hidden="1"/>
    </xf>
    <xf numFmtId="179" fontId="8" fillId="0" borderId="4" xfId="0" applyNumberFormat="1" applyFont="1" applyFill="1" applyBorder="1" applyAlignment="1" applyProtection="1">
      <alignment horizontal="center" vertical="center"/>
      <protection hidden="1"/>
    </xf>
    <xf numFmtId="0" fontId="8" fillId="0" borderId="14" xfId="0" applyFont="1" applyFill="1" applyBorder="1" applyAlignment="1" applyProtection="1">
      <alignment vertical="center"/>
      <protection hidden="1"/>
    </xf>
    <xf numFmtId="49" fontId="8" fillId="0" borderId="27" xfId="0" applyNumberFormat="1" applyFont="1" applyFill="1" applyBorder="1" applyAlignment="1" applyProtection="1">
      <alignment horizontal="center" vertical="center"/>
      <protection hidden="1"/>
    </xf>
    <xf numFmtId="4" fontId="7" fillId="0" borderId="24" xfId="0" applyNumberFormat="1" applyFont="1" applyFill="1" applyBorder="1" applyAlignment="1" applyProtection="1">
      <alignment vertical="center"/>
      <protection hidden="1"/>
    </xf>
    <xf numFmtId="9" fontId="7" fillId="0" borderId="28" xfId="0" applyNumberFormat="1" applyFont="1" applyFill="1" applyBorder="1" applyAlignment="1" applyProtection="1">
      <alignment horizontal="center" vertical="center"/>
      <protection hidden="1"/>
    </xf>
    <xf numFmtId="169" fontId="7" fillId="0" borderId="11" xfId="3" applyNumberFormat="1" applyFont="1" applyFill="1" applyBorder="1" applyAlignment="1" applyProtection="1">
      <alignment vertical="center" wrapText="1"/>
      <protection hidden="1"/>
    </xf>
    <xf numFmtId="4" fontId="7" fillId="0" borderId="5" xfId="0" applyNumberFormat="1" applyFont="1" applyFill="1" applyBorder="1" applyAlignment="1" applyProtection="1">
      <alignment vertical="center"/>
      <protection hidden="1"/>
    </xf>
    <xf numFmtId="9" fontId="7" fillId="0" borderId="2" xfId="0" applyNumberFormat="1" applyFont="1" applyFill="1" applyBorder="1" applyAlignment="1" applyProtection="1">
      <alignment horizontal="center" vertical="center"/>
      <protection hidden="1"/>
    </xf>
    <xf numFmtId="169" fontId="7" fillId="0" borderId="28" xfId="3" applyNumberFormat="1" applyFont="1" applyFill="1" applyBorder="1" applyAlignment="1" applyProtection="1">
      <alignment vertical="center" wrapText="1"/>
      <protection hidden="1"/>
    </xf>
    <xf numFmtId="169" fontId="7" fillId="0" borderId="30" xfId="3" applyNumberFormat="1" applyFont="1" applyFill="1" applyBorder="1" applyAlignment="1" applyProtection="1">
      <alignment vertical="center" wrapText="1"/>
      <protection hidden="1"/>
    </xf>
    <xf numFmtId="170" fontId="7" fillId="0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29" xfId="0" applyFont="1" applyFill="1" applyBorder="1" applyAlignment="1" applyProtection="1">
      <alignment vertical="center" wrapText="1"/>
      <protection hidden="1"/>
    </xf>
    <xf numFmtId="169" fontId="7" fillId="0" borderId="1" xfId="3" applyNumberFormat="1" applyFont="1" applyFill="1" applyBorder="1" applyAlignment="1" applyProtection="1">
      <alignment vertical="center" wrapText="1"/>
      <protection hidden="1"/>
    </xf>
    <xf numFmtId="17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left" vertical="center"/>
      <protection hidden="1"/>
    </xf>
    <xf numFmtId="0" fontId="7" fillId="0" borderId="31" xfId="0" applyFont="1" applyFill="1" applyBorder="1" applyAlignment="1" applyProtection="1">
      <alignment horizontal="left" vertical="center"/>
      <protection hidden="1"/>
    </xf>
    <xf numFmtId="169" fontId="7" fillId="0" borderId="56" xfId="3" applyNumberFormat="1" applyFont="1" applyFill="1" applyBorder="1" applyAlignment="1" applyProtection="1">
      <alignment vertical="center" wrapText="1"/>
      <protection hidden="1"/>
    </xf>
    <xf numFmtId="0" fontId="7" fillId="0" borderId="40" xfId="0" applyFont="1" applyFill="1" applyBorder="1" applyAlignment="1" applyProtection="1">
      <alignment horizontal="left" vertical="center" wrapText="1"/>
      <protection hidden="1"/>
    </xf>
    <xf numFmtId="173" fontId="7" fillId="0" borderId="101" xfId="0" applyNumberFormat="1" applyFont="1" applyFill="1" applyBorder="1" applyAlignment="1" applyProtection="1">
      <alignment horizontal="left" vertical="center" wrapText="1"/>
      <protection hidden="1"/>
    </xf>
    <xf numFmtId="4" fontId="7" fillId="0" borderId="5" xfId="0" applyNumberFormat="1" applyFont="1" applyFill="1" applyBorder="1" applyAlignment="1" applyProtection="1">
      <alignment horizontal="right" vertical="center"/>
    </xf>
    <xf numFmtId="170" fontId="7" fillId="0" borderId="32" xfId="0" applyNumberFormat="1" applyFont="1" applyFill="1" applyBorder="1" applyAlignment="1" applyProtection="1">
      <alignment horizontal="center" vertical="center"/>
      <protection locked="0"/>
    </xf>
    <xf numFmtId="0" fontId="7" fillId="0" borderId="38" xfId="0" applyFont="1" applyFill="1" applyBorder="1" applyAlignment="1" applyProtection="1">
      <alignment horizontal="left" vertical="center"/>
      <protection hidden="1"/>
    </xf>
    <xf numFmtId="0" fontId="7" fillId="0" borderId="39" xfId="0" applyFont="1" applyFill="1" applyBorder="1" applyAlignment="1" applyProtection="1">
      <alignment horizontal="left" vertical="center" wrapText="1"/>
      <protection hidden="1"/>
    </xf>
    <xf numFmtId="169" fontId="7" fillId="0" borderId="26" xfId="3" applyNumberFormat="1" applyFont="1" applyFill="1" applyBorder="1" applyAlignment="1" applyProtection="1">
      <alignment vertical="center" wrapText="1"/>
      <protection hidden="1"/>
    </xf>
    <xf numFmtId="4" fontId="7" fillId="0" borderId="5" xfId="0" applyNumberFormat="1" applyFont="1" applyFill="1" applyBorder="1" applyAlignment="1" applyProtection="1">
      <alignment horizontal="right" vertical="center"/>
      <protection hidden="1"/>
    </xf>
    <xf numFmtId="170" fontId="7" fillId="0" borderId="32" xfId="0" applyNumberFormat="1" applyFont="1" applyFill="1" applyBorder="1" applyAlignment="1" applyProtection="1">
      <alignment horizontal="center" vertical="center"/>
      <protection hidden="1"/>
    </xf>
    <xf numFmtId="180" fontId="8" fillId="0" borderId="51" xfId="0" applyNumberFormat="1" applyFont="1" applyFill="1" applyBorder="1" applyAlignment="1" applyProtection="1">
      <alignment vertical="center"/>
      <protection hidden="1"/>
    </xf>
    <xf numFmtId="0" fontId="8" fillId="0" borderId="12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0" fontId="8" fillId="0" borderId="13" xfId="0" applyFont="1" applyFill="1" applyBorder="1" applyAlignment="1" applyProtection="1">
      <alignment horizontal="center" vertical="center" wrapText="1"/>
      <protection hidden="1"/>
    </xf>
    <xf numFmtId="180" fontId="4" fillId="0" borderId="5" xfId="6" applyNumberFormat="1" applyFont="1" applyFill="1" applyBorder="1"/>
    <xf numFmtId="0" fontId="0" fillId="0" borderId="0" xfId="0" applyFont="1" applyFill="1" applyAlignment="1">
      <alignment horizontal="left" vertical="center"/>
    </xf>
    <xf numFmtId="3" fontId="0" fillId="0" borderId="0" xfId="0" applyNumberFormat="1" applyFont="1" applyFill="1"/>
    <xf numFmtId="0" fontId="0" fillId="0" borderId="0" xfId="0" applyFont="1" applyFill="1"/>
    <xf numFmtId="175" fontId="0" fillId="0" borderId="0" xfId="2" applyNumberFormat="1" applyFont="1" applyFill="1" applyProtection="1">
      <protection hidden="1"/>
    </xf>
    <xf numFmtId="181" fontId="7" fillId="0" borderId="68" xfId="7" applyFont="1" applyFill="1" applyBorder="1" applyProtection="1"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Protection="1">
      <protection locked="0"/>
    </xf>
    <xf numFmtId="9" fontId="13" fillId="0" borderId="5" xfId="0" applyNumberFormat="1" applyFont="1" applyFill="1" applyBorder="1" applyProtection="1">
      <protection locked="0"/>
    </xf>
    <xf numFmtId="0" fontId="6" fillId="0" borderId="0" xfId="0" applyFont="1" applyFill="1"/>
    <xf numFmtId="0" fontId="13" fillId="0" borderId="0" xfId="0" applyFont="1" applyFill="1" applyBorder="1" applyProtection="1">
      <protection locked="0"/>
    </xf>
    <xf numFmtId="0" fontId="13" fillId="0" borderId="0" xfId="0" applyFont="1" applyFill="1" applyProtection="1">
      <protection locked="0"/>
    </xf>
    <xf numFmtId="165" fontId="13" fillId="0" borderId="5" xfId="3" applyNumberFormat="1" applyFont="1" applyFill="1" applyBorder="1" applyProtection="1">
      <protection locked="0"/>
    </xf>
    <xf numFmtId="173" fontId="13" fillId="0" borderId="0" xfId="0" applyNumberFormat="1" applyFont="1" applyFill="1" applyProtection="1">
      <protection locked="0"/>
    </xf>
    <xf numFmtId="175" fontId="13" fillId="0" borderId="0" xfId="2" applyNumberFormat="1" applyFont="1" applyFill="1" applyProtection="1">
      <protection locked="0"/>
    </xf>
    <xf numFmtId="0" fontId="8" fillId="0" borderId="12" xfId="0" applyFont="1" applyFill="1" applyBorder="1" applyAlignment="1" applyProtection="1">
      <alignment horizontal="center" wrapText="1"/>
      <protection hidden="1"/>
    </xf>
    <xf numFmtId="0" fontId="8" fillId="0" borderId="0" xfId="0" applyFont="1" applyFill="1" applyBorder="1" applyAlignment="1" applyProtection="1">
      <alignment horizontal="center" wrapText="1"/>
      <protection hidden="1"/>
    </xf>
    <xf numFmtId="0" fontId="8" fillId="0" borderId="13" xfId="0" applyFont="1" applyFill="1" applyBorder="1" applyAlignment="1" applyProtection="1">
      <alignment horizontal="center" wrapText="1"/>
      <protection hidden="1"/>
    </xf>
    <xf numFmtId="164" fontId="10" fillId="0" borderId="31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0" xfId="0" applyNumberFormat="1" applyFill="1"/>
    <xf numFmtId="180" fontId="1" fillId="0" borderId="5" xfId="6" applyNumberFormat="1" applyFill="1" applyBorder="1"/>
    <xf numFmtId="0" fontId="0" fillId="0" borderId="0" xfId="0" applyFill="1" applyAlignment="1">
      <alignment horizontal="left" vertical="center"/>
    </xf>
    <xf numFmtId="0" fontId="6" fillId="0" borderId="5" xfId="0" applyFont="1" applyFill="1" applyBorder="1" applyAlignment="1" applyProtection="1">
      <alignment vertical="center"/>
      <protection hidden="1"/>
    </xf>
    <xf numFmtId="0" fontId="17" fillId="0" borderId="5" xfId="0" applyFont="1" applyFill="1" applyBorder="1" applyAlignment="1">
      <alignment vertical="top" wrapText="1"/>
    </xf>
    <xf numFmtId="164" fontId="0" fillId="0" borderId="0" xfId="0" applyNumberFormat="1"/>
    <xf numFmtId="188" fontId="13" fillId="0" borderId="0" xfId="2" applyNumberFormat="1" applyFont="1" applyFill="1" applyProtection="1">
      <protection locked="0"/>
    </xf>
    <xf numFmtId="175" fontId="10" fillId="0" borderId="0" xfId="2" applyNumberFormat="1" applyFont="1" applyProtection="1">
      <protection locked="0" hidden="1"/>
    </xf>
    <xf numFmtId="175" fontId="10" fillId="0" borderId="0" xfId="2" applyNumberFormat="1" applyFont="1" applyFill="1" applyProtection="1">
      <protection locked="0" hidden="1"/>
    </xf>
    <xf numFmtId="164" fontId="9" fillId="0" borderId="6" xfId="2" applyNumberFormat="1" applyFont="1" applyFill="1" applyBorder="1" applyProtection="1">
      <protection hidden="1"/>
    </xf>
    <xf numFmtId="164" fontId="10" fillId="0" borderId="5" xfId="2" applyNumberFormat="1" applyFont="1" applyFill="1" applyBorder="1" applyProtection="1">
      <protection hidden="1"/>
    </xf>
    <xf numFmtId="189" fontId="9" fillId="0" borderId="0" xfId="2" applyNumberFormat="1" applyFont="1" applyFill="1" applyProtection="1">
      <protection hidden="1"/>
    </xf>
    <xf numFmtId="168" fontId="7" fillId="4" borderId="0" xfId="0" applyNumberFormat="1" applyFont="1" applyFill="1" applyProtection="1">
      <protection hidden="1"/>
    </xf>
    <xf numFmtId="49" fontId="10" fillId="0" borderId="5" xfId="2" quotePrefix="1" applyNumberFormat="1" applyFont="1" applyFill="1" applyBorder="1" applyAlignment="1" applyProtection="1">
      <alignment horizontal="right"/>
      <protection locked="0"/>
    </xf>
    <xf numFmtId="176" fontId="10" fillId="4" borderId="5" xfId="2" applyNumberFormat="1" applyFont="1" applyFill="1" applyBorder="1" applyAlignment="1" applyProtection="1">
      <alignment horizontal="left"/>
      <protection locked="0"/>
    </xf>
    <xf numFmtId="1" fontId="10" fillId="4" borderId="5" xfId="2" applyNumberFormat="1" applyFont="1" applyFill="1" applyBorder="1" applyAlignment="1" applyProtection="1">
      <alignment horizontal="right" wrapText="1"/>
      <protection locked="0"/>
    </xf>
    <xf numFmtId="178" fontId="10" fillId="4" borderId="5" xfId="2" applyNumberFormat="1" applyFont="1" applyFill="1" applyBorder="1" applyProtection="1">
      <protection locked="0"/>
    </xf>
    <xf numFmtId="177" fontId="10" fillId="4" borderId="5" xfId="2" applyNumberFormat="1" applyFont="1" applyFill="1" applyBorder="1" applyProtection="1">
      <protection locked="0"/>
    </xf>
    <xf numFmtId="49" fontId="10" fillId="4" borderId="5" xfId="2" applyNumberFormat="1" applyFont="1" applyFill="1" applyBorder="1" applyAlignment="1" applyProtection="1">
      <alignment horizontal="right"/>
      <protection locked="0"/>
    </xf>
    <xf numFmtId="37" fontId="10" fillId="4" borderId="5" xfId="2" applyNumberFormat="1" applyFont="1" applyFill="1" applyBorder="1" applyProtection="1">
      <protection locked="0"/>
    </xf>
    <xf numFmtId="178" fontId="10" fillId="4" borderId="5" xfId="2" applyNumberFormat="1" applyFont="1" applyFill="1" applyBorder="1" applyAlignment="1" applyProtection="1">
      <alignment horizontal="left"/>
      <protection locked="0"/>
    </xf>
    <xf numFmtId="49" fontId="10" fillId="4" borderId="5" xfId="2" applyNumberFormat="1" applyFont="1" applyFill="1" applyBorder="1" applyAlignment="1" applyProtection="1">
      <alignment horizontal="left"/>
      <protection locked="0"/>
    </xf>
    <xf numFmtId="3" fontId="10" fillId="4" borderId="5" xfId="0" applyNumberFormat="1" applyFont="1" applyFill="1" applyBorder="1" applyAlignment="1" applyProtection="1">
      <alignment horizontal="left"/>
      <protection locked="0"/>
    </xf>
    <xf numFmtId="49" fontId="10" fillId="4" borderId="5" xfId="2" applyNumberFormat="1" applyFont="1" applyFill="1" applyBorder="1" applyProtection="1">
      <protection locked="0"/>
    </xf>
    <xf numFmtId="175" fontId="9" fillId="3" borderId="1" xfId="2" applyNumberFormat="1" applyFont="1" applyFill="1" applyBorder="1" applyAlignment="1" applyProtection="1">
      <alignment horizontal="left"/>
      <protection hidden="1"/>
    </xf>
    <xf numFmtId="175" fontId="9" fillId="3" borderId="31" xfId="2" applyNumberFormat="1" applyFont="1" applyFill="1" applyBorder="1" applyAlignment="1" applyProtection="1">
      <alignment horizontal="left"/>
      <protection hidden="1"/>
    </xf>
    <xf numFmtId="175" fontId="9" fillId="3" borderId="1" xfId="2" applyNumberFormat="1" applyFont="1" applyFill="1" applyBorder="1" applyAlignment="1" applyProtection="1">
      <alignment horizontal="center"/>
      <protection hidden="1"/>
    </xf>
    <xf numFmtId="175" fontId="9" fillId="3" borderId="31" xfId="2" applyNumberFormat="1" applyFont="1" applyFill="1" applyBorder="1" applyAlignment="1" applyProtection="1">
      <alignment horizontal="center"/>
      <protection hidden="1"/>
    </xf>
    <xf numFmtId="175" fontId="9" fillId="0" borderId="0" xfId="2" applyNumberFormat="1" applyFont="1" applyAlignment="1" applyProtection="1">
      <alignment horizontal="center"/>
      <protection hidden="1"/>
    </xf>
    <xf numFmtId="175" fontId="9" fillId="3" borderId="5" xfId="2" applyNumberFormat="1" applyFont="1" applyFill="1" applyBorder="1" applyAlignment="1" applyProtection="1">
      <alignment horizontal="center"/>
      <protection hidden="1"/>
    </xf>
    <xf numFmtId="0" fontId="7" fillId="0" borderId="12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13" xfId="0" applyNumberFormat="1" applyFont="1" applyFill="1" applyBorder="1" applyAlignment="1" applyProtection="1">
      <alignment horizontal="left"/>
      <protection locked="0"/>
    </xf>
    <xf numFmtId="0" fontId="8" fillId="0" borderId="15" xfId="0" applyFont="1" applyFill="1" applyBorder="1" applyAlignment="1" applyProtection="1">
      <alignment horizontal="center"/>
      <protection hidden="1"/>
    </xf>
    <xf numFmtId="0" fontId="8" fillId="0" borderId="16" xfId="0" applyFont="1" applyFill="1" applyBorder="1" applyAlignment="1" applyProtection="1">
      <alignment horizontal="center"/>
      <protection hidden="1"/>
    </xf>
    <xf numFmtId="0" fontId="7" fillId="0" borderId="43" xfId="0" applyFont="1" applyFill="1" applyBorder="1" applyAlignment="1" applyProtection="1">
      <alignment horizontal="center"/>
      <protection hidden="1"/>
    </xf>
    <xf numFmtId="0" fontId="7" fillId="0" borderId="73" xfId="0" applyFont="1" applyFill="1" applyBorder="1" applyAlignment="1" applyProtection="1">
      <alignment horizontal="center"/>
      <protection hidden="1"/>
    </xf>
    <xf numFmtId="0" fontId="7" fillId="0" borderId="29" xfId="0" applyFont="1" applyFill="1" applyBorder="1" applyAlignment="1" applyProtection="1">
      <alignment horizontal="center"/>
      <protection hidden="1"/>
    </xf>
    <xf numFmtId="0" fontId="7" fillId="0" borderId="31" xfId="0" applyFont="1" applyFill="1" applyBorder="1" applyAlignment="1" applyProtection="1">
      <alignment horizontal="center"/>
      <protection hidden="1"/>
    </xf>
    <xf numFmtId="0" fontId="8" fillId="0" borderId="38" xfId="0" applyFont="1" applyFill="1" applyBorder="1" applyAlignment="1" applyProtection="1">
      <alignment horizontal="center"/>
      <protection hidden="1"/>
    </xf>
    <xf numFmtId="0" fontId="8" fillId="0" borderId="39" xfId="0" applyFont="1" applyFill="1" applyBorder="1" applyAlignment="1" applyProtection="1">
      <alignment horizontal="center"/>
      <protection hidden="1"/>
    </xf>
    <xf numFmtId="0" fontId="8" fillId="0" borderId="27" xfId="0" applyFont="1" applyFill="1" applyBorder="1" applyAlignment="1" applyProtection="1">
      <alignment horizontal="center"/>
      <protection hidden="1"/>
    </xf>
    <xf numFmtId="0" fontId="8" fillId="0" borderId="74" xfId="0" applyFont="1" applyFill="1" applyBorder="1" applyAlignment="1" applyProtection="1">
      <alignment horizontal="center"/>
      <protection hidden="1"/>
    </xf>
    <xf numFmtId="0" fontId="7" fillId="0" borderId="75" xfId="0" applyFont="1" applyFill="1" applyBorder="1" applyAlignment="1" applyProtection="1">
      <alignment horizontal="center"/>
      <protection hidden="1"/>
    </xf>
    <xf numFmtId="0" fontId="7" fillId="0" borderId="76" xfId="0" applyFont="1" applyFill="1" applyBorder="1" applyAlignment="1" applyProtection="1">
      <alignment horizontal="center"/>
      <protection hidden="1"/>
    </xf>
    <xf numFmtId="0" fontId="7" fillId="0" borderId="72" xfId="0" applyFont="1" applyFill="1" applyBorder="1" applyAlignment="1" applyProtection="1">
      <alignment horizontal="center"/>
      <protection hidden="1"/>
    </xf>
    <xf numFmtId="0" fontId="7" fillId="0" borderId="77" xfId="0" applyFont="1" applyFill="1" applyBorder="1" applyAlignment="1" applyProtection="1">
      <alignment horizontal="center"/>
      <protection hidden="1"/>
    </xf>
    <xf numFmtId="0" fontId="7" fillId="0" borderId="78" xfId="0" applyFont="1" applyFill="1" applyBorder="1" applyAlignment="1" applyProtection="1">
      <alignment horizontal="center"/>
      <protection hidden="1"/>
    </xf>
    <xf numFmtId="0" fontId="8" fillId="0" borderId="79" xfId="0" applyFont="1" applyFill="1" applyBorder="1" applyAlignment="1" applyProtection="1">
      <alignment horizontal="center"/>
      <protection hidden="1"/>
    </xf>
    <xf numFmtId="0" fontId="8" fillId="0" borderId="80" xfId="0" applyFont="1" applyFill="1" applyBorder="1" applyAlignment="1" applyProtection="1">
      <alignment horizontal="center"/>
      <protection hidden="1"/>
    </xf>
    <xf numFmtId="0" fontId="8" fillId="0" borderId="81" xfId="0" applyFont="1" applyFill="1" applyBorder="1" applyAlignment="1" applyProtection="1">
      <alignment horizontal="center"/>
      <protection hidden="1"/>
    </xf>
    <xf numFmtId="0" fontId="12" fillId="0" borderId="5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 wrapText="1"/>
      <protection hidden="1"/>
    </xf>
    <xf numFmtId="0" fontId="8" fillId="0" borderId="33" xfId="0" applyFont="1" applyFill="1" applyBorder="1" applyAlignment="1" applyProtection="1">
      <alignment horizontal="center" wrapText="1"/>
      <protection hidden="1"/>
    </xf>
    <xf numFmtId="0" fontId="8" fillId="0" borderId="34" xfId="0" applyFont="1" applyFill="1" applyBorder="1" applyAlignment="1" applyProtection="1">
      <alignment horizontal="center" wrapText="1"/>
      <protection hidden="1"/>
    </xf>
    <xf numFmtId="49" fontId="8" fillId="0" borderId="33" xfId="0" applyNumberFormat="1" applyFont="1" applyFill="1" applyBorder="1" applyAlignment="1" applyProtection="1">
      <alignment horizontal="center"/>
      <protection hidden="1"/>
    </xf>
    <xf numFmtId="0" fontId="8" fillId="0" borderId="33" xfId="0" applyFont="1" applyFill="1" applyBorder="1" applyAlignment="1" applyProtection="1">
      <alignment horizontal="center"/>
      <protection hidden="1"/>
    </xf>
    <xf numFmtId="49" fontId="8" fillId="0" borderId="15" xfId="0" applyNumberFormat="1" applyFont="1" applyFill="1" applyBorder="1" applyAlignment="1" applyProtection="1">
      <alignment horizontal="center"/>
      <protection hidden="1"/>
    </xf>
    <xf numFmtId="49" fontId="8" fillId="0" borderId="0" xfId="0" applyNumberFormat="1" applyFont="1" applyFill="1" applyBorder="1" applyAlignment="1" applyProtection="1">
      <alignment horizontal="center" wrapText="1"/>
      <protection hidden="1"/>
    </xf>
    <xf numFmtId="0" fontId="8" fillId="0" borderId="0" xfId="0" applyNumberFormat="1" applyFont="1" applyFill="1" applyBorder="1" applyAlignment="1" applyProtection="1">
      <alignment horizontal="center" wrapText="1"/>
      <protection hidden="1"/>
    </xf>
    <xf numFmtId="0" fontId="8" fillId="0" borderId="13" xfId="0" applyNumberFormat="1" applyFont="1" applyFill="1" applyBorder="1" applyAlignment="1" applyProtection="1">
      <alignment horizontal="center" wrapText="1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8" fillId="0" borderId="47" xfId="0" applyFont="1" applyFill="1" applyBorder="1" applyAlignment="1" applyProtection="1">
      <alignment horizontal="center"/>
      <protection hidden="1"/>
    </xf>
    <xf numFmtId="0" fontId="8" fillId="0" borderId="33" xfId="0" applyNumberFormat="1" applyFont="1" applyFill="1" applyBorder="1" applyAlignment="1" applyProtection="1">
      <alignment horizontal="center"/>
      <protection hidden="1"/>
    </xf>
    <xf numFmtId="0" fontId="8" fillId="0" borderId="34" xfId="0" applyNumberFormat="1" applyFont="1" applyFill="1" applyBorder="1" applyAlignment="1" applyProtection="1">
      <alignment horizontal="center"/>
      <protection hidden="1"/>
    </xf>
    <xf numFmtId="0" fontId="8" fillId="0" borderId="12" xfId="0" applyFont="1" applyFill="1" applyBorder="1" applyAlignment="1" applyProtection="1">
      <alignment horizontal="center" wrapText="1"/>
      <protection hidden="1"/>
    </xf>
    <xf numFmtId="0" fontId="8" fillId="0" borderId="0" xfId="0" applyFont="1" applyFill="1" applyBorder="1" applyAlignment="1" applyProtection="1">
      <alignment horizontal="center" wrapText="1"/>
      <protection hidden="1"/>
    </xf>
    <xf numFmtId="0" fontId="8" fillId="0" borderId="13" xfId="0" applyFont="1" applyFill="1" applyBorder="1" applyAlignment="1" applyProtection="1">
      <alignment horizontal="center" wrapText="1"/>
      <protection hidden="1"/>
    </xf>
    <xf numFmtId="0" fontId="8" fillId="0" borderId="43" xfId="0" applyFont="1" applyFill="1" applyBorder="1" applyAlignment="1" applyProtection="1">
      <alignment horizontal="right" vertical="center" wrapText="1"/>
      <protection hidden="1"/>
    </xf>
    <xf numFmtId="0" fontId="8" fillId="0" borderId="73" xfId="0" applyFont="1" applyFill="1" applyBorder="1" applyAlignment="1" applyProtection="1">
      <alignment horizontal="right" vertical="center" wrapText="1"/>
      <protection hidden="1"/>
    </xf>
    <xf numFmtId="167" fontId="7" fillId="0" borderId="12" xfId="0" applyNumberFormat="1" applyFont="1" applyFill="1" applyBorder="1" applyAlignment="1" applyProtection="1">
      <alignment horizontal="right" vertical="center"/>
      <protection locked="0" hidden="1"/>
    </xf>
    <xf numFmtId="167" fontId="7" fillId="0" borderId="0" xfId="0" applyNumberFormat="1" applyFont="1" applyFill="1" applyBorder="1" applyAlignment="1" applyProtection="1">
      <alignment horizontal="right" vertical="center"/>
      <protection locked="0" hidden="1"/>
    </xf>
    <xf numFmtId="167" fontId="7" fillId="0" borderId="37" xfId="0" applyNumberFormat="1" applyFont="1" applyFill="1" applyBorder="1" applyAlignment="1" applyProtection="1">
      <alignment horizontal="right" vertical="center"/>
      <protection locked="0" hidden="1"/>
    </xf>
    <xf numFmtId="0" fontId="7" fillId="0" borderId="35" xfId="0" applyFont="1" applyFill="1" applyBorder="1" applyAlignment="1" applyProtection="1">
      <alignment horizontal="left" vertical="center" wrapText="1"/>
      <protection hidden="1"/>
    </xf>
    <xf numFmtId="0" fontId="10" fillId="0" borderId="36" xfId="0" applyFont="1" applyFill="1" applyBorder="1" applyAlignment="1" applyProtection="1">
      <alignment horizontal="left" vertical="center" wrapText="1"/>
      <protection hidden="1"/>
    </xf>
    <xf numFmtId="167" fontId="7" fillId="0" borderId="12" xfId="0" applyNumberFormat="1" applyFont="1" applyFill="1" applyBorder="1" applyAlignment="1" applyProtection="1">
      <alignment horizontal="right" vertical="center"/>
      <protection hidden="1"/>
    </xf>
    <xf numFmtId="167" fontId="7" fillId="0" borderId="0" xfId="0" applyNumberFormat="1" applyFont="1" applyFill="1" applyBorder="1" applyAlignment="1" applyProtection="1">
      <alignment horizontal="right" vertical="center"/>
      <protection hidden="1"/>
    </xf>
    <xf numFmtId="167" fontId="7" fillId="0" borderId="37" xfId="0" applyNumberFormat="1" applyFont="1" applyFill="1" applyBorder="1" applyAlignment="1" applyProtection="1">
      <alignment horizontal="right" vertical="center"/>
      <protection hidden="1"/>
    </xf>
    <xf numFmtId="0" fontId="7" fillId="0" borderId="29" xfId="0" applyFont="1" applyFill="1" applyBorder="1" applyAlignment="1" applyProtection="1">
      <alignment horizontal="left" vertical="center" wrapText="1"/>
      <protection hidden="1"/>
    </xf>
    <xf numFmtId="0" fontId="7" fillId="0" borderId="31" xfId="0" applyFont="1" applyFill="1" applyBorder="1" applyAlignment="1" applyProtection="1">
      <alignment horizontal="left" vertical="center" wrapText="1"/>
      <protection hidden="1"/>
    </xf>
    <xf numFmtId="0" fontId="10" fillId="0" borderId="31" xfId="0" applyFont="1" applyFill="1" applyBorder="1" applyAlignment="1" applyProtection="1">
      <alignment horizontal="left" vertical="center" wrapText="1"/>
      <protection hidden="1"/>
    </xf>
    <xf numFmtId="167" fontId="7" fillId="0" borderId="12" xfId="0" applyNumberFormat="1" applyFont="1" applyFill="1" applyBorder="1" applyAlignment="1" applyProtection="1">
      <alignment horizontal="right" vertical="center"/>
      <protection locked="0"/>
    </xf>
    <xf numFmtId="167" fontId="7" fillId="0" borderId="0" xfId="0" applyNumberFormat="1" applyFont="1" applyFill="1" applyBorder="1" applyAlignment="1" applyProtection="1">
      <alignment horizontal="right" vertical="center"/>
      <protection locked="0"/>
    </xf>
    <xf numFmtId="167" fontId="7" fillId="0" borderId="37" xfId="0" applyNumberFormat="1" applyFont="1" applyFill="1" applyBorder="1" applyAlignment="1" applyProtection="1">
      <alignment horizontal="right" vertical="center"/>
      <protection locked="0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33" xfId="0" applyFont="1" applyFill="1" applyBorder="1" applyAlignment="1" applyProtection="1">
      <alignment horizontal="center" vertical="center" wrapText="1"/>
      <protection hidden="1"/>
    </xf>
    <xf numFmtId="0" fontId="8" fillId="0" borderId="34" xfId="0" applyFont="1" applyFill="1" applyBorder="1" applyAlignment="1" applyProtection="1">
      <alignment horizontal="center" vertical="center" wrapText="1"/>
      <protection hidden="1"/>
    </xf>
    <xf numFmtId="0" fontId="8" fillId="0" borderId="14" xfId="0" applyFont="1" applyFill="1" applyBorder="1" applyAlignment="1" applyProtection="1">
      <alignment horizontal="center" vertical="center" wrapText="1"/>
      <protection hidden="1"/>
    </xf>
    <xf numFmtId="0" fontId="8" fillId="0" borderId="15" xfId="0" applyFont="1" applyFill="1" applyBorder="1" applyAlignment="1" applyProtection="1">
      <alignment horizontal="center" vertical="center" wrapText="1"/>
      <protection hidden="1"/>
    </xf>
    <xf numFmtId="0" fontId="8" fillId="0" borderId="16" xfId="0" applyFont="1" applyFill="1" applyBorder="1" applyAlignment="1" applyProtection="1">
      <alignment horizontal="center" vertical="center" wrapText="1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4" xfId="0" applyFont="1" applyFill="1" applyBorder="1" applyAlignment="1" applyProtection="1">
      <alignment horizontal="center"/>
      <protection hidden="1"/>
    </xf>
    <xf numFmtId="0" fontId="8" fillId="0" borderId="45" xfId="0" applyFont="1" applyFill="1" applyBorder="1" applyAlignment="1" applyProtection="1">
      <alignment horizontal="center"/>
      <protection hidden="1"/>
    </xf>
    <xf numFmtId="167" fontId="8" fillId="0" borderId="14" xfId="0" applyNumberFormat="1" applyFont="1" applyFill="1" applyBorder="1" applyAlignment="1" applyProtection="1">
      <alignment horizontal="center" vertical="center"/>
      <protection hidden="1"/>
    </xf>
    <xf numFmtId="167" fontId="8" fillId="0" borderId="15" xfId="0" applyNumberFormat="1" applyFont="1" applyFill="1" applyBorder="1" applyAlignment="1" applyProtection="1">
      <alignment horizontal="center" vertical="center"/>
      <protection hidden="1"/>
    </xf>
    <xf numFmtId="167" fontId="8" fillId="0" borderId="49" xfId="0" applyNumberFormat="1" applyFont="1" applyFill="1" applyBorder="1" applyAlignment="1" applyProtection="1">
      <alignment horizontal="center" vertical="center"/>
      <protection hidden="1"/>
    </xf>
    <xf numFmtId="0" fontId="8" fillId="0" borderId="43" xfId="0" applyFont="1" applyFill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hidden="1"/>
    </xf>
    <xf numFmtId="0" fontId="8" fillId="0" borderId="45" xfId="0" applyFont="1" applyFill="1" applyBorder="1" applyAlignment="1" applyProtection="1">
      <alignment horizontal="center" vertical="center"/>
      <protection hidden="1"/>
    </xf>
    <xf numFmtId="0" fontId="7" fillId="0" borderId="40" xfId="0" applyNumberFormat="1" applyFont="1" applyFill="1" applyBorder="1" applyAlignment="1" applyProtection="1">
      <alignment horizontal="left"/>
      <protection locked="0"/>
    </xf>
    <xf numFmtId="0" fontId="7" fillId="0" borderId="41" xfId="0" applyNumberFormat="1" applyFont="1" applyFill="1" applyBorder="1" applyAlignment="1" applyProtection="1">
      <alignment horizontal="left"/>
      <protection locked="0"/>
    </xf>
    <xf numFmtId="0" fontId="7" fillId="0" borderId="32" xfId="0" applyNumberFormat="1" applyFont="1" applyFill="1" applyBorder="1" applyAlignment="1" applyProtection="1">
      <alignment horizontal="left"/>
      <protection locked="0"/>
    </xf>
    <xf numFmtId="0" fontId="8" fillId="0" borderId="38" xfId="0" applyNumberFormat="1" applyFont="1" applyFill="1" applyBorder="1" applyAlignment="1" applyProtection="1">
      <alignment horizontal="center" vertical="center"/>
      <protection hidden="1"/>
    </xf>
    <xf numFmtId="0" fontId="8" fillId="0" borderId="54" xfId="0" applyNumberFormat="1" applyFont="1" applyFill="1" applyBorder="1" applyAlignment="1" applyProtection="1">
      <alignment horizontal="center" vertical="center"/>
      <protection hidden="1"/>
    </xf>
    <xf numFmtId="0" fontId="8" fillId="0" borderId="52" xfId="0" applyNumberFormat="1" applyFont="1" applyFill="1" applyBorder="1" applyAlignment="1" applyProtection="1">
      <alignment horizontal="center" vertical="center"/>
      <protection hidden="1"/>
    </xf>
    <xf numFmtId="0" fontId="7" fillId="0" borderId="12" xfId="0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7" fillId="0" borderId="13" xfId="0" applyFont="1" applyFill="1" applyBorder="1" applyAlignment="1" applyProtection="1">
      <alignment vertical="center" wrapText="1"/>
      <protection hidden="1"/>
    </xf>
    <xf numFmtId="0" fontId="7" fillId="0" borderId="14" xfId="0" applyFont="1" applyFill="1" applyBorder="1" applyAlignment="1" applyProtection="1">
      <alignment vertical="center" wrapText="1"/>
      <protection hidden="1"/>
    </xf>
    <xf numFmtId="0" fontId="7" fillId="0" borderId="15" xfId="0" applyFont="1" applyFill="1" applyBorder="1" applyAlignment="1" applyProtection="1">
      <alignment vertical="center" wrapText="1"/>
      <protection hidden="1"/>
    </xf>
    <xf numFmtId="0" fontId="7" fillId="0" borderId="16" xfId="0" applyFont="1" applyFill="1" applyBorder="1" applyAlignment="1" applyProtection="1">
      <alignment vertical="center" wrapText="1"/>
      <protection hidden="1"/>
    </xf>
    <xf numFmtId="0" fontId="7" fillId="0" borderId="12" xfId="0" applyFont="1" applyFill="1" applyBorder="1" applyAlignment="1" applyProtection="1">
      <alignment horizontal="left" vertical="center" wrapText="1"/>
      <protection hidden="1"/>
    </xf>
    <xf numFmtId="0" fontId="7" fillId="0" borderId="0" xfId="0" applyFont="1" applyFill="1" applyBorder="1" applyAlignment="1" applyProtection="1">
      <alignment horizontal="left" vertical="center" wrapText="1"/>
      <protection hidden="1"/>
    </xf>
    <xf numFmtId="0" fontId="7" fillId="0" borderId="13" xfId="0" applyFont="1" applyFill="1" applyBorder="1" applyAlignment="1" applyProtection="1">
      <alignment horizontal="left" vertical="center" wrapText="1"/>
      <protection hidden="1"/>
    </xf>
    <xf numFmtId="0" fontId="7" fillId="0" borderId="9" xfId="0" applyFont="1" applyFill="1" applyBorder="1" applyAlignment="1" applyProtection="1">
      <alignment horizontal="center" vertical="center" wrapText="1"/>
      <protection hidden="1"/>
    </xf>
    <xf numFmtId="0" fontId="7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13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justify" vertical="center" wrapText="1"/>
      <protection hidden="1"/>
    </xf>
    <xf numFmtId="0" fontId="7" fillId="0" borderId="0" xfId="0" applyFont="1" applyFill="1" applyBorder="1" applyAlignment="1" applyProtection="1">
      <alignment horizontal="justify" vertical="center" wrapText="1"/>
      <protection hidden="1"/>
    </xf>
    <xf numFmtId="0" fontId="7" fillId="0" borderId="13" xfId="0" applyFont="1" applyFill="1" applyBorder="1" applyAlignment="1" applyProtection="1">
      <alignment horizontal="justify" vertical="center" wrapText="1"/>
      <protection hidden="1"/>
    </xf>
    <xf numFmtId="0" fontId="7" fillId="0" borderId="14" xfId="0" applyFont="1" applyFill="1" applyBorder="1" applyAlignment="1" applyProtection="1">
      <alignment horizontal="justify" vertical="center" wrapText="1"/>
      <protection hidden="1"/>
    </xf>
    <xf numFmtId="0" fontId="7" fillId="0" borderId="15" xfId="0" applyFont="1" applyFill="1" applyBorder="1" applyAlignment="1" applyProtection="1">
      <alignment horizontal="justify" vertical="center" wrapText="1"/>
      <protection hidden="1"/>
    </xf>
    <xf numFmtId="0" fontId="7" fillId="0" borderId="16" xfId="0" applyFont="1" applyFill="1" applyBorder="1" applyAlignment="1" applyProtection="1">
      <alignment horizontal="justify" vertical="center" wrapText="1"/>
      <protection hidden="1"/>
    </xf>
    <xf numFmtId="0" fontId="7" fillId="0" borderId="14" xfId="0" applyFont="1" applyFill="1" applyBorder="1" applyAlignment="1" applyProtection="1">
      <alignment horizontal="left"/>
      <protection locked="0"/>
    </xf>
    <xf numFmtId="0" fontId="7" fillId="0" borderId="15" xfId="0" applyFont="1" applyFill="1" applyBorder="1" applyAlignment="1" applyProtection="1">
      <alignment horizontal="left"/>
      <protection locked="0"/>
    </xf>
    <xf numFmtId="0" fontId="7" fillId="0" borderId="16" xfId="0" applyFont="1" applyFill="1" applyBorder="1" applyAlignment="1" applyProtection="1">
      <alignment horizontal="left"/>
      <protection locked="0"/>
    </xf>
    <xf numFmtId="0" fontId="8" fillId="0" borderId="9" xfId="0" applyFont="1" applyFill="1" applyBorder="1" applyAlignment="1" applyProtection="1">
      <alignment horizontal="left" wrapText="1"/>
      <protection hidden="1"/>
    </xf>
    <xf numFmtId="0" fontId="8" fillId="0" borderId="33" xfId="0" applyFont="1" applyFill="1" applyBorder="1" applyAlignment="1" applyProtection="1">
      <alignment horizontal="left" wrapText="1"/>
      <protection hidden="1"/>
    </xf>
    <xf numFmtId="0" fontId="8" fillId="0" borderId="50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30" fillId="0" borderId="17" xfId="0" applyFont="1" applyFill="1" applyBorder="1" applyAlignment="1" applyProtection="1">
      <alignment horizontal="center"/>
      <protection hidden="1"/>
    </xf>
    <xf numFmtId="0" fontId="30" fillId="0" borderId="18" xfId="0" applyFont="1" applyFill="1" applyBorder="1" applyAlignment="1" applyProtection="1">
      <alignment horizontal="center"/>
      <protection hidden="1"/>
    </xf>
    <xf numFmtId="49" fontId="8" fillId="0" borderId="0" xfId="0" applyNumberFormat="1" applyFont="1" applyFill="1" applyBorder="1" applyAlignment="1" applyProtection="1">
      <alignment horizontal="center"/>
      <protection hidden="1"/>
    </xf>
    <xf numFmtId="1" fontId="7" fillId="0" borderId="17" xfId="0" applyNumberFormat="1" applyFont="1" applyFill="1" applyBorder="1" applyAlignment="1" applyProtection="1">
      <alignment horizontal="center"/>
      <protection hidden="1"/>
    </xf>
    <xf numFmtId="1" fontId="7" fillId="0" borderId="18" xfId="0" applyNumberFormat="1" applyFont="1" applyFill="1" applyBorder="1" applyAlignment="1" applyProtection="1">
      <alignment horizontal="center"/>
      <protection hidden="1"/>
    </xf>
    <xf numFmtId="49" fontId="7" fillId="0" borderId="17" xfId="0" applyNumberFormat="1" applyFont="1" applyFill="1" applyBorder="1" applyAlignment="1" applyProtection="1">
      <alignment horizontal="center"/>
      <protection hidden="1"/>
    </xf>
    <xf numFmtId="0" fontId="7" fillId="0" borderId="18" xfId="0" applyFont="1" applyFill="1" applyBorder="1" applyAlignment="1" applyProtection="1">
      <alignment horizontal="center"/>
      <protection hidden="1"/>
    </xf>
    <xf numFmtId="0" fontId="28" fillId="0" borderId="7" xfId="0" applyFont="1" applyFill="1" applyBorder="1" applyAlignment="1" applyProtection="1">
      <alignment horizontal="center" vertical="center"/>
      <protection hidden="1"/>
    </xf>
    <xf numFmtId="0" fontId="28" fillId="0" borderId="24" xfId="0" applyFont="1" applyFill="1" applyBorder="1" applyAlignment="1" applyProtection="1">
      <alignment horizontal="center" vertical="center"/>
      <protection hidden="1"/>
    </xf>
    <xf numFmtId="0" fontId="8" fillId="0" borderId="55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Alignment="1" applyProtection="1">
      <alignment horizontal="left"/>
      <protection hidden="1"/>
    </xf>
    <xf numFmtId="0" fontId="8" fillId="0" borderId="48" xfId="0" applyFont="1" applyFill="1" applyBorder="1" applyAlignment="1" applyProtection="1">
      <alignment horizontal="left"/>
      <protection hidden="1"/>
    </xf>
    <xf numFmtId="49" fontId="7" fillId="0" borderId="86" xfId="0" applyNumberFormat="1" applyFont="1" applyFill="1" applyBorder="1" applyAlignment="1" applyProtection="1">
      <alignment horizontal="center"/>
      <protection hidden="1"/>
    </xf>
    <xf numFmtId="0" fontId="7" fillId="0" borderId="83" xfId="0" applyNumberFormat="1" applyFont="1" applyFill="1" applyBorder="1" applyAlignment="1" applyProtection="1">
      <alignment horizontal="center"/>
      <protection hidden="1"/>
    </xf>
    <xf numFmtId="0" fontId="7" fillId="0" borderId="87" xfId="0" applyNumberFormat="1" applyFont="1" applyFill="1" applyBorder="1" applyAlignment="1" applyProtection="1">
      <alignment horizontal="center"/>
      <protection hidden="1"/>
    </xf>
    <xf numFmtId="49" fontId="7" fillId="0" borderId="84" xfId="0" applyNumberFormat="1" applyFont="1" applyFill="1" applyBorder="1" applyAlignment="1" applyProtection="1">
      <alignment horizontal="center"/>
      <protection hidden="1"/>
    </xf>
    <xf numFmtId="0" fontId="7" fillId="0" borderId="82" xfId="0" applyFont="1" applyFill="1" applyBorder="1" applyAlignment="1" applyProtection="1">
      <alignment horizontal="center"/>
      <protection hidden="1"/>
    </xf>
    <xf numFmtId="0" fontId="7" fillId="0" borderId="85" xfId="0" applyFont="1" applyFill="1" applyBorder="1" applyAlignment="1" applyProtection="1">
      <alignment horizontal="center"/>
      <protection hidden="1"/>
    </xf>
    <xf numFmtId="0" fontId="8" fillId="0" borderId="55" xfId="0" applyFont="1" applyFill="1" applyBorder="1" applyAlignment="1" applyProtection="1">
      <alignment horizontal="center" vertical="center"/>
      <protection hidden="1"/>
    </xf>
    <xf numFmtId="175" fontId="7" fillId="0" borderId="88" xfId="2" applyNumberFormat="1" applyFont="1" applyFill="1" applyBorder="1" applyAlignment="1" applyProtection="1">
      <alignment horizontal="center" vertical="center"/>
      <protection hidden="1"/>
    </xf>
    <xf numFmtId="175" fontId="7" fillId="0" borderId="89" xfId="2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49" fontId="7" fillId="0" borderId="88" xfId="0" applyNumberFormat="1" applyFont="1" applyFill="1" applyBorder="1" applyAlignment="1" applyProtection="1">
      <alignment horizontal="center" vertical="center"/>
      <protection hidden="1"/>
    </xf>
    <xf numFmtId="0" fontId="7" fillId="0" borderId="89" xfId="0" applyNumberFormat="1" applyFont="1" applyFill="1" applyBorder="1" applyAlignment="1" applyProtection="1">
      <alignment horizontal="center" vertical="center"/>
      <protection hidden="1"/>
    </xf>
    <xf numFmtId="175" fontId="5" fillId="3" borderId="1" xfId="2" applyNumberFormat="1" applyFont="1" applyFill="1" applyBorder="1" applyAlignment="1" applyProtection="1">
      <alignment horizontal="center"/>
      <protection hidden="1"/>
    </xf>
    <xf numFmtId="175" fontId="5" fillId="3" borderId="31" xfId="2" applyNumberFormat="1" applyFont="1" applyFill="1" applyBorder="1" applyAlignment="1" applyProtection="1">
      <alignment horizontal="center"/>
      <protection hidden="1"/>
    </xf>
    <xf numFmtId="175" fontId="6" fillId="2" borderId="7" xfId="2" applyNumberFormat="1" applyFont="1" applyFill="1" applyBorder="1" applyAlignment="1" applyProtection="1">
      <alignment horizontal="left" vertical="center"/>
      <protection hidden="1"/>
    </xf>
    <xf numFmtId="175" fontId="6" fillId="2" borderId="102" xfId="2" applyNumberFormat="1" applyFont="1" applyFill="1" applyBorder="1" applyAlignment="1" applyProtection="1">
      <alignment horizontal="left" vertical="center"/>
      <protection hidden="1"/>
    </xf>
    <xf numFmtId="175" fontId="6" fillId="2" borderId="24" xfId="2" applyNumberFormat="1" applyFont="1" applyFill="1" applyBorder="1" applyAlignment="1" applyProtection="1">
      <alignment horizontal="left" vertical="center"/>
      <protection hidden="1"/>
    </xf>
    <xf numFmtId="185" fontId="15" fillId="0" borderId="57" xfId="8" applyFont="1" applyBorder="1" applyAlignment="1">
      <alignment horizontal="center" vertical="top" wrapText="1"/>
    </xf>
    <xf numFmtId="185" fontId="15" fillId="0" borderId="58" xfId="8" applyFont="1" applyBorder="1" applyAlignment="1">
      <alignment horizontal="center" vertical="top" wrapText="1"/>
    </xf>
    <xf numFmtId="185" fontId="15" fillId="0" borderId="59" xfId="8" applyFont="1" applyBorder="1" applyAlignment="1">
      <alignment horizontal="center" vertical="top" wrapText="1"/>
    </xf>
    <xf numFmtId="185" fontId="15" fillId="0" borderId="1" xfId="8" applyFont="1" applyBorder="1" applyAlignment="1">
      <alignment horizontal="center" vertical="top" wrapText="1"/>
    </xf>
    <xf numFmtId="185" fontId="15" fillId="0" borderId="31" xfId="8" applyFont="1" applyBorder="1" applyAlignment="1">
      <alignment horizontal="center" vertical="top" wrapText="1"/>
    </xf>
  </cellXfs>
  <cellStyles count="9">
    <cellStyle name="Hipervínculo" xfId="1" builtinId="8"/>
    <cellStyle name="Millares" xfId="2" builtinId="3"/>
    <cellStyle name="Millares 2" xfId="8"/>
    <cellStyle name="Millares_Números" xfId="6"/>
    <cellStyle name="Moneda" xfId="3" builtinId="4"/>
    <cellStyle name="Normal" xfId="0" builtinId="0"/>
    <cellStyle name="Normal 2" xfId="4"/>
    <cellStyle name="Normal 3" xfId="7"/>
    <cellStyle name="Porcentaje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47625</xdr:rowOff>
    </xdr:from>
    <xdr:to>
      <xdr:col>0</xdr:col>
      <xdr:colOff>1971675</xdr:colOff>
      <xdr:row>4</xdr:row>
      <xdr:rowOff>228600</xdr:rowOff>
    </xdr:to>
    <xdr:pic>
      <xdr:nvPicPr>
        <xdr:cNvPr id="9366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47625"/>
          <a:ext cx="15144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milia%20Bernal/Mauricio/Juan/Control%20de%20inventari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Datos"/>
      <sheetName val="Factura"/>
      <sheetName val="Números"/>
      <sheetName val="Precios"/>
      <sheetName val="Inventario"/>
      <sheetName val="Entradas"/>
      <sheetName val="Entradas - TD"/>
      <sheetName val="Kardex"/>
      <sheetName val="Salidas - TD"/>
      <sheetName val="Entradas_-_TD"/>
      <sheetName val="Salidas_-_TD"/>
      <sheetName val="Entradas_-_TD1"/>
      <sheetName val="Salidas_-_TD1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0</v>
          </cell>
          <cell r="B2" t="str">
            <v/>
          </cell>
        </row>
        <row r="3">
          <cell r="A3">
            <v>1</v>
          </cell>
          <cell r="B3" t="str">
            <v>un</v>
          </cell>
        </row>
        <row r="4">
          <cell r="A4">
            <v>2</v>
          </cell>
          <cell r="B4" t="str">
            <v>dos</v>
          </cell>
        </row>
        <row r="5">
          <cell r="A5">
            <v>3</v>
          </cell>
          <cell r="B5" t="str">
            <v>tres</v>
          </cell>
        </row>
        <row r="6">
          <cell r="A6">
            <v>4</v>
          </cell>
          <cell r="B6" t="str">
            <v>cuatro</v>
          </cell>
        </row>
        <row r="7">
          <cell r="A7">
            <v>5</v>
          </cell>
          <cell r="B7" t="str">
            <v>cinco</v>
          </cell>
        </row>
        <row r="8">
          <cell r="A8">
            <v>6</v>
          </cell>
          <cell r="B8" t="str">
            <v>seis</v>
          </cell>
        </row>
        <row r="9">
          <cell r="A9">
            <v>7</v>
          </cell>
          <cell r="B9" t="str">
            <v>siete</v>
          </cell>
        </row>
        <row r="10">
          <cell r="A10">
            <v>8</v>
          </cell>
          <cell r="B10" t="str">
            <v>ocho</v>
          </cell>
        </row>
        <row r="11">
          <cell r="A11">
            <v>9</v>
          </cell>
          <cell r="B11" t="str">
            <v>nueve</v>
          </cell>
        </row>
        <row r="12">
          <cell r="A12">
            <v>10</v>
          </cell>
          <cell r="B12" t="str">
            <v>diez</v>
          </cell>
        </row>
        <row r="13">
          <cell r="A13">
            <v>11</v>
          </cell>
          <cell r="B13" t="str">
            <v>once</v>
          </cell>
        </row>
        <row r="14">
          <cell r="A14">
            <v>12</v>
          </cell>
          <cell r="B14" t="str">
            <v>doce</v>
          </cell>
        </row>
        <row r="15">
          <cell r="A15">
            <v>13</v>
          </cell>
          <cell r="B15" t="str">
            <v>trece</v>
          </cell>
        </row>
        <row r="16">
          <cell r="A16">
            <v>14</v>
          </cell>
          <cell r="B16" t="str">
            <v>catorce</v>
          </cell>
        </row>
        <row r="17">
          <cell r="A17">
            <v>15</v>
          </cell>
          <cell r="B17" t="str">
            <v>quince</v>
          </cell>
        </row>
        <row r="18">
          <cell r="A18">
            <v>16</v>
          </cell>
          <cell r="B18" t="str">
            <v>diesiseis</v>
          </cell>
        </row>
        <row r="19">
          <cell r="A19">
            <v>17</v>
          </cell>
          <cell r="B19" t="str">
            <v>diecisiete</v>
          </cell>
        </row>
        <row r="20">
          <cell r="A20">
            <v>18</v>
          </cell>
          <cell r="B20" t="str">
            <v>dieciocho</v>
          </cell>
        </row>
        <row r="21">
          <cell r="A21">
            <v>19</v>
          </cell>
          <cell r="B21" t="str">
            <v>diecinueve</v>
          </cell>
        </row>
        <row r="22">
          <cell r="A22">
            <v>20</v>
          </cell>
          <cell r="B22" t="str">
            <v>veinte</v>
          </cell>
        </row>
        <row r="23">
          <cell r="A23">
            <v>21</v>
          </cell>
          <cell r="B23" t="str">
            <v>ventiun</v>
          </cell>
        </row>
        <row r="24">
          <cell r="A24">
            <v>22</v>
          </cell>
          <cell r="B24" t="str">
            <v>ventidos</v>
          </cell>
        </row>
        <row r="25">
          <cell r="A25">
            <v>23</v>
          </cell>
          <cell r="B25" t="str">
            <v>ventitres</v>
          </cell>
        </row>
        <row r="26">
          <cell r="A26">
            <v>24</v>
          </cell>
          <cell r="B26" t="str">
            <v>venticuatro</v>
          </cell>
        </row>
        <row r="27">
          <cell r="A27">
            <v>25</v>
          </cell>
          <cell r="B27" t="str">
            <v>venticinco</v>
          </cell>
        </row>
        <row r="28">
          <cell r="A28">
            <v>26</v>
          </cell>
          <cell r="B28" t="str">
            <v>ventiseis</v>
          </cell>
        </row>
        <row r="29">
          <cell r="A29">
            <v>27</v>
          </cell>
          <cell r="B29" t="str">
            <v>ventisiete</v>
          </cell>
        </row>
        <row r="30">
          <cell r="A30">
            <v>28</v>
          </cell>
          <cell r="B30" t="str">
            <v>ventiocho</v>
          </cell>
        </row>
        <row r="31">
          <cell r="A31">
            <v>29</v>
          </cell>
          <cell r="B31" t="str">
            <v>ventinueve</v>
          </cell>
        </row>
        <row r="32">
          <cell r="A32">
            <v>30</v>
          </cell>
          <cell r="B32" t="str">
            <v>treinta</v>
          </cell>
        </row>
        <row r="33">
          <cell r="A33">
            <v>31</v>
          </cell>
          <cell r="B33" t="str">
            <v>treinta y un</v>
          </cell>
        </row>
        <row r="34">
          <cell r="A34">
            <v>32</v>
          </cell>
          <cell r="B34" t="str">
            <v>treinta y dos</v>
          </cell>
        </row>
        <row r="35">
          <cell r="A35">
            <v>33</v>
          </cell>
          <cell r="B35" t="str">
            <v>treinta y tres</v>
          </cell>
        </row>
        <row r="36">
          <cell r="A36">
            <v>34</v>
          </cell>
          <cell r="B36" t="str">
            <v>treinta y cuatro</v>
          </cell>
        </row>
        <row r="37">
          <cell r="A37">
            <v>35</v>
          </cell>
          <cell r="B37" t="str">
            <v>treinta y cinco</v>
          </cell>
        </row>
        <row r="38">
          <cell r="A38">
            <v>36</v>
          </cell>
          <cell r="B38" t="str">
            <v>treinta y seis</v>
          </cell>
        </row>
        <row r="39">
          <cell r="A39">
            <v>37</v>
          </cell>
          <cell r="B39" t="str">
            <v>treinta y siete</v>
          </cell>
        </row>
        <row r="40">
          <cell r="A40">
            <v>38</v>
          </cell>
          <cell r="B40" t="str">
            <v>treinta y ocho</v>
          </cell>
        </row>
        <row r="41">
          <cell r="A41">
            <v>39</v>
          </cell>
          <cell r="B41" t="str">
            <v>treinta y nueve</v>
          </cell>
        </row>
        <row r="42">
          <cell r="A42">
            <v>40</v>
          </cell>
          <cell r="B42" t="str">
            <v>cuarenta</v>
          </cell>
        </row>
        <row r="43">
          <cell r="A43">
            <v>41</v>
          </cell>
          <cell r="B43" t="str">
            <v>cuarenta y un</v>
          </cell>
        </row>
        <row r="44">
          <cell r="A44">
            <v>42</v>
          </cell>
          <cell r="B44" t="str">
            <v>cuarenta y dos</v>
          </cell>
        </row>
        <row r="45">
          <cell r="A45">
            <v>43</v>
          </cell>
          <cell r="B45" t="str">
            <v>cuarenta y tres</v>
          </cell>
        </row>
        <row r="46">
          <cell r="A46">
            <v>44</v>
          </cell>
          <cell r="B46" t="str">
            <v>cuarenta y cuatro</v>
          </cell>
        </row>
        <row r="47">
          <cell r="A47">
            <v>45</v>
          </cell>
          <cell r="B47" t="str">
            <v>cuarenta y cinco</v>
          </cell>
        </row>
        <row r="48">
          <cell r="A48">
            <v>46</v>
          </cell>
          <cell r="B48" t="str">
            <v>cuarenta y seis</v>
          </cell>
        </row>
        <row r="49">
          <cell r="A49">
            <v>47</v>
          </cell>
          <cell r="B49" t="str">
            <v>cuarenta y siete</v>
          </cell>
        </row>
        <row r="50">
          <cell r="A50">
            <v>48</v>
          </cell>
          <cell r="B50" t="str">
            <v>cuarenta y ocho</v>
          </cell>
        </row>
        <row r="51">
          <cell r="A51">
            <v>49</v>
          </cell>
          <cell r="B51" t="str">
            <v>cuarenta y nueve</v>
          </cell>
        </row>
        <row r="52">
          <cell r="A52">
            <v>50</v>
          </cell>
          <cell r="B52" t="str">
            <v>cincuenta</v>
          </cell>
        </row>
        <row r="53">
          <cell r="A53">
            <v>51</v>
          </cell>
          <cell r="B53" t="str">
            <v>cincuenta y un</v>
          </cell>
        </row>
        <row r="54">
          <cell r="A54">
            <v>52</v>
          </cell>
          <cell r="B54" t="str">
            <v>cincuenta y dos</v>
          </cell>
        </row>
        <row r="55">
          <cell r="A55">
            <v>53</v>
          </cell>
          <cell r="B55" t="str">
            <v>cincuenta y tres</v>
          </cell>
        </row>
        <row r="56">
          <cell r="A56">
            <v>54</v>
          </cell>
          <cell r="B56" t="str">
            <v>cincuenta y cuatro</v>
          </cell>
        </row>
        <row r="57">
          <cell r="A57">
            <v>55</v>
          </cell>
          <cell r="B57" t="str">
            <v>cincuenta y cinco</v>
          </cell>
        </row>
        <row r="58">
          <cell r="A58">
            <v>56</v>
          </cell>
          <cell r="B58" t="str">
            <v>cincuenta y seis</v>
          </cell>
        </row>
        <row r="59">
          <cell r="A59">
            <v>57</v>
          </cell>
          <cell r="B59" t="str">
            <v>cincuenta y siete</v>
          </cell>
        </row>
        <row r="60">
          <cell r="A60">
            <v>58</v>
          </cell>
          <cell r="B60" t="str">
            <v>cincuenta y ocho</v>
          </cell>
        </row>
        <row r="61">
          <cell r="A61">
            <v>59</v>
          </cell>
          <cell r="B61" t="str">
            <v>cincuenta y nueve</v>
          </cell>
        </row>
        <row r="62">
          <cell r="A62">
            <v>60</v>
          </cell>
          <cell r="B62" t="str">
            <v>sesenta</v>
          </cell>
        </row>
        <row r="63">
          <cell r="A63">
            <v>61</v>
          </cell>
          <cell r="B63" t="str">
            <v>sesenta y un</v>
          </cell>
        </row>
        <row r="64">
          <cell r="A64">
            <v>62</v>
          </cell>
          <cell r="B64" t="str">
            <v>sesenta y dos</v>
          </cell>
        </row>
        <row r="65">
          <cell r="A65">
            <v>63</v>
          </cell>
          <cell r="B65" t="str">
            <v>sesenta y tres</v>
          </cell>
        </row>
        <row r="66">
          <cell r="A66">
            <v>64</v>
          </cell>
          <cell r="B66" t="str">
            <v>sesenta y cuatro</v>
          </cell>
        </row>
        <row r="67">
          <cell r="A67">
            <v>65</v>
          </cell>
          <cell r="B67" t="str">
            <v>sesenta y cinco</v>
          </cell>
        </row>
        <row r="68">
          <cell r="A68">
            <v>66</v>
          </cell>
          <cell r="B68" t="str">
            <v>sesenta y seis</v>
          </cell>
        </row>
        <row r="69">
          <cell r="A69">
            <v>67</v>
          </cell>
          <cell r="B69" t="str">
            <v>sesenta y siete</v>
          </cell>
        </row>
        <row r="70">
          <cell r="A70">
            <v>68</v>
          </cell>
          <cell r="B70" t="str">
            <v>sesenta y ocho</v>
          </cell>
        </row>
        <row r="71">
          <cell r="A71">
            <v>69</v>
          </cell>
          <cell r="B71" t="str">
            <v>sesenta y nueve</v>
          </cell>
        </row>
        <row r="72">
          <cell r="A72">
            <v>70</v>
          </cell>
          <cell r="B72" t="str">
            <v>setenta</v>
          </cell>
        </row>
        <row r="73">
          <cell r="A73">
            <v>71</v>
          </cell>
          <cell r="B73" t="str">
            <v>setenta y un</v>
          </cell>
        </row>
        <row r="74">
          <cell r="A74">
            <v>72</v>
          </cell>
          <cell r="B74" t="str">
            <v>setenta y dos</v>
          </cell>
        </row>
        <row r="75">
          <cell r="A75">
            <v>73</v>
          </cell>
          <cell r="B75" t="str">
            <v>setenta y tres</v>
          </cell>
        </row>
        <row r="76">
          <cell r="A76">
            <v>74</v>
          </cell>
          <cell r="B76" t="str">
            <v>setenta y cuatro</v>
          </cell>
        </row>
        <row r="77">
          <cell r="A77">
            <v>75</v>
          </cell>
          <cell r="B77" t="str">
            <v>setenta y cinco</v>
          </cell>
        </row>
        <row r="78">
          <cell r="A78">
            <v>76</v>
          </cell>
          <cell r="B78" t="str">
            <v>setenta y seis</v>
          </cell>
        </row>
        <row r="79">
          <cell r="A79">
            <v>77</v>
          </cell>
          <cell r="B79" t="str">
            <v>setenta y siete</v>
          </cell>
        </row>
        <row r="80">
          <cell r="A80">
            <v>78</v>
          </cell>
          <cell r="B80" t="str">
            <v>setenta y ocho</v>
          </cell>
        </row>
        <row r="81">
          <cell r="A81">
            <v>79</v>
          </cell>
          <cell r="B81" t="str">
            <v>setenta y nueve</v>
          </cell>
        </row>
        <row r="82">
          <cell r="A82">
            <v>80</v>
          </cell>
          <cell r="B82" t="str">
            <v>ochenta</v>
          </cell>
        </row>
        <row r="83">
          <cell r="A83">
            <v>81</v>
          </cell>
          <cell r="B83" t="str">
            <v>ochenta y un</v>
          </cell>
        </row>
        <row r="84">
          <cell r="A84">
            <v>82</v>
          </cell>
          <cell r="B84" t="str">
            <v>ochenta y dos</v>
          </cell>
        </row>
        <row r="85">
          <cell r="A85">
            <v>83</v>
          </cell>
          <cell r="B85" t="str">
            <v>ochenta y tres</v>
          </cell>
        </row>
        <row r="86">
          <cell r="A86">
            <v>84</v>
          </cell>
          <cell r="B86" t="str">
            <v>ochenta y cuatro</v>
          </cell>
        </row>
        <row r="87">
          <cell r="A87">
            <v>85</v>
          </cell>
          <cell r="B87" t="str">
            <v>ochenta y cinco</v>
          </cell>
        </row>
        <row r="88">
          <cell r="A88">
            <v>86</v>
          </cell>
          <cell r="B88" t="str">
            <v>ochenta y seis</v>
          </cell>
        </row>
        <row r="89">
          <cell r="A89">
            <v>87</v>
          </cell>
          <cell r="B89" t="str">
            <v>ochenta y siete</v>
          </cell>
        </row>
        <row r="90">
          <cell r="A90">
            <v>88</v>
          </cell>
          <cell r="B90" t="str">
            <v>ochenta y ocho</v>
          </cell>
        </row>
        <row r="91">
          <cell r="A91">
            <v>89</v>
          </cell>
          <cell r="B91" t="str">
            <v>ochenta y nueve</v>
          </cell>
        </row>
        <row r="92">
          <cell r="A92">
            <v>90</v>
          </cell>
          <cell r="B92" t="str">
            <v>noventa</v>
          </cell>
        </row>
        <row r="93">
          <cell r="A93">
            <v>91</v>
          </cell>
          <cell r="B93" t="str">
            <v>noventa y un</v>
          </cell>
        </row>
        <row r="94">
          <cell r="A94">
            <v>92</v>
          </cell>
          <cell r="B94" t="str">
            <v>noventa y dos</v>
          </cell>
        </row>
        <row r="95">
          <cell r="A95">
            <v>93</v>
          </cell>
          <cell r="B95" t="str">
            <v>noventa y tres</v>
          </cell>
        </row>
        <row r="96">
          <cell r="A96">
            <v>94</v>
          </cell>
          <cell r="B96" t="str">
            <v>noventa y cuatro</v>
          </cell>
        </row>
        <row r="97">
          <cell r="A97">
            <v>95</v>
          </cell>
          <cell r="B97" t="str">
            <v>noventa y cinco</v>
          </cell>
        </row>
        <row r="98">
          <cell r="A98">
            <v>96</v>
          </cell>
          <cell r="B98" t="str">
            <v>noventa y seis</v>
          </cell>
        </row>
        <row r="99">
          <cell r="A99">
            <v>97</v>
          </cell>
          <cell r="B99" t="str">
            <v>noventa y siete</v>
          </cell>
        </row>
        <row r="100">
          <cell r="A100">
            <v>98</v>
          </cell>
          <cell r="B100" t="str">
            <v>noventa y ocho</v>
          </cell>
        </row>
        <row r="101">
          <cell r="A101">
            <v>99</v>
          </cell>
          <cell r="B101" t="str">
            <v>noventa y nueve</v>
          </cell>
        </row>
        <row r="102">
          <cell r="A102">
            <v>100</v>
          </cell>
          <cell r="B102" t="str">
            <v>cien</v>
          </cell>
        </row>
        <row r="103">
          <cell r="A103">
            <v>101</v>
          </cell>
          <cell r="B103" t="str">
            <v>ciento un</v>
          </cell>
        </row>
        <row r="104">
          <cell r="A104">
            <v>102</v>
          </cell>
          <cell r="B104" t="str">
            <v>ciento dos</v>
          </cell>
        </row>
        <row r="105">
          <cell r="A105">
            <v>103</v>
          </cell>
          <cell r="B105" t="str">
            <v>ciento tres</v>
          </cell>
        </row>
        <row r="106">
          <cell r="A106">
            <v>104</v>
          </cell>
          <cell r="B106" t="str">
            <v>ciento cuatro</v>
          </cell>
        </row>
        <row r="107">
          <cell r="A107">
            <v>105</v>
          </cell>
          <cell r="B107" t="str">
            <v>ciento cinco</v>
          </cell>
        </row>
        <row r="108">
          <cell r="A108">
            <v>106</v>
          </cell>
          <cell r="B108" t="str">
            <v>ciento seis</v>
          </cell>
        </row>
        <row r="109">
          <cell r="A109">
            <v>107</v>
          </cell>
          <cell r="B109" t="str">
            <v>ciento siete</v>
          </cell>
        </row>
        <row r="110">
          <cell r="A110">
            <v>108</v>
          </cell>
          <cell r="B110" t="str">
            <v>ciento ocho</v>
          </cell>
        </row>
        <row r="111">
          <cell r="A111">
            <v>109</v>
          </cell>
          <cell r="B111" t="str">
            <v>ciento nueve</v>
          </cell>
        </row>
        <row r="112">
          <cell r="A112">
            <v>110</v>
          </cell>
          <cell r="B112" t="str">
            <v>ciento diez</v>
          </cell>
        </row>
        <row r="113">
          <cell r="A113">
            <v>111</v>
          </cell>
          <cell r="B113" t="str">
            <v>ciento once</v>
          </cell>
        </row>
        <row r="114">
          <cell r="A114">
            <v>112</v>
          </cell>
          <cell r="B114" t="str">
            <v>ciento doce</v>
          </cell>
        </row>
        <row r="115">
          <cell r="A115">
            <v>113</v>
          </cell>
          <cell r="B115" t="str">
            <v>ciento trece</v>
          </cell>
        </row>
        <row r="116">
          <cell r="A116">
            <v>114</v>
          </cell>
          <cell r="B116" t="str">
            <v>ciento catorce</v>
          </cell>
        </row>
        <row r="117">
          <cell r="A117">
            <v>115</v>
          </cell>
          <cell r="B117" t="str">
            <v>ciento quince</v>
          </cell>
        </row>
        <row r="118">
          <cell r="A118">
            <v>116</v>
          </cell>
          <cell r="B118" t="str">
            <v>ciento diesiseis</v>
          </cell>
        </row>
        <row r="119">
          <cell r="A119">
            <v>117</v>
          </cell>
          <cell r="B119" t="str">
            <v>ciento diecisiete</v>
          </cell>
        </row>
        <row r="120">
          <cell r="A120">
            <v>118</v>
          </cell>
          <cell r="B120" t="str">
            <v>ciento dieciocho</v>
          </cell>
        </row>
        <row r="121">
          <cell r="A121">
            <v>119</v>
          </cell>
          <cell r="B121" t="str">
            <v>ciento diecinueve</v>
          </cell>
        </row>
        <row r="122">
          <cell r="A122">
            <v>120</v>
          </cell>
          <cell r="B122" t="str">
            <v>ciento veinte</v>
          </cell>
        </row>
        <row r="123">
          <cell r="A123">
            <v>121</v>
          </cell>
          <cell r="B123" t="str">
            <v>ciento ventiun</v>
          </cell>
        </row>
        <row r="124">
          <cell r="A124">
            <v>122</v>
          </cell>
          <cell r="B124" t="str">
            <v>ciento ventidos</v>
          </cell>
        </row>
        <row r="125">
          <cell r="A125">
            <v>123</v>
          </cell>
          <cell r="B125" t="str">
            <v>ciento ventitres</v>
          </cell>
        </row>
        <row r="126">
          <cell r="A126">
            <v>124</v>
          </cell>
          <cell r="B126" t="str">
            <v>ciento venticuatro</v>
          </cell>
        </row>
        <row r="127">
          <cell r="A127">
            <v>125</v>
          </cell>
          <cell r="B127" t="str">
            <v>ciento venticinco</v>
          </cell>
        </row>
        <row r="128">
          <cell r="A128">
            <v>126</v>
          </cell>
          <cell r="B128" t="str">
            <v>ciento ventiseis</v>
          </cell>
        </row>
        <row r="129">
          <cell r="A129">
            <v>127</v>
          </cell>
          <cell r="B129" t="str">
            <v>ciento ventisiete</v>
          </cell>
        </row>
        <row r="130">
          <cell r="A130">
            <v>128</v>
          </cell>
          <cell r="B130" t="str">
            <v>ciento ventiocho</v>
          </cell>
        </row>
        <row r="131">
          <cell r="A131">
            <v>129</v>
          </cell>
          <cell r="B131" t="str">
            <v>ciento ventinueve</v>
          </cell>
        </row>
        <row r="132">
          <cell r="A132">
            <v>130</v>
          </cell>
          <cell r="B132" t="str">
            <v>ciento treinta</v>
          </cell>
        </row>
        <row r="133">
          <cell r="A133">
            <v>131</v>
          </cell>
          <cell r="B133" t="str">
            <v>ciento treinta y un</v>
          </cell>
        </row>
        <row r="134">
          <cell r="A134">
            <v>132</v>
          </cell>
          <cell r="B134" t="str">
            <v>ciento treinta y dos</v>
          </cell>
        </row>
        <row r="135">
          <cell r="A135">
            <v>133</v>
          </cell>
          <cell r="B135" t="str">
            <v>ciento treinta y tres</v>
          </cell>
        </row>
        <row r="136">
          <cell r="A136">
            <v>134</v>
          </cell>
          <cell r="B136" t="str">
            <v>ciento treinta y cuatro</v>
          </cell>
        </row>
        <row r="137">
          <cell r="A137">
            <v>135</v>
          </cell>
          <cell r="B137" t="str">
            <v>ciento treinta y cinco</v>
          </cell>
        </row>
        <row r="138">
          <cell r="A138">
            <v>136</v>
          </cell>
          <cell r="B138" t="str">
            <v>ciento treinta y seis</v>
          </cell>
        </row>
        <row r="139">
          <cell r="A139">
            <v>137</v>
          </cell>
          <cell r="B139" t="str">
            <v>ciento treinta y siete</v>
          </cell>
        </row>
        <row r="140">
          <cell r="A140">
            <v>138</v>
          </cell>
          <cell r="B140" t="str">
            <v>ciento treinta y ocho</v>
          </cell>
        </row>
        <row r="141">
          <cell r="A141">
            <v>139</v>
          </cell>
          <cell r="B141" t="str">
            <v>ciento treinta y nueve</v>
          </cell>
        </row>
        <row r="142">
          <cell r="A142">
            <v>140</v>
          </cell>
          <cell r="B142" t="str">
            <v>ciento cuarenta</v>
          </cell>
        </row>
        <row r="143">
          <cell r="A143">
            <v>141</v>
          </cell>
          <cell r="B143" t="str">
            <v>ciento cuarenta y un</v>
          </cell>
        </row>
        <row r="144">
          <cell r="A144">
            <v>142</v>
          </cell>
          <cell r="B144" t="str">
            <v>ciento cuarenta y dos</v>
          </cell>
        </row>
        <row r="145">
          <cell r="A145">
            <v>143</v>
          </cell>
          <cell r="B145" t="str">
            <v>ciento cuarenta y tres</v>
          </cell>
        </row>
        <row r="146">
          <cell r="A146">
            <v>144</v>
          </cell>
          <cell r="B146" t="str">
            <v>ciento cuarenta y cuatro</v>
          </cell>
        </row>
        <row r="147">
          <cell r="A147">
            <v>145</v>
          </cell>
          <cell r="B147" t="str">
            <v>ciento cuarenta y cinco</v>
          </cell>
        </row>
        <row r="148">
          <cell r="A148">
            <v>146</v>
          </cell>
          <cell r="B148" t="str">
            <v>ciento cuarenta y seis</v>
          </cell>
        </row>
        <row r="149">
          <cell r="A149">
            <v>147</v>
          </cell>
          <cell r="B149" t="str">
            <v>ciento cuarenta y siete</v>
          </cell>
        </row>
        <row r="150">
          <cell r="A150">
            <v>148</v>
          </cell>
          <cell r="B150" t="str">
            <v>ciento cuarenta y ocho</v>
          </cell>
        </row>
        <row r="151">
          <cell r="A151">
            <v>149</v>
          </cell>
          <cell r="B151" t="str">
            <v>ciento cuarenta y nueve</v>
          </cell>
        </row>
        <row r="152">
          <cell r="A152">
            <v>150</v>
          </cell>
          <cell r="B152" t="str">
            <v>ciento cincuenta</v>
          </cell>
        </row>
        <row r="153">
          <cell r="A153">
            <v>151</v>
          </cell>
          <cell r="B153" t="str">
            <v>ciento cincuenta y un</v>
          </cell>
        </row>
        <row r="154">
          <cell r="A154">
            <v>152</v>
          </cell>
          <cell r="B154" t="str">
            <v>ciento cincuenta y dos</v>
          </cell>
        </row>
        <row r="155">
          <cell r="A155">
            <v>153</v>
          </cell>
          <cell r="B155" t="str">
            <v>ciento cincuenta y tres</v>
          </cell>
        </row>
        <row r="156">
          <cell r="A156">
            <v>154</v>
          </cell>
          <cell r="B156" t="str">
            <v>ciento cincuenta y cuatro</v>
          </cell>
        </row>
        <row r="157">
          <cell r="A157">
            <v>155</v>
          </cell>
          <cell r="B157" t="str">
            <v>ciento cincuenta y cinco</v>
          </cell>
        </row>
        <row r="158">
          <cell r="A158">
            <v>156</v>
          </cell>
          <cell r="B158" t="str">
            <v>ciento cincuenta y seis</v>
          </cell>
        </row>
        <row r="159">
          <cell r="A159">
            <v>157</v>
          </cell>
          <cell r="B159" t="str">
            <v>ciento cincuenta y siete</v>
          </cell>
        </row>
        <row r="160">
          <cell r="A160">
            <v>158</v>
          </cell>
          <cell r="B160" t="str">
            <v>ciento cincuenta y ocho</v>
          </cell>
        </row>
        <row r="161">
          <cell r="A161">
            <v>159</v>
          </cell>
          <cell r="B161" t="str">
            <v>ciento cincuenta y nueve</v>
          </cell>
        </row>
        <row r="162">
          <cell r="A162">
            <v>160</v>
          </cell>
          <cell r="B162" t="str">
            <v>ciento sesenta</v>
          </cell>
        </row>
        <row r="163">
          <cell r="A163">
            <v>161</v>
          </cell>
          <cell r="B163" t="str">
            <v>ciento sesenta y un</v>
          </cell>
        </row>
        <row r="164">
          <cell r="A164">
            <v>162</v>
          </cell>
          <cell r="B164" t="str">
            <v>ciento sesenta y dos</v>
          </cell>
        </row>
        <row r="165">
          <cell r="A165">
            <v>163</v>
          </cell>
          <cell r="B165" t="str">
            <v>ciento sesenta y tres</v>
          </cell>
        </row>
        <row r="166">
          <cell r="A166">
            <v>164</v>
          </cell>
          <cell r="B166" t="str">
            <v>ciento sesenta y cuatro</v>
          </cell>
        </row>
        <row r="167">
          <cell r="A167">
            <v>165</v>
          </cell>
          <cell r="B167" t="str">
            <v>ciento sesenta y cinco</v>
          </cell>
        </row>
        <row r="168">
          <cell r="A168">
            <v>166</v>
          </cell>
          <cell r="B168" t="str">
            <v>ciento sesenta y seis</v>
          </cell>
        </row>
        <row r="169">
          <cell r="A169">
            <v>167</v>
          </cell>
          <cell r="B169" t="str">
            <v>ciento sesenta y siete</v>
          </cell>
        </row>
        <row r="170">
          <cell r="A170">
            <v>168</v>
          </cell>
          <cell r="B170" t="str">
            <v>ciento sesenta y ocho</v>
          </cell>
        </row>
        <row r="171">
          <cell r="A171">
            <v>169</v>
          </cell>
          <cell r="B171" t="str">
            <v>ciento sesenta y nueve</v>
          </cell>
        </row>
        <row r="172">
          <cell r="A172">
            <v>170</v>
          </cell>
          <cell r="B172" t="str">
            <v>ciento setenta</v>
          </cell>
        </row>
        <row r="173">
          <cell r="A173">
            <v>171</v>
          </cell>
          <cell r="B173" t="str">
            <v>ciento setenta y un</v>
          </cell>
        </row>
        <row r="174">
          <cell r="A174">
            <v>172</v>
          </cell>
          <cell r="B174" t="str">
            <v>ciento setenta y dos</v>
          </cell>
        </row>
        <row r="175">
          <cell r="A175">
            <v>173</v>
          </cell>
          <cell r="B175" t="str">
            <v>ciento setenta y tres</v>
          </cell>
        </row>
        <row r="176">
          <cell r="A176">
            <v>174</v>
          </cell>
          <cell r="B176" t="str">
            <v>ciento setenta y cuatro</v>
          </cell>
        </row>
        <row r="177">
          <cell r="A177">
            <v>175</v>
          </cell>
          <cell r="B177" t="str">
            <v>ciento setenta y cinco</v>
          </cell>
        </row>
        <row r="178">
          <cell r="A178">
            <v>176</v>
          </cell>
          <cell r="B178" t="str">
            <v>ciento setenta y seis</v>
          </cell>
        </row>
        <row r="179">
          <cell r="A179">
            <v>177</v>
          </cell>
          <cell r="B179" t="str">
            <v>ciento setenta y siete</v>
          </cell>
        </row>
        <row r="180">
          <cell r="A180">
            <v>178</v>
          </cell>
          <cell r="B180" t="str">
            <v>ciento setenta y ocho</v>
          </cell>
        </row>
        <row r="181">
          <cell r="A181">
            <v>179</v>
          </cell>
          <cell r="B181" t="str">
            <v>ciento setenta y nueve</v>
          </cell>
        </row>
        <row r="182">
          <cell r="A182">
            <v>180</v>
          </cell>
          <cell r="B182" t="str">
            <v>ciento ochenta</v>
          </cell>
        </row>
        <row r="183">
          <cell r="A183">
            <v>181</v>
          </cell>
          <cell r="B183" t="str">
            <v>ciento ochenta y un</v>
          </cell>
        </row>
        <row r="184">
          <cell r="A184">
            <v>182</v>
          </cell>
          <cell r="B184" t="str">
            <v>ciento ochenta y dos</v>
          </cell>
        </row>
        <row r="185">
          <cell r="A185">
            <v>183</v>
          </cell>
          <cell r="B185" t="str">
            <v>ciento ochenta y tres</v>
          </cell>
        </row>
        <row r="186">
          <cell r="A186">
            <v>184</v>
          </cell>
          <cell r="B186" t="str">
            <v>ciento ochenta y cuatro</v>
          </cell>
        </row>
        <row r="187">
          <cell r="A187">
            <v>185</v>
          </cell>
          <cell r="B187" t="str">
            <v>ciento ochenta y cinco</v>
          </cell>
        </row>
        <row r="188">
          <cell r="A188">
            <v>186</v>
          </cell>
          <cell r="B188" t="str">
            <v>ciento ochenta y seis</v>
          </cell>
        </row>
        <row r="189">
          <cell r="A189">
            <v>187</v>
          </cell>
          <cell r="B189" t="str">
            <v>ciento ochenta y siete</v>
          </cell>
        </row>
        <row r="190">
          <cell r="A190">
            <v>188</v>
          </cell>
          <cell r="B190" t="str">
            <v>ciento ochenta y ocho</v>
          </cell>
        </row>
        <row r="191">
          <cell r="A191">
            <v>189</v>
          </cell>
          <cell r="B191" t="str">
            <v>ciento ochenta y nueve</v>
          </cell>
        </row>
        <row r="192">
          <cell r="A192">
            <v>190</v>
          </cell>
          <cell r="B192" t="str">
            <v>ciento noventa</v>
          </cell>
        </row>
        <row r="193">
          <cell r="A193">
            <v>191</v>
          </cell>
          <cell r="B193" t="str">
            <v>ciento noventa y un</v>
          </cell>
        </row>
        <row r="194">
          <cell r="A194">
            <v>192</v>
          </cell>
          <cell r="B194" t="str">
            <v>ciento noventa y dos</v>
          </cell>
        </row>
        <row r="195">
          <cell r="A195">
            <v>193</v>
          </cell>
          <cell r="B195" t="str">
            <v>ciento noventa y tres</v>
          </cell>
        </row>
        <row r="196">
          <cell r="A196">
            <v>194</v>
          </cell>
          <cell r="B196" t="str">
            <v>ciento noventa y cuatro</v>
          </cell>
        </row>
        <row r="197">
          <cell r="A197">
            <v>195</v>
          </cell>
          <cell r="B197" t="str">
            <v>ciento noventa y cinco</v>
          </cell>
        </row>
        <row r="198">
          <cell r="A198">
            <v>196</v>
          </cell>
          <cell r="B198" t="str">
            <v>ciento noventa y seis</v>
          </cell>
        </row>
        <row r="199">
          <cell r="A199">
            <v>197</v>
          </cell>
          <cell r="B199" t="str">
            <v>ciento noventa y siete</v>
          </cell>
        </row>
        <row r="200">
          <cell r="A200">
            <v>198</v>
          </cell>
          <cell r="B200" t="str">
            <v>ciento noventa y ocho</v>
          </cell>
        </row>
        <row r="201">
          <cell r="A201">
            <v>199</v>
          </cell>
          <cell r="B201" t="str">
            <v>ciento noventa y nueve</v>
          </cell>
        </row>
        <row r="202">
          <cell r="A202">
            <v>200</v>
          </cell>
          <cell r="B202" t="str">
            <v>Docientos</v>
          </cell>
        </row>
        <row r="203">
          <cell r="A203">
            <v>201</v>
          </cell>
          <cell r="B203" t="str">
            <v>docientos un</v>
          </cell>
        </row>
        <row r="204">
          <cell r="A204">
            <v>202</v>
          </cell>
          <cell r="B204" t="str">
            <v>docientos dos</v>
          </cell>
        </row>
        <row r="205">
          <cell r="A205">
            <v>203</v>
          </cell>
          <cell r="B205" t="str">
            <v>docientos tres</v>
          </cell>
        </row>
        <row r="206">
          <cell r="A206">
            <v>204</v>
          </cell>
          <cell r="B206" t="str">
            <v>docientos cuatro</v>
          </cell>
        </row>
        <row r="207">
          <cell r="A207">
            <v>205</v>
          </cell>
          <cell r="B207" t="str">
            <v>docientos cinco</v>
          </cell>
        </row>
        <row r="208">
          <cell r="A208">
            <v>206</v>
          </cell>
          <cell r="B208" t="str">
            <v>docientos seis</v>
          </cell>
        </row>
        <row r="209">
          <cell r="A209">
            <v>207</v>
          </cell>
          <cell r="B209" t="str">
            <v>docientos siete</v>
          </cell>
        </row>
        <row r="210">
          <cell r="A210">
            <v>208</v>
          </cell>
          <cell r="B210" t="str">
            <v>docientos ocho</v>
          </cell>
        </row>
        <row r="211">
          <cell r="A211">
            <v>209</v>
          </cell>
          <cell r="B211" t="str">
            <v>docientos nueve</v>
          </cell>
        </row>
        <row r="212">
          <cell r="A212">
            <v>210</v>
          </cell>
          <cell r="B212" t="str">
            <v>docientos diez</v>
          </cell>
        </row>
        <row r="213">
          <cell r="A213">
            <v>211</v>
          </cell>
          <cell r="B213" t="str">
            <v>docientos once</v>
          </cell>
        </row>
        <row r="214">
          <cell r="A214">
            <v>212</v>
          </cell>
          <cell r="B214" t="str">
            <v>docientos doce</v>
          </cell>
        </row>
        <row r="215">
          <cell r="A215">
            <v>213</v>
          </cell>
          <cell r="B215" t="str">
            <v>docientos trece</v>
          </cell>
        </row>
        <row r="216">
          <cell r="A216">
            <v>214</v>
          </cell>
          <cell r="B216" t="str">
            <v>docientos catorce</v>
          </cell>
        </row>
        <row r="217">
          <cell r="A217">
            <v>215</v>
          </cell>
          <cell r="B217" t="str">
            <v>docientos quince</v>
          </cell>
        </row>
        <row r="218">
          <cell r="A218">
            <v>216</v>
          </cell>
          <cell r="B218" t="str">
            <v>docientos diesiseis</v>
          </cell>
        </row>
        <row r="219">
          <cell r="A219">
            <v>217</v>
          </cell>
          <cell r="B219" t="str">
            <v>docientos diecisiete</v>
          </cell>
        </row>
        <row r="220">
          <cell r="A220">
            <v>218</v>
          </cell>
          <cell r="B220" t="str">
            <v>docientos dieciocho</v>
          </cell>
        </row>
        <row r="221">
          <cell r="A221">
            <v>219</v>
          </cell>
          <cell r="B221" t="str">
            <v>docientos diecinueve</v>
          </cell>
        </row>
        <row r="222">
          <cell r="A222">
            <v>220</v>
          </cell>
          <cell r="B222" t="str">
            <v>docientos veinte</v>
          </cell>
        </row>
        <row r="223">
          <cell r="A223">
            <v>221</v>
          </cell>
          <cell r="B223" t="str">
            <v>docientos ventiun</v>
          </cell>
        </row>
        <row r="224">
          <cell r="A224">
            <v>222</v>
          </cell>
          <cell r="B224" t="str">
            <v>docientos ventidos</v>
          </cell>
        </row>
        <row r="225">
          <cell r="A225">
            <v>223</v>
          </cell>
          <cell r="B225" t="str">
            <v>docientos ventitres</v>
          </cell>
        </row>
        <row r="226">
          <cell r="A226">
            <v>224</v>
          </cell>
          <cell r="B226" t="str">
            <v>docientos venticuatro</v>
          </cell>
        </row>
        <row r="227">
          <cell r="A227">
            <v>225</v>
          </cell>
          <cell r="B227" t="str">
            <v>docientos venticinco</v>
          </cell>
        </row>
        <row r="228">
          <cell r="A228">
            <v>226</v>
          </cell>
          <cell r="B228" t="str">
            <v>docientos ventiseis</v>
          </cell>
        </row>
        <row r="229">
          <cell r="A229">
            <v>227</v>
          </cell>
          <cell r="B229" t="str">
            <v>docientos ventisiete</v>
          </cell>
        </row>
        <row r="230">
          <cell r="A230">
            <v>228</v>
          </cell>
          <cell r="B230" t="str">
            <v>docientos ventiocho</v>
          </cell>
        </row>
        <row r="231">
          <cell r="A231">
            <v>229</v>
          </cell>
          <cell r="B231" t="str">
            <v>docientos ventinueve</v>
          </cell>
        </row>
        <row r="232">
          <cell r="A232">
            <v>230</v>
          </cell>
          <cell r="B232" t="str">
            <v>docientos treinta</v>
          </cell>
        </row>
        <row r="233">
          <cell r="A233">
            <v>231</v>
          </cell>
          <cell r="B233" t="str">
            <v>docientos treinta y un</v>
          </cell>
        </row>
        <row r="234">
          <cell r="A234">
            <v>232</v>
          </cell>
          <cell r="B234" t="str">
            <v>docientos treinta y dos</v>
          </cell>
        </row>
        <row r="235">
          <cell r="A235">
            <v>233</v>
          </cell>
          <cell r="B235" t="str">
            <v>docientos treinta y tres</v>
          </cell>
        </row>
        <row r="236">
          <cell r="A236">
            <v>234</v>
          </cell>
          <cell r="B236" t="str">
            <v>docientos treinta y cuatro</v>
          </cell>
        </row>
        <row r="237">
          <cell r="A237">
            <v>235</v>
          </cell>
          <cell r="B237" t="str">
            <v>docientos treinta y cinco</v>
          </cell>
        </row>
        <row r="238">
          <cell r="A238">
            <v>236</v>
          </cell>
          <cell r="B238" t="str">
            <v>docientos treinta y seis</v>
          </cell>
        </row>
        <row r="239">
          <cell r="A239">
            <v>237</v>
          </cell>
          <cell r="B239" t="str">
            <v>docientos treinta y siete</v>
          </cell>
        </row>
        <row r="240">
          <cell r="A240">
            <v>238</v>
          </cell>
          <cell r="B240" t="str">
            <v>docientos treinta y ocho</v>
          </cell>
        </row>
        <row r="241">
          <cell r="A241">
            <v>239</v>
          </cell>
          <cell r="B241" t="str">
            <v>docientos treinta y nueve</v>
          </cell>
        </row>
        <row r="242">
          <cell r="A242">
            <v>240</v>
          </cell>
          <cell r="B242" t="str">
            <v>docientos cuarenta</v>
          </cell>
        </row>
        <row r="243">
          <cell r="A243">
            <v>241</v>
          </cell>
          <cell r="B243" t="str">
            <v>docientos cuarenta y un</v>
          </cell>
        </row>
        <row r="244">
          <cell r="A244">
            <v>242</v>
          </cell>
          <cell r="B244" t="str">
            <v>docientos cuarenta y dos</v>
          </cell>
        </row>
        <row r="245">
          <cell r="A245">
            <v>243</v>
          </cell>
          <cell r="B245" t="str">
            <v>docientos cuarenta y tres</v>
          </cell>
        </row>
        <row r="246">
          <cell r="A246">
            <v>244</v>
          </cell>
          <cell r="B246" t="str">
            <v>docientos cuarenta y cuatro</v>
          </cell>
        </row>
        <row r="247">
          <cell r="A247">
            <v>245</v>
          </cell>
          <cell r="B247" t="str">
            <v>docientos cuarenta y cinco</v>
          </cell>
        </row>
        <row r="248">
          <cell r="A248">
            <v>246</v>
          </cell>
          <cell r="B248" t="str">
            <v>docientos cuarenta y seis</v>
          </cell>
        </row>
        <row r="249">
          <cell r="A249">
            <v>247</v>
          </cell>
          <cell r="B249" t="str">
            <v>docientos cuarenta y siete</v>
          </cell>
        </row>
        <row r="250">
          <cell r="A250">
            <v>248</v>
          </cell>
          <cell r="B250" t="str">
            <v>docientos cuarenta y ocho</v>
          </cell>
        </row>
        <row r="251">
          <cell r="A251">
            <v>249</v>
          </cell>
          <cell r="B251" t="str">
            <v>docientos cuarenta y nueve</v>
          </cell>
        </row>
        <row r="252">
          <cell r="A252">
            <v>250</v>
          </cell>
          <cell r="B252" t="str">
            <v>docientos cincuenta</v>
          </cell>
        </row>
        <row r="253">
          <cell r="A253">
            <v>251</v>
          </cell>
          <cell r="B253" t="str">
            <v>docientos cincuenta y un</v>
          </cell>
        </row>
        <row r="254">
          <cell r="A254">
            <v>252</v>
          </cell>
          <cell r="B254" t="str">
            <v>docientos cincuenta y dos</v>
          </cell>
        </row>
        <row r="255">
          <cell r="A255">
            <v>253</v>
          </cell>
          <cell r="B255" t="str">
            <v>docientos cincuenta y tres</v>
          </cell>
        </row>
        <row r="256">
          <cell r="A256">
            <v>254</v>
          </cell>
          <cell r="B256" t="str">
            <v>docientos cincuenta y cuatro</v>
          </cell>
        </row>
        <row r="257">
          <cell r="A257">
            <v>255</v>
          </cell>
          <cell r="B257" t="str">
            <v>docientos cincuenta y cinco</v>
          </cell>
        </row>
        <row r="258">
          <cell r="A258">
            <v>256</v>
          </cell>
          <cell r="B258" t="str">
            <v>docientos cincuenta y seis</v>
          </cell>
        </row>
        <row r="259">
          <cell r="A259">
            <v>257</v>
          </cell>
          <cell r="B259" t="str">
            <v>docientos cincuenta y siete</v>
          </cell>
        </row>
        <row r="260">
          <cell r="A260">
            <v>258</v>
          </cell>
          <cell r="B260" t="str">
            <v>docientos cincuenta y ocho</v>
          </cell>
        </row>
        <row r="261">
          <cell r="A261">
            <v>259</v>
          </cell>
          <cell r="B261" t="str">
            <v>docientos cincuenta y nueve</v>
          </cell>
        </row>
        <row r="262">
          <cell r="A262">
            <v>260</v>
          </cell>
          <cell r="B262" t="str">
            <v>docientos sesenta</v>
          </cell>
        </row>
        <row r="263">
          <cell r="A263">
            <v>261</v>
          </cell>
          <cell r="B263" t="str">
            <v>docientos sesenta y un</v>
          </cell>
        </row>
        <row r="264">
          <cell r="A264">
            <v>262</v>
          </cell>
          <cell r="B264" t="str">
            <v>docientos sesenta y dos</v>
          </cell>
        </row>
        <row r="265">
          <cell r="A265">
            <v>263</v>
          </cell>
          <cell r="B265" t="str">
            <v>docientos sesenta y tres</v>
          </cell>
        </row>
        <row r="266">
          <cell r="A266">
            <v>264</v>
          </cell>
          <cell r="B266" t="str">
            <v>docientos sesenta y cuatro</v>
          </cell>
        </row>
        <row r="267">
          <cell r="A267">
            <v>265</v>
          </cell>
          <cell r="B267" t="str">
            <v>docientos sesenta y cinco</v>
          </cell>
        </row>
        <row r="268">
          <cell r="A268">
            <v>266</v>
          </cell>
          <cell r="B268" t="str">
            <v>docientos sesenta y seis</v>
          </cell>
        </row>
        <row r="269">
          <cell r="A269">
            <v>267</v>
          </cell>
          <cell r="B269" t="str">
            <v>docientos sesenta y siete</v>
          </cell>
        </row>
        <row r="270">
          <cell r="A270">
            <v>268</v>
          </cell>
          <cell r="B270" t="str">
            <v>docientos sesenta y ocho</v>
          </cell>
        </row>
        <row r="271">
          <cell r="A271">
            <v>269</v>
          </cell>
          <cell r="B271" t="str">
            <v>docientos sesenta y nueve</v>
          </cell>
        </row>
        <row r="272">
          <cell r="A272">
            <v>270</v>
          </cell>
          <cell r="B272" t="str">
            <v>docientos setenta</v>
          </cell>
        </row>
        <row r="273">
          <cell r="A273">
            <v>271</v>
          </cell>
          <cell r="B273" t="str">
            <v>docientos setenta y un</v>
          </cell>
        </row>
        <row r="274">
          <cell r="A274">
            <v>272</v>
          </cell>
          <cell r="B274" t="str">
            <v>docientos setenta y dos</v>
          </cell>
        </row>
        <row r="275">
          <cell r="A275">
            <v>273</v>
          </cell>
          <cell r="B275" t="str">
            <v>docientos setenta y tres</v>
          </cell>
        </row>
        <row r="276">
          <cell r="A276">
            <v>274</v>
          </cell>
          <cell r="B276" t="str">
            <v>docientos setenta y cuatro</v>
          </cell>
        </row>
        <row r="277">
          <cell r="A277">
            <v>275</v>
          </cell>
          <cell r="B277" t="str">
            <v>docientos setenta y cinco</v>
          </cell>
        </row>
        <row r="278">
          <cell r="A278">
            <v>276</v>
          </cell>
          <cell r="B278" t="str">
            <v>docientos setenta y seis</v>
          </cell>
        </row>
        <row r="279">
          <cell r="A279">
            <v>277</v>
          </cell>
          <cell r="B279" t="str">
            <v>docientos setenta y siete</v>
          </cell>
        </row>
        <row r="280">
          <cell r="A280">
            <v>278</v>
          </cell>
          <cell r="B280" t="str">
            <v>docientos setenta y ocho</v>
          </cell>
        </row>
        <row r="281">
          <cell r="A281">
            <v>279</v>
          </cell>
          <cell r="B281" t="str">
            <v>docientos setenta y nueve</v>
          </cell>
        </row>
        <row r="282">
          <cell r="A282">
            <v>280</v>
          </cell>
          <cell r="B282" t="str">
            <v>docientos ochenta</v>
          </cell>
        </row>
        <row r="283">
          <cell r="A283">
            <v>281</v>
          </cell>
          <cell r="B283" t="str">
            <v>docientos ochenta y un</v>
          </cell>
        </row>
        <row r="284">
          <cell r="A284">
            <v>282</v>
          </cell>
          <cell r="B284" t="str">
            <v>docientos ochenta y dos</v>
          </cell>
        </row>
        <row r="285">
          <cell r="A285">
            <v>283</v>
          </cell>
          <cell r="B285" t="str">
            <v>docientos ochenta y tres</v>
          </cell>
        </row>
        <row r="286">
          <cell r="A286">
            <v>284</v>
          </cell>
          <cell r="B286" t="str">
            <v>docientos ochenta y cuatro</v>
          </cell>
        </row>
        <row r="287">
          <cell r="A287">
            <v>285</v>
          </cell>
          <cell r="B287" t="str">
            <v>docientos ochenta y cinco</v>
          </cell>
        </row>
        <row r="288">
          <cell r="A288">
            <v>286</v>
          </cell>
          <cell r="B288" t="str">
            <v>docientos ochenta y seis</v>
          </cell>
        </row>
        <row r="289">
          <cell r="A289">
            <v>287</v>
          </cell>
          <cell r="B289" t="str">
            <v>docientos ochenta y siete</v>
          </cell>
        </row>
        <row r="290">
          <cell r="A290">
            <v>288</v>
          </cell>
          <cell r="B290" t="str">
            <v>docientos ochenta y ocho</v>
          </cell>
        </row>
        <row r="291">
          <cell r="A291">
            <v>289</v>
          </cell>
          <cell r="B291" t="str">
            <v>docientos ochenta y nueve</v>
          </cell>
        </row>
        <row r="292">
          <cell r="A292">
            <v>290</v>
          </cell>
          <cell r="B292" t="str">
            <v>docientos noventa</v>
          </cell>
        </row>
        <row r="293">
          <cell r="A293">
            <v>291</v>
          </cell>
          <cell r="B293" t="str">
            <v>docientos noventa y un</v>
          </cell>
        </row>
        <row r="294">
          <cell r="A294">
            <v>292</v>
          </cell>
          <cell r="B294" t="str">
            <v>docientos noventa y dos</v>
          </cell>
        </row>
        <row r="295">
          <cell r="A295">
            <v>293</v>
          </cell>
          <cell r="B295" t="str">
            <v>docientos noventa y tres</v>
          </cell>
        </row>
        <row r="296">
          <cell r="A296">
            <v>294</v>
          </cell>
          <cell r="B296" t="str">
            <v>docientos noventa y cuatro</v>
          </cell>
        </row>
        <row r="297">
          <cell r="A297">
            <v>295</v>
          </cell>
          <cell r="B297" t="str">
            <v>docientos noventa y cinco</v>
          </cell>
        </row>
        <row r="298">
          <cell r="A298">
            <v>296</v>
          </cell>
          <cell r="B298" t="str">
            <v>docientos noventa y seis</v>
          </cell>
        </row>
        <row r="299">
          <cell r="A299">
            <v>297</v>
          </cell>
          <cell r="B299" t="str">
            <v>docientos noventa y siete</v>
          </cell>
        </row>
        <row r="300">
          <cell r="A300">
            <v>298</v>
          </cell>
          <cell r="B300" t="str">
            <v>docientos noventa y ocho</v>
          </cell>
        </row>
        <row r="301">
          <cell r="A301">
            <v>299</v>
          </cell>
          <cell r="B301" t="str">
            <v>docientos noventa y nueve</v>
          </cell>
        </row>
        <row r="302">
          <cell r="A302">
            <v>300</v>
          </cell>
          <cell r="B302" t="str">
            <v>trecientos</v>
          </cell>
        </row>
        <row r="303">
          <cell r="A303">
            <v>301</v>
          </cell>
          <cell r="B303" t="str">
            <v>trecientos un</v>
          </cell>
        </row>
        <row r="304">
          <cell r="A304">
            <v>302</v>
          </cell>
          <cell r="B304" t="str">
            <v>trecientos dos</v>
          </cell>
        </row>
        <row r="305">
          <cell r="A305">
            <v>303</v>
          </cell>
          <cell r="B305" t="str">
            <v>trecientos tres</v>
          </cell>
        </row>
        <row r="306">
          <cell r="A306">
            <v>304</v>
          </cell>
          <cell r="B306" t="str">
            <v>trecientos cuatro</v>
          </cell>
        </row>
        <row r="307">
          <cell r="A307">
            <v>305</v>
          </cell>
          <cell r="B307" t="str">
            <v>trecientos cinco</v>
          </cell>
        </row>
        <row r="308">
          <cell r="A308">
            <v>306</v>
          </cell>
          <cell r="B308" t="str">
            <v>trecientos seis</v>
          </cell>
        </row>
        <row r="309">
          <cell r="A309">
            <v>307</v>
          </cell>
          <cell r="B309" t="str">
            <v>trecientos siete</v>
          </cell>
        </row>
        <row r="310">
          <cell r="A310">
            <v>308</v>
          </cell>
          <cell r="B310" t="str">
            <v>trecientos ocho</v>
          </cell>
        </row>
        <row r="311">
          <cell r="A311">
            <v>309</v>
          </cell>
          <cell r="B311" t="str">
            <v>trecientos nueve</v>
          </cell>
        </row>
        <row r="312">
          <cell r="A312">
            <v>310</v>
          </cell>
          <cell r="B312" t="str">
            <v>trecientos diez</v>
          </cell>
        </row>
        <row r="313">
          <cell r="A313">
            <v>311</v>
          </cell>
          <cell r="B313" t="str">
            <v>trecientos once</v>
          </cell>
        </row>
        <row r="314">
          <cell r="A314">
            <v>312</v>
          </cell>
          <cell r="B314" t="str">
            <v>trecientos doce</v>
          </cell>
        </row>
        <row r="315">
          <cell r="A315">
            <v>313</v>
          </cell>
          <cell r="B315" t="str">
            <v>trecientos trece</v>
          </cell>
        </row>
        <row r="316">
          <cell r="A316">
            <v>314</v>
          </cell>
          <cell r="B316" t="str">
            <v>trecientos catorce</v>
          </cell>
        </row>
        <row r="317">
          <cell r="A317">
            <v>315</v>
          </cell>
          <cell r="B317" t="str">
            <v>trecientos quince</v>
          </cell>
        </row>
        <row r="318">
          <cell r="A318">
            <v>316</v>
          </cell>
          <cell r="B318" t="str">
            <v>trecientos diesiseis</v>
          </cell>
        </row>
        <row r="319">
          <cell r="A319">
            <v>317</v>
          </cell>
          <cell r="B319" t="str">
            <v>trecientos diecisiete</v>
          </cell>
        </row>
        <row r="320">
          <cell r="A320">
            <v>318</v>
          </cell>
          <cell r="B320" t="str">
            <v>trecientos dieciocho</v>
          </cell>
        </row>
        <row r="321">
          <cell r="A321">
            <v>319</v>
          </cell>
          <cell r="B321" t="str">
            <v>trecientos diecinueve</v>
          </cell>
        </row>
        <row r="322">
          <cell r="A322">
            <v>320</v>
          </cell>
          <cell r="B322" t="str">
            <v>trecientos veinte</v>
          </cell>
        </row>
        <row r="323">
          <cell r="A323">
            <v>321</v>
          </cell>
          <cell r="B323" t="str">
            <v>trecientos ventiun</v>
          </cell>
        </row>
        <row r="324">
          <cell r="A324">
            <v>322</v>
          </cell>
          <cell r="B324" t="str">
            <v>trecientos ventidos</v>
          </cell>
        </row>
        <row r="325">
          <cell r="A325">
            <v>323</v>
          </cell>
          <cell r="B325" t="str">
            <v>trecientos ventitres</v>
          </cell>
        </row>
        <row r="326">
          <cell r="A326">
            <v>324</v>
          </cell>
          <cell r="B326" t="str">
            <v>trecientos venticuatro</v>
          </cell>
        </row>
        <row r="327">
          <cell r="A327">
            <v>325</v>
          </cell>
          <cell r="B327" t="str">
            <v>trecientos venticinco</v>
          </cell>
        </row>
        <row r="328">
          <cell r="A328">
            <v>326</v>
          </cell>
          <cell r="B328" t="str">
            <v>trecientos ventiseis</v>
          </cell>
        </row>
        <row r="329">
          <cell r="A329">
            <v>327</v>
          </cell>
          <cell r="B329" t="str">
            <v>trecientos ventisiete</v>
          </cell>
        </row>
        <row r="330">
          <cell r="A330">
            <v>328</v>
          </cell>
          <cell r="B330" t="str">
            <v>trecientos ventiocho</v>
          </cell>
        </row>
        <row r="331">
          <cell r="A331">
            <v>329</v>
          </cell>
          <cell r="B331" t="str">
            <v>trecientos ventinueve</v>
          </cell>
        </row>
        <row r="332">
          <cell r="A332">
            <v>330</v>
          </cell>
          <cell r="B332" t="str">
            <v>trecientos treinta</v>
          </cell>
        </row>
        <row r="333">
          <cell r="A333">
            <v>331</v>
          </cell>
          <cell r="B333" t="str">
            <v>trecientos treinta y un</v>
          </cell>
        </row>
        <row r="334">
          <cell r="A334">
            <v>332</v>
          </cell>
          <cell r="B334" t="str">
            <v>trecientos treinta y dos</v>
          </cell>
        </row>
        <row r="335">
          <cell r="A335">
            <v>333</v>
          </cell>
          <cell r="B335" t="str">
            <v>trecientos treinta y tres</v>
          </cell>
        </row>
        <row r="336">
          <cell r="A336">
            <v>334</v>
          </cell>
          <cell r="B336" t="str">
            <v>trecientos treinta y cuatro</v>
          </cell>
        </row>
        <row r="337">
          <cell r="A337">
            <v>335</v>
          </cell>
          <cell r="B337" t="str">
            <v>trecientos treinta y cinco</v>
          </cell>
        </row>
        <row r="338">
          <cell r="A338">
            <v>336</v>
          </cell>
          <cell r="B338" t="str">
            <v>trecientos treinta y seis</v>
          </cell>
        </row>
        <row r="339">
          <cell r="A339">
            <v>337</v>
          </cell>
          <cell r="B339" t="str">
            <v>trecientos treinta y siete</v>
          </cell>
        </row>
        <row r="340">
          <cell r="A340">
            <v>338</v>
          </cell>
          <cell r="B340" t="str">
            <v>trecientos treinta y ocho</v>
          </cell>
        </row>
        <row r="341">
          <cell r="A341">
            <v>339</v>
          </cell>
          <cell r="B341" t="str">
            <v>trecientos treinta y nueve</v>
          </cell>
        </row>
        <row r="342">
          <cell r="A342">
            <v>340</v>
          </cell>
          <cell r="B342" t="str">
            <v>trecientos cuarenta</v>
          </cell>
        </row>
        <row r="343">
          <cell r="A343">
            <v>341</v>
          </cell>
          <cell r="B343" t="str">
            <v>trecientos cuarenta y un</v>
          </cell>
        </row>
        <row r="344">
          <cell r="A344">
            <v>342</v>
          </cell>
          <cell r="B344" t="str">
            <v>trecientos cuarenta y dos</v>
          </cell>
        </row>
        <row r="345">
          <cell r="A345">
            <v>343</v>
          </cell>
          <cell r="B345" t="str">
            <v>trecientos cuarenta y tres</v>
          </cell>
        </row>
        <row r="346">
          <cell r="A346">
            <v>344</v>
          </cell>
          <cell r="B346" t="str">
            <v>trecientos cuarenta y cuatro</v>
          </cell>
        </row>
        <row r="347">
          <cell r="A347">
            <v>345</v>
          </cell>
          <cell r="B347" t="str">
            <v>trecientos cuarenta y cinco</v>
          </cell>
        </row>
        <row r="348">
          <cell r="A348">
            <v>346</v>
          </cell>
          <cell r="B348" t="str">
            <v>trecientos cuarenta y seis</v>
          </cell>
        </row>
        <row r="349">
          <cell r="A349">
            <v>347</v>
          </cell>
          <cell r="B349" t="str">
            <v>trecientos cuarenta y siete</v>
          </cell>
        </row>
        <row r="350">
          <cell r="A350">
            <v>348</v>
          </cell>
          <cell r="B350" t="str">
            <v>trecientos cuarenta y ocho</v>
          </cell>
        </row>
        <row r="351">
          <cell r="A351">
            <v>349</v>
          </cell>
          <cell r="B351" t="str">
            <v>trecientos cuarenta y nueve</v>
          </cell>
        </row>
        <row r="352">
          <cell r="A352">
            <v>350</v>
          </cell>
          <cell r="B352" t="str">
            <v>trecientos cincuenta</v>
          </cell>
        </row>
        <row r="353">
          <cell r="A353">
            <v>351</v>
          </cell>
          <cell r="B353" t="str">
            <v>trecientos cincuenta y un</v>
          </cell>
        </row>
        <row r="354">
          <cell r="A354">
            <v>352</v>
          </cell>
          <cell r="B354" t="str">
            <v>trecientos cincuenta y dos</v>
          </cell>
        </row>
        <row r="355">
          <cell r="A355">
            <v>353</v>
          </cell>
          <cell r="B355" t="str">
            <v>trecientos cincuenta y tres</v>
          </cell>
        </row>
        <row r="356">
          <cell r="A356">
            <v>354</v>
          </cell>
          <cell r="B356" t="str">
            <v>trecientos cincuenta y cuatro</v>
          </cell>
        </row>
        <row r="357">
          <cell r="A357">
            <v>355</v>
          </cell>
          <cell r="B357" t="str">
            <v>trecientos cincuenta y cinco</v>
          </cell>
        </row>
        <row r="358">
          <cell r="A358">
            <v>356</v>
          </cell>
          <cell r="B358" t="str">
            <v>trecientos cincuenta y seis</v>
          </cell>
        </row>
        <row r="359">
          <cell r="A359">
            <v>357</v>
          </cell>
          <cell r="B359" t="str">
            <v>trecientos cincuenta y siete</v>
          </cell>
        </row>
        <row r="360">
          <cell r="A360">
            <v>358</v>
          </cell>
          <cell r="B360" t="str">
            <v>trecientos cincuenta y ocho</v>
          </cell>
        </row>
        <row r="361">
          <cell r="A361">
            <v>359</v>
          </cell>
          <cell r="B361" t="str">
            <v>trecientos cincuenta y nueve</v>
          </cell>
        </row>
        <row r="362">
          <cell r="A362">
            <v>360</v>
          </cell>
          <cell r="B362" t="str">
            <v>trecientos sesenta</v>
          </cell>
        </row>
        <row r="363">
          <cell r="A363">
            <v>361</v>
          </cell>
          <cell r="B363" t="str">
            <v>trecientos sesenta y un</v>
          </cell>
        </row>
        <row r="364">
          <cell r="A364">
            <v>362</v>
          </cell>
          <cell r="B364" t="str">
            <v>trecientos sesenta y dos</v>
          </cell>
        </row>
        <row r="365">
          <cell r="A365">
            <v>363</v>
          </cell>
          <cell r="B365" t="str">
            <v>trecientos sesenta y tres</v>
          </cell>
        </row>
        <row r="366">
          <cell r="A366">
            <v>364</v>
          </cell>
          <cell r="B366" t="str">
            <v>trecientos sesenta y cuatro</v>
          </cell>
        </row>
        <row r="367">
          <cell r="A367">
            <v>365</v>
          </cell>
          <cell r="B367" t="str">
            <v>trecientos sesenta y cinco</v>
          </cell>
        </row>
        <row r="368">
          <cell r="A368">
            <v>366</v>
          </cell>
          <cell r="B368" t="str">
            <v>trecientos sesenta y seis</v>
          </cell>
        </row>
        <row r="369">
          <cell r="A369">
            <v>367</v>
          </cell>
          <cell r="B369" t="str">
            <v>trecientos sesenta y siete</v>
          </cell>
        </row>
        <row r="370">
          <cell r="A370">
            <v>368</v>
          </cell>
          <cell r="B370" t="str">
            <v>trecientos sesenta y ocho</v>
          </cell>
        </row>
        <row r="371">
          <cell r="A371">
            <v>369</v>
          </cell>
          <cell r="B371" t="str">
            <v>trecientos sesenta y nueve</v>
          </cell>
        </row>
        <row r="372">
          <cell r="A372">
            <v>370</v>
          </cell>
          <cell r="B372" t="str">
            <v>trecientos setenta</v>
          </cell>
        </row>
        <row r="373">
          <cell r="A373">
            <v>371</v>
          </cell>
          <cell r="B373" t="str">
            <v>trecientos setenta y un</v>
          </cell>
        </row>
        <row r="374">
          <cell r="A374">
            <v>372</v>
          </cell>
          <cell r="B374" t="str">
            <v>trecientos setenta y dos</v>
          </cell>
        </row>
        <row r="375">
          <cell r="A375">
            <v>373</v>
          </cell>
          <cell r="B375" t="str">
            <v>trecientos setenta y tres</v>
          </cell>
        </row>
        <row r="376">
          <cell r="A376">
            <v>374</v>
          </cell>
          <cell r="B376" t="str">
            <v>trecientos setenta y cuatro</v>
          </cell>
        </row>
        <row r="377">
          <cell r="A377">
            <v>375</v>
          </cell>
          <cell r="B377" t="str">
            <v>trecientos setenta y cinco</v>
          </cell>
        </row>
        <row r="378">
          <cell r="A378">
            <v>376</v>
          </cell>
          <cell r="B378" t="str">
            <v>trecientos setenta y seis</v>
          </cell>
        </row>
        <row r="379">
          <cell r="A379">
            <v>377</v>
          </cell>
          <cell r="B379" t="str">
            <v>trecientos setenta y siete</v>
          </cell>
        </row>
        <row r="380">
          <cell r="A380">
            <v>378</v>
          </cell>
          <cell r="B380" t="str">
            <v>trecientos setenta y ocho</v>
          </cell>
        </row>
        <row r="381">
          <cell r="A381">
            <v>379</v>
          </cell>
          <cell r="B381" t="str">
            <v>trecientos setenta y nueve</v>
          </cell>
        </row>
        <row r="382">
          <cell r="A382">
            <v>380</v>
          </cell>
          <cell r="B382" t="str">
            <v>trecientos ochenta</v>
          </cell>
        </row>
        <row r="383">
          <cell r="A383">
            <v>381</v>
          </cell>
          <cell r="B383" t="str">
            <v>trecientos ochenta y un</v>
          </cell>
        </row>
        <row r="384">
          <cell r="A384">
            <v>382</v>
          </cell>
          <cell r="B384" t="str">
            <v>trecientos ochenta y dos</v>
          </cell>
        </row>
        <row r="385">
          <cell r="A385">
            <v>383</v>
          </cell>
          <cell r="B385" t="str">
            <v>trecientos ochenta y tres</v>
          </cell>
        </row>
        <row r="386">
          <cell r="A386">
            <v>384</v>
          </cell>
          <cell r="B386" t="str">
            <v>trecientos ochenta y cuatro</v>
          </cell>
        </row>
        <row r="387">
          <cell r="A387">
            <v>385</v>
          </cell>
          <cell r="B387" t="str">
            <v>trecientos ochenta y cinco</v>
          </cell>
        </row>
        <row r="388">
          <cell r="A388">
            <v>386</v>
          </cell>
          <cell r="B388" t="str">
            <v>trecientos ochenta y seis</v>
          </cell>
        </row>
        <row r="389">
          <cell r="A389">
            <v>387</v>
          </cell>
          <cell r="B389" t="str">
            <v>trecientos ochenta y siete</v>
          </cell>
        </row>
        <row r="390">
          <cell r="A390">
            <v>388</v>
          </cell>
          <cell r="B390" t="str">
            <v>trecientos ochenta y ocho</v>
          </cell>
        </row>
        <row r="391">
          <cell r="A391">
            <v>389</v>
          </cell>
          <cell r="B391" t="str">
            <v>trecientos ochenta y nueve</v>
          </cell>
        </row>
        <row r="392">
          <cell r="A392">
            <v>390</v>
          </cell>
          <cell r="B392" t="str">
            <v>trecientos noventa</v>
          </cell>
        </row>
        <row r="393">
          <cell r="A393">
            <v>391</v>
          </cell>
          <cell r="B393" t="str">
            <v>trecientos noventa y un</v>
          </cell>
        </row>
        <row r="394">
          <cell r="A394">
            <v>392</v>
          </cell>
          <cell r="B394" t="str">
            <v>trecientos noventa y dos</v>
          </cell>
        </row>
        <row r="395">
          <cell r="A395">
            <v>393</v>
          </cell>
          <cell r="B395" t="str">
            <v>trecientos noventa y tres</v>
          </cell>
        </row>
        <row r="396">
          <cell r="A396">
            <v>394</v>
          </cell>
          <cell r="B396" t="str">
            <v>trecientos noventa y cuatro</v>
          </cell>
        </row>
        <row r="397">
          <cell r="A397">
            <v>395</v>
          </cell>
          <cell r="B397" t="str">
            <v>trecientos noventa y cinco</v>
          </cell>
        </row>
        <row r="398">
          <cell r="A398">
            <v>396</v>
          </cell>
          <cell r="B398" t="str">
            <v>trecientos noventa y seis</v>
          </cell>
        </row>
        <row r="399">
          <cell r="A399">
            <v>397</v>
          </cell>
          <cell r="B399" t="str">
            <v>trecientos noventa y siete</v>
          </cell>
        </row>
        <row r="400">
          <cell r="A400">
            <v>398</v>
          </cell>
          <cell r="B400" t="str">
            <v>trecientos noventa y ocho</v>
          </cell>
        </row>
        <row r="401">
          <cell r="A401">
            <v>399</v>
          </cell>
          <cell r="B401" t="str">
            <v>trecientos noventa y nueve</v>
          </cell>
        </row>
        <row r="402">
          <cell r="A402">
            <v>400</v>
          </cell>
          <cell r="B402" t="str">
            <v>cuatrocientos</v>
          </cell>
        </row>
        <row r="403">
          <cell r="A403">
            <v>401</v>
          </cell>
          <cell r="B403" t="str">
            <v>cuatrocientos un</v>
          </cell>
        </row>
        <row r="404">
          <cell r="A404">
            <v>402</v>
          </cell>
          <cell r="B404" t="str">
            <v>cuatrocientos dos</v>
          </cell>
        </row>
        <row r="405">
          <cell r="A405">
            <v>403</v>
          </cell>
          <cell r="B405" t="str">
            <v>cuatrocientos tres</v>
          </cell>
        </row>
        <row r="406">
          <cell r="A406">
            <v>404</v>
          </cell>
          <cell r="B406" t="str">
            <v>cuatrocientos cuatro</v>
          </cell>
        </row>
        <row r="407">
          <cell r="A407">
            <v>405</v>
          </cell>
          <cell r="B407" t="str">
            <v>cuatrocientos cinco</v>
          </cell>
        </row>
        <row r="408">
          <cell r="A408">
            <v>406</v>
          </cell>
          <cell r="B408" t="str">
            <v>cuatrocientos seis</v>
          </cell>
        </row>
        <row r="409">
          <cell r="A409">
            <v>407</v>
          </cell>
          <cell r="B409" t="str">
            <v>cuatrocientos siete</v>
          </cell>
        </row>
        <row r="410">
          <cell r="A410">
            <v>408</v>
          </cell>
          <cell r="B410" t="str">
            <v>cuatrocientos ocho</v>
          </cell>
        </row>
        <row r="411">
          <cell r="A411">
            <v>409</v>
          </cell>
          <cell r="B411" t="str">
            <v>cuatrocientos nueve</v>
          </cell>
        </row>
        <row r="412">
          <cell r="A412">
            <v>410</v>
          </cell>
          <cell r="B412" t="str">
            <v>cuatrocientos diez</v>
          </cell>
        </row>
        <row r="413">
          <cell r="A413">
            <v>411</v>
          </cell>
          <cell r="B413" t="str">
            <v>cuatrocientos once</v>
          </cell>
        </row>
        <row r="414">
          <cell r="A414">
            <v>412</v>
          </cell>
          <cell r="B414" t="str">
            <v>cuatrocientos doce</v>
          </cell>
        </row>
        <row r="415">
          <cell r="A415">
            <v>413</v>
          </cell>
          <cell r="B415" t="str">
            <v>cuatrocientos trece</v>
          </cell>
        </row>
        <row r="416">
          <cell r="A416">
            <v>414</v>
          </cell>
          <cell r="B416" t="str">
            <v>cuatrocientos catorce</v>
          </cell>
        </row>
        <row r="417">
          <cell r="A417">
            <v>415</v>
          </cell>
          <cell r="B417" t="str">
            <v>cuatrocientos quince</v>
          </cell>
        </row>
        <row r="418">
          <cell r="A418">
            <v>416</v>
          </cell>
          <cell r="B418" t="str">
            <v>cuatrocientos diesiseis</v>
          </cell>
        </row>
        <row r="419">
          <cell r="A419">
            <v>417</v>
          </cell>
          <cell r="B419" t="str">
            <v>cuatrocientos diecisiete</v>
          </cell>
        </row>
        <row r="420">
          <cell r="A420">
            <v>418</v>
          </cell>
          <cell r="B420" t="str">
            <v>cuatrocientos dieciocho</v>
          </cell>
        </row>
        <row r="421">
          <cell r="A421">
            <v>419</v>
          </cell>
          <cell r="B421" t="str">
            <v>cuatrocientos diecinueve</v>
          </cell>
        </row>
        <row r="422">
          <cell r="A422">
            <v>420</v>
          </cell>
          <cell r="B422" t="str">
            <v>cuatrocientos veinte</v>
          </cell>
        </row>
        <row r="423">
          <cell r="A423">
            <v>421</v>
          </cell>
          <cell r="B423" t="str">
            <v>cuatrocientos ventiun</v>
          </cell>
        </row>
        <row r="424">
          <cell r="A424">
            <v>422</v>
          </cell>
          <cell r="B424" t="str">
            <v>cuatrocientos ventidos</v>
          </cell>
        </row>
        <row r="425">
          <cell r="A425">
            <v>423</v>
          </cell>
          <cell r="B425" t="str">
            <v>cuatrocientos ventitres</v>
          </cell>
        </row>
        <row r="426">
          <cell r="A426">
            <v>424</v>
          </cell>
          <cell r="B426" t="str">
            <v>cuatrocientos venticuatro</v>
          </cell>
        </row>
        <row r="427">
          <cell r="A427">
            <v>425</v>
          </cell>
          <cell r="B427" t="str">
            <v>cuatrocientos venticinco</v>
          </cell>
        </row>
        <row r="428">
          <cell r="A428">
            <v>426</v>
          </cell>
          <cell r="B428" t="str">
            <v>cuatrocientos ventiseis</v>
          </cell>
        </row>
        <row r="429">
          <cell r="A429">
            <v>427</v>
          </cell>
          <cell r="B429" t="str">
            <v>cuatrocientos ventisiete</v>
          </cell>
        </row>
        <row r="430">
          <cell r="A430">
            <v>428</v>
          </cell>
          <cell r="B430" t="str">
            <v>cuatrocientos ventiocho</v>
          </cell>
        </row>
        <row r="431">
          <cell r="A431">
            <v>429</v>
          </cell>
          <cell r="B431" t="str">
            <v>cuatrocientos ventinueve</v>
          </cell>
        </row>
        <row r="432">
          <cell r="A432">
            <v>430</v>
          </cell>
          <cell r="B432" t="str">
            <v>cuatrocientos treinta</v>
          </cell>
        </row>
        <row r="433">
          <cell r="A433">
            <v>431</v>
          </cell>
          <cell r="B433" t="str">
            <v>cuatrocientos treinta y un</v>
          </cell>
        </row>
        <row r="434">
          <cell r="A434">
            <v>432</v>
          </cell>
          <cell r="B434" t="str">
            <v>cuatrocientos treinta y dos</v>
          </cell>
        </row>
        <row r="435">
          <cell r="A435">
            <v>433</v>
          </cell>
          <cell r="B435" t="str">
            <v>cuatrocientos treinta y tres</v>
          </cell>
        </row>
        <row r="436">
          <cell r="A436">
            <v>434</v>
          </cell>
          <cell r="B436" t="str">
            <v>cuatrocientos treinta y cuatro</v>
          </cell>
        </row>
        <row r="437">
          <cell r="A437">
            <v>435</v>
          </cell>
          <cell r="B437" t="str">
            <v>cuatrocientos treinta y cinco</v>
          </cell>
        </row>
        <row r="438">
          <cell r="A438">
            <v>436</v>
          </cell>
          <cell r="B438" t="str">
            <v>cuatrocientos treinta y seis</v>
          </cell>
        </row>
        <row r="439">
          <cell r="A439">
            <v>437</v>
          </cell>
          <cell r="B439" t="str">
            <v>cuatrocientos treinta y siete</v>
          </cell>
        </row>
        <row r="440">
          <cell r="A440">
            <v>438</v>
          </cell>
          <cell r="B440" t="str">
            <v>cuatrocientos treinta y ocho</v>
          </cell>
        </row>
        <row r="441">
          <cell r="A441">
            <v>439</v>
          </cell>
          <cell r="B441" t="str">
            <v>cuatrocientos treinta y nueve</v>
          </cell>
        </row>
        <row r="442">
          <cell r="A442">
            <v>440</v>
          </cell>
          <cell r="B442" t="str">
            <v>cuatrocientos cuarenta</v>
          </cell>
        </row>
        <row r="443">
          <cell r="A443">
            <v>441</v>
          </cell>
          <cell r="B443" t="str">
            <v>cuatrocientos cuarenta y un</v>
          </cell>
        </row>
        <row r="444">
          <cell r="A444">
            <v>442</v>
          </cell>
          <cell r="B444" t="str">
            <v>cuatrocientos cuarenta y dos</v>
          </cell>
        </row>
        <row r="445">
          <cell r="A445">
            <v>443</v>
          </cell>
          <cell r="B445" t="str">
            <v>cuatrocientos cuarenta y tres</v>
          </cell>
        </row>
        <row r="446">
          <cell r="A446">
            <v>444</v>
          </cell>
          <cell r="B446" t="str">
            <v>cuatrocientos cuarenta y cuatro</v>
          </cell>
        </row>
        <row r="447">
          <cell r="A447">
            <v>445</v>
          </cell>
          <cell r="B447" t="str">
            <v>cuatrocientos cuarenta y cinco</v>
          </cell>
        </row>
        <row r="448">
          <cell r="A448">
            <v>446</v>
          </cell>
          <cell r="B448" t="str">
            <v>cuatrocientos cuarenta y seis</v>
          </cell>
        </row>
        <row r="449">
          <cell r="A449">
            <v>447</v>
          </cell>
          <cell r="B449" t="str">
            <v>cuatrocientos cuarenta y siete</v>
          </cell>
        </row>
        <row r="450">
          <cell r="A450">
            <v>448</v>
          </cell>
          <cell r="B450" t="str">
            <v>cuatrocientos cuarenta y ocho</v>
          </cell>
        </row>
        <row r="451">
          <cell r="A451">
            <v>449</v>
          </cell>
          <cell r="B451" t="str">
            <v>cuatrocientos cuarenta y nueve</v>
          </cell>
        </row>
        <row r="452">
          <cell r="A452">
            <v>450</v>
          </cell>
          <cell r="B452" t="str">
            <v>cuatrocientos cincuenta</v>
          </cell>
        </row>
        <row r="453">
          <cell r="A453">
            <v>451</v>
          </cell>
          <cell r="B453" t="str">
            <v>cuatrocientos cincuenta y un</v>
          </cell>
        </row>
        <row r="454">
          <cell r="A454">
            <v>452</v>
          </cell>
          <cell r="B454" t="str">
            <v>cuatrocientos cincuenta y dos</v>
          </cell>
        </row>
        <row r="455">
          <cell r="A455">
            <v>453</v>
          </cell>
          <cell r="B455" t="str">
            <v>cuatrocientos cincuenta y tres</v>
          </cell>
        </row>
        <row r="456">
          <cell r="A456">
            <v>454</v>
          </cell>
          <cell r="B456" t="str">
            <v>cuatrocientos cincuenta y cuatro</v>
          </cell>
        </row>
        <row r="457">
          <cell r="A457">
            <v>455</v>
          </cell>
          <cell r="B457" t="str">
            <v>cuatrocientos cincuenta y cinco</v>
          </cell>
        </row>
        <row r="458">
          <cell r="A458">
            <v>456</v>
          </cell>
          <cell r="B458" t="str">
            <v>cuatrocientos cincuenta y seis</v>
          </cell>
        </row>
        <row r="459">
          <cell r="A459">
            <v>457</v>
          </cell>
          <cell r="B459" t="str">
            <v>cuatrocientos cincuenta y siete</v>
          </cell>
        </row>
        <row r="460">
          <cell r="A460">
            <v>458</v>
          </cell>
          <cell r="B460" t="str">
            <v>cuatrocientos cincuenta y ocho</v>
          </cell>
        </row>
        <row r="461">
          <cell r="A461">
            <v>459</v>
          </cell>
          <cell r="B461" t="str">
            <v>cuatrocientos cincuenta y nueve</v>
          </cell>
        </row>
        <row r="462">
          <cell r="A462">
            <v>460</v>
          </cell>
          <cell r="B462" t="str">
            <v>cuatrocientos sesenta</v>
          </cell>
        </row>
        <row r="463">
          <cell r="A463">
            <v>461</v>
          </cell>
          <cell r="B463" t="str">
            <v>cuatrocientos sesenta y un</v>
          </cell>
        </row>
        <row r="464">
          <cell r="A464">
            <v>462</v>
          </cell>
          <cell r="B464" t="str">
            <v>cuatrocientos sesenta y dos</v>
          </cell>
        </row>
        <row r="465">
          <cell r="A465">
            <v>463</v>
          </cell>
          <cell r="B465" t="str">
            <v>cuatrocientos sesenta y tres</v>
          </cell>
        </row>
        <row r="466">
          <cell r="A466">
            <v>464</v>
          </cell>
          <cell r="B466" t="str">
            <v>cuatrocientos sesenta y cuatro</v>
          </cell>
        </row>
        <row r="467">
          <cell r="A467">
            <v>465</v>
          </cell>
          <cell r="B467" t="str">
            <v>cuatrocientos sesenta y cinco</v>
          </cell>
        </row>
        <row r="468">
          <cell r="A468">
            <v>466</v>
          </cell>
          <cell r="B468" t="str">
            <v>cuatrocientos sesenta y seis</v>
          </cell>
        </row>
        <row r="469">
          <cell r="A469">
            <v>467</v>
          </cell>
          <cell r="B469" t="str">
            <v>cuatrocientos sesenta y siete</v>
          </cell>
        </row>
        <row r="470">
          <cell r="A470">
            <v>468</v>
          </cell>
          <cell r="B470" t="str">
            <v>cuatrocientos sesenta y ocho</v>
          </cell>
        </row>
        <row r="471">
          <cell r="A471">
            <v>469</v>
          </cell>
          <cell r="B471" t="str">
            <v>cuatrocientos sesenta y nueve</v>
          </cell>
        </row>
        <row r="472">
          <cell r="A472">
            <v>470</v>
          </cell>
          <cell r="B472" t="str">
            <v>cuatrocientos setenta</v>
          </cell>
        </row>
        <row r="473">
          <cell r="A473">
            <v>471</v>
          </cell>
          <cell r="B473" t="str">
            <v>cuatrocientos setenta y un</v>
          </cell>
        </row>
        <row r="474">
          <cell r="A474">
            <v>472</v>
          </cell>
          <cell r="B474" t="str">
            <v>cuatrocientos setenta y dos</v>
          </cell>
        </row>
        <row r="475">
          <cell r="A475">
            <v>473</v>
          </cell>
          <cell r="B475" t="str">
            <v>cuatrocientos setenta y tres</v>
          </cell>
        </row>
        <row r="476">
          <cell r="A476">
            <v>474</v>
          </cell>
          <cell r="B476" t="str">
            <v>cuatrocientos setenta y cuatro</v>
          </cell>
        </row>
        <row r="477">
          <cell r="A477">
            <v>475</v>
          </cell>
          <cell r="B477" t="str">
            <v>cuatrocientos setenta y cinco</v>
          </cell>
        </row>
        <row r="478">
          <cell r="A478">
            <v>476</v>
          </cell>
          <cell r="B478" t="str">
            <v>cuatrocientos setenta y seis</v>
          </cell>
        </row>
        <row r="479">
          <cell r="A479">
            <v>477</v>
          </cell>
          <cell r="B479" t="str">
            <v>cuatrocientos setenta y siete</v>
          </cell>
        </row>
        <row r="480">
          <cell r="A480">
            <v>478</v>
          </cell>
          <cell r="B480" t="str">
            <v>cuatrocientos setenta y ocho</v>
          </cell>
        </row>
        <row r="481">
          <cell r="A481">
            <v>479</v>
          </cell>
          <cell r="B481" t="str">
            <v>cuatrocientos setenta y nueve</v>
          </cell>
        </row>
        <row r="482">
          <cell r="A482">
            <v>480</v>
          </cell>
          <cell r="B482" t="str">
            <v>cuatrocientos ochenta</v>
          </cell>
        </row>
        <row r="483">
          <cell r="A483">
            <v>481</v>
          </cell>
          <cell r="B483" t="str">
            <v>cuatrocientos ochenta y un</v>
          </cell>
        </row>
        <row r="484">
          <cell r="A484">
            <v>482</v>
          </cell>
          <cell r="B484" t="str">
            <v>cuatrocientos ochenta y dos</v>
          </cell>
        </row>
        <row r="485">
          <cell r="A485">
            <v>483</v>
          </cell>
          <cell r="B485" t="str">
            <v>cuatrocientos ochenta y tres</v>
          </cell>
        </row>
        <row r="486">
          <cell r="A486">
            <v>484</v>
          </cell>
          <cell r="B486" t="str">
            <v>cuatrocientos ochenta y cuatro</v>
          </cell>
        </row>
        <row r="487">
          <cell r="A487">
            <v>485</v>
          </cell>
          <cell r="B487" t="str">
            <v>cuatrocientos ochenta y cinco</v>
          </cell>
        </row>
        <row r="488">
          <cell r="A488">
            <v>486</v>
          </cell>
          <cell r="B488" t="str">
            <v>cuatrocientos ochenta y seis</v>
          </cell>
        </row>
        <row r="489">
          <cell r="A489">
            <v>487</v>
          </cell>
          <cell r="B489" t="str">
            <v>cuatrocientos ochenta y siete</v>
          </cell>
        </row>
        <row r="490">
          <cell r="A490">
            <v>488</v>
          </cell>
          <cell r="B490" t="str">
            <v>cuatrocientos ochenta y ocho</v>
          </cell>
        </row>
        <row r="491">
          <cell r="A491">
            <v>489</v>
          </cell>
          <cell r="B491" t="str">
            <v>cuatrocientos ochenta y nueve</v>
          </cell>
        </row>
        <row r="492">
          <cell r="A492">
            <v>490</v>
          </cell>
          <cell r="B492" t="str">
            <v>cuatrocientos noventa</v>
          </cell>
        </row>
        <row r="493">
          <cell r="A493">
            <v>491</v>
          </cell>
          <cell r="B493" t="str">
            <v>cuatrocientos noventa y un</v>
          </cell>
        </row>
        <row r="494">
          <cell r="A494">
            <v>492</v>
          </cell>
          <cell r="B494" t="str">
            <v>cuatrocientos noventa y dos</v>
          </cell>
        </row>
        <row r="495">
          <cell r="A495">
            <v>493</v>
          </cell>
          <cell r="B495" t="str">
            <v>cuatrocientos noventa y tres</v>
          </cell>
        </row>
        <row r="496">
          <cell r="A496">
            <v>494</v>
          </cell>
          <cell r="B496" t="str">
            <v>cuatrocientos noventa y cuatro</v>
          </cell>
        </row>
        <row r="497">
          <cell r="A497">
            <v>495</v>
          </cell>
          <cell r="B497" t="str">
            <v>cuatrocientos noventa y cinco</v>
          </cell>
        </row>
        <row r="498">
          <cell r="A498">
            <v>496</v>
          </cell>
          <cell r="B498" t="str">
            <v>cuatrocientos noventa y seis</v>
          </cell>
        </row>
        <row r="499">
          <cell r="A499">
            <v>497</v>
          </cell>
          <cell r="B499" t="str">
            <v>cuatrocientos noventa y siete</v>
          </cell>
        </row>
        <row r="500">
          <cell r="A500">
            <v>498</v>
          </cell>
          <cell r="B500" t="str">
            <v>cuatrocientos noventa y ocho</v>
          </cell>
        </row>
        <row r="501">
          <cell r="A501">
            <v>499</v>
          </cell>
          <cell r="B501" t="str">
            <v>cuatrocientos noventa y nueve</v>
          </cell>
        </row>
        <row r="502">
          <cell r="A502">
            <v>500</v>
          </cell>
          <cell r="B502" t="str">
            <v>quinientos</v>
          </cell>
        </row>
        <row r="503">
          <cell r="A503">
            <v>501</v>
          </cell>
          <cell r="B503" t="str">
            <v>quinientos un</v>
          </cell>
        </row>
        <row r="504">
          <cell r="A504">
            <v>502</v>
          </cell>
          <cell r="B504" t="str">
            <v>quinientos dos</v>
          </cell>
        </row>
        <row r="505">
          <cell r="A505">
            <v>503</v>
          </cell>
          <cell r="B505" t="str">
            <v>quinientos tres</v>
          </cell>
        </row>
        <row r="506">
          <cell r="A506">
            <v>504</v>
          </cell>
          <cell r="B506" t="str">
            <v>quinientos cuatro</v>
          </cell>
        </row>
        <row r="507">
          <cell r="A507">
            <v>505</v>
          </cell>
          <cell r="B507" t="str">
            <v>quinientos cinco</v>
          </cell>
        </row>
        <row r="508">
          <cell r="A508">
            <v>506</v>
          </cell>
          <cell r="B508" t="str">
            <v>quinientos seis</v>
          </cell>
        </row>
        <row r="509">
          <cell r="A509">
            <v>507</v>
          </cell>
          <cell r="B509" t="str">
            <v>quinientos siete</v>
          </cell>
        </row>
        <row r="510">
          <cell r="A510">
            <v>508</v>
          </cell>
          <cell r="B510" t="str">
            <v>quinientos ocho</v>
          </cell>
        </row>
        <row r="511">
          <cell r="A511">
            <v>509</v>
          </cell>
          <cell r="B511" t="str">
            <v>quinientos nueve</v>
          </cell>
        </row>
        <row r="512">
          <cell r="A512">
            <v>510</v>
          </cell>
          <cell r="B512" t="str">
            <v>quinientos diez</v>
          </cell>
        </row>
        <row r="513">
          <cell r="A513">
            <v>511</v>
          </cell>
          <cell r="B513" t="str">
            <v>quinientos once</v>
          </cell>
        </row>
        <row r="514">
          <cell r="A514">
            <v>512</v>
          </cell>
          <cell r="B514" t="str">
            <v>quinientos doce</v>
          </cell>
        </row>
        <row r="515">
          <cell r="A515">
            <v>513</v>
          </cell>
          <cell r="B515" t="str">
            <v>quinientos trece</v>
          </cell>
        </row>
        <row r="516">
          <cell r="A516">
            <v>514</v>
          </cell>
          <cell r="B516" t="str">
            <v>quinientos catorce</v>
          </cell>
        </row>
        <row r="517">
          <cell r="A517">
            <v>515</v>
          </cell>
          <cell r="B517" t="str">
            <v>quinientos quince</v>
          </cell>
        </row>
        <row r="518">
          <cell r="A518">
            <v>516</v>
          </cell>
          <cell r="B518" t="str">
            <v>quinientos diesiseis</v>
          </cell>
        </row>
        <row r="519">
          <cell r="A519">
            <v>517</v>
          </cell>
          <cell r="B519" t="str">
            <v>quinientos diecisiete</v>
          </cell>
        </row>
        <row r="520">
          <cell r="A520">
            <v>518</v>
          </cell>
          <cell r="B520" t="str">
            <v>quinientos dieciocho</v>
          </cell>
        </row>
        <row r="521">
          <cell r="A521">
            <v>519</v>
          </cell>
          <cell r="B521" t="str">
            <v>quinientos diecinueve</v>
          </cell>
        </row>
        <row r="522">
          <cell r="A522">
            <v>520</v>
          </cell>
          <cell r="B522" t="str">
            <v>quinientos veinte</v>
          </cell>
        </row>
        <row r="523">
          <cell r="A523">
            <v>521</v>
          </cell>
          <cell r="B523" t="str">
            <v>quinientos ventiun</v>
          </cell>
        </row>
        <row r="524">
          <cell r="A524">
            <v>522</v>
          </cell>
          <cell r="B524" t="str">
            <v>quinientos ventidos</v>
          </cell>
        </row>
        <row r="525">
          <cell r="A525">
            <v>523</v>
          </cell>
          <cell r="B525" t="str">
            <v>quinientos ventitres</v>
          </cell>
        </row>
        <row r="526">
          <cell r="A526">
            <v>524</v>
          </cell>
          <cell r="B526" t="str">
            <v>quinientos venticuatro</v>
          </cell>
        </row>
        <row r="527">
          <cell r="A527">
            <v>525</v>
          </cell>
          <cell r="B527" t="str">
            <v>quinientos venticinco</v>
          </cell>
        </row>
        <row r="528">
          <cell r="A528">
            <v>526</v>
          </cell>
          <cell r="B528" t="str">
            <v>quinientos ventiseis</v>
          </cell>
        </row>
        <row r="529">
          <cell r="A529">
            <v>527</v>
          </cell>
          <cell r="B529" t="str">
            <v>quinientos ventisiete</v>
          </cell>
        </row>
        <row r="530">
          <cell r="A530">
            <v>528</v>
          </cell>
          <cell r="B530" t="str">
            <v>quinientos ventiocho</v>
          </cell>
        </row>
        <row r="531">
          <cell r="A531">
            <v>529</v>
          </cell>
          <cell r="B531" t="str">
            <v>quinientos ventinueve</v>
          </cell>
        </row>
        <row r="532">
          <cell r="A532">
            <v>530</v>
          </cell>
          <cell r="B532" t="str">
            <v>quinientos treinta</v>
          </cell>
        </row>
        <row r="533">
          <cell r="A533">
            <v>531</v>
          </cell>
          <cell r="B533" t="str">
            <v>quinientos treinta y un</v>
          </cell>
        </row>
        <row r="534">
          <cell r="A534">
            <v>532</v>
          </cell>
          <cell r="B534" t="str">
            <v>quinientos treinta y dos</v>
          </cell>
        </row>
        <row r="535">
          <cell r="A535">
            <v>533</v>
          </cell>
          <cell r="B535" t="str">
            <v>quinientos treinta y tres</v>
          </cell>
        </row>
        <row r="536">
          <cell r="A536">
            <v>534</v>
          </cell>
          <cell r="B536" t="str">
            <v>quinientos treinta y cuatro</v>
          </cell>
        </row>
        <row r="537">
          <cell r="A537">
            <v>535</v>
          </cell>
          <cell r="B537" t="str">
            <v>quinientos treinta y cinco</v>
          </cell>
        </row>
        <row r="538">
          <cell r="A538">
            <v>536</v>
          </cell>
          <cell r="B538" t="str">
            <v>quinientos treinta y seis</v>
          </cell>
        </row>
        <row r="539">
          <cell r="A539">
            <v>537</v>
          </cell>
          <cell r="B539" t="str">
            <v>quinientos treinta y siete</v>
          </cell>
        </row>
        <row r="540">
          <cell r="A540">
            <v>538</v>
          </cell>
          <cell r="B540" t="str">
            <v>quinientos treinta y ocho</v>
          </cell>
        </row>
        <row r="541">
          <cell r="A541">
            <v>539</v>
          </cell>
          <cell r="B541" t="str">
            <v>quinientos treinta y nueve</v>
          </cell>
        </row>
        <row r="542">
          <cell r="A542">
            <v>540</v>
          </cell>
          <cell r="B542" t="str">
            <v>quinientos cuarenta</v>
          </cell>
        </row>
        <row r="543">
          <cell r="A543">
            <v>541</v>
          </cell>
          <cell r="B543" t="str">
            <v>quinientos cuarenta y un</v>
          </cell>
        </row>
        <row r="544">
          <cell r="A544">
            <v>542</v>
          </cell>
          <cell r="B544" t="str">
            <v>quinientos cuarenta y dos</v>
          </cell>
        </row>
        <row r="545">
          <cell r="A545">
            <v>543</v>
          </cell>
          <cell r="B545" t="str">
            <v>quinientos cuarenta y tres</v>
          </cell>
        </row>
        <row r="546">
          <cell r="A546">
            <v>544</v>
          </cell>
          <cell r="B546" t="str">
            <v>quinientos cuarenta y cuatro</v>
          </cell>
        </row>
        <row r="547">
          <cell r="A547">
            <v>545</v>
          </cell>
          <cell r="B547" t="str">
            <v>quinientos cuarenta y cinco</v>
          </cell>
        </row>
        <row r="548">
          <cell r="A548">
            <v>546</v>
          </cell>
          <cell r="B548" t="str">
            <v>quinientos cuarenta y seis</v>
          </cell>
        </row>
        <row r="549">
          <cell r="A549">
            <v>547</v>
          </cell>
          <cell r="B549" t="str">
            <v>quinientos cuarenta y siete</v>
          </cell>
        </row>
        <row r="550">
          <cell r="A550">
            <v>548</v>
          </cell>
          <cell r="B550" t="str">
            <v>quinientos cuarenta y ocho</v>
          </cell>
        </row>
        <row r="551">
          <cell r="A551">
            <v>549</v>
          </cell>
          <cell r="B551" t="str">
            <v>quinientos cuarenta y nueve</v>
          </cell>
        </row>
        <row r="552">
          <cell r="A552">
            <v>550</v>
          </cell>
          <cell r="B552" t="str">
            <v>quinientos cincuenta</v>
          </cell>
        </row>
        <row r="553">
          <cell r="A553">
            <v>551</v>
          </cell>
          <cell r="B553" t="str">
            <v>quinientos cincuenta y un</v>
          </cell>
        </row>
        <row r="554">
          <cell r="A554">
            <v>552</v>
          </cell>
          <cell r="B554" t="str">
            <v>quinientos cincuenta y dos</v>
          </cell>
        </row>
        <row r="555">
          <cell r="A555">
            <v>553</v>
          </cell>
          <cell r="B555" t="str">
            <v>quinientos cincuenta y tres</v>
          </cell>
        </row>
        <row r="556">
          <cell r="A556">
            <v>554</v>
          </cell>
          <cell r="B556" t="str">
            <v>quinientos cincuenta y cuatro</v>
          </cell>
        </row>
        <row r="557">
          <cell r="A557">
            <v>555</v>
          </cell>
          <cell r="B557" t="str">
            <v>quinientos cincuenta y cinco</v>
          </cell>
        </row>
        <row r="558">
          <cell r="A558">
            <v>556</v>
          </cell>
          <cell r="B558" t="str">
            <v>quinientos cincuenta y seis</v>
          </cell>
        </row>
        <row r="559">
          <cell r="A559">
            <v>557</v>
          </cell>
          <cell r="B559" t="str">
            <v>quinientos cincuenta y siete</v>
          </cell>
        </row>
        <row r="560">
          <cell r="A560">
            <v>558</v>
          </cell>
          <cell r="B560" t="str">
            <v>quinientos cincuenta y ocho</v>
          </cell>
        </row>
        <row r="561">
          <cell r="A561">
            <v>559</v>
          </cell>
          <cell r="B561" t="str">
            <v>quinientos cincuenta y nueve</v>
          </cell>
        </row>
        <row r="562">
          <cell r="A562">
            <v>560</v>
          </cell>
          <cell r="B562" t="str">
            <v>quinientos sesenta</v>
          </cell>
        </row>
        <row r="563">
          <cell r="A563">
            <v>561</v>
          </cell>
          <cell r="B563" t="str">
            <v>quinientos sesenta y un</v>
          </cell>
        </row>
        <row r="564">
          <cell r="A564">
            <v>562</v>
          </cell>
          <cell r="B564" t="str">
            <v>quinientos sesenta y dos</v>
          </cell>
        </row>
        <row r="565">
          <cell r="A565">
            <v>563</v>
          </cell>
          <cell r="B565" t="str">
            <v>quinientos sesenta y tres</v>
          </cell>
        </row>
        <row r="566">
          <cell r="A566">
            <v>564</v>
          </cell>
          <cell r="B566" t="str">
            <v>quinientos sesenta y cuatro</v>
          </cell>
        </row>
        <row r="567">
          <cell r="A567">
            <v>565</v>
          </cell>
          <cell r="B567" t="str">
            <v>quinientos sesenta y cinco</v>
          </cell>
        </row>
        <row r="568">
          <cell r="A568">
            <v>566</v>
          </cell>
          <cell r="B568" t="str">
            <v>quinientos sesenta y seis</v>
          </cell>
        </row>
        <row r="569">
          <cell r="A569">
            <v>567</v>
          </cell>
          <cell r="B569" t="str">
            <v>quinientos sesenta y siete</v>
          </cell>
        </row>
        <row r="570">
          <cell r="A570">
            <v>568</v>
          </cell>
          <cell r="B570" t="str">
            <v>quinientos sesenta y ocho</v>
          </cell>
        </row>
        <row r="571">
          <cell r="A571">
            <v>569</v>
          </cell>
          <cell r="B571" t="str">
            <v>quinientos sesenta y nueve</v>
          </cell>
        </row>
        <row r="572">
          <cell r="A572">
            <v>570</v>
          </cell>
          <cell r="B572" t="str">
            <v>quinientos setenta</v>
          </cell>
        </row>
        <row r="573">
          <cell r="A573">
            <v>571</v>
          </cell>
          <cell r="B573" t="str">
            <v>quinientos setenta y un</v>
          </cell>
        </row>
        <row r="574">
          <cell r="A574">
            <v>572</v>
          </cell>
          <cell r="B574" t="str">
            <v>quinientos setenta y dos</v>
          </cell>
        </row>
        <row r="575">
          <cell r="A575">
            <v>573</v>
          </cell>
          <cell r="B575" t="str">
            <v>quinientos setenta y tres</v>
          </cell>
        </row>
        <row r="576">
          <cell r="A576">
            <v>574</v>
          </cell>
          <cell r="B576" t="str">
            <v>quinientos setenta y cuatro</v>
          </cell>
        </row>
        <row r="577">
          <cell r="A577">
            <v>575</v>
          </cell>
          <cell r="B577" t="str">
            <v>quinientos setenta y cinco</v>
          </cell>
        </row>
        <row r="578">
          <cell r="A578">
            <v>576</v>
          </cell>
          <cell r="B578" t="str">
            <v>quinientos setenta y seis</v>
          </cell>
        </row>
        <row r="579">
          <cell r="A579">
            <v>577</v>
          </cell>
          <cell r="B579" t="str">
            <v>quinientos setenta y siete</v>
          </cell>
        </row>
        <row r="580">
          <cell r="A580">
            <v>578</v>
          </cell>
          <cell r="B580" t="str">
            <v>quinientos setenta y ocho</v>
          </cell>
        </row>
        <row r="581">
          <cell r="A581">
            <v>579</v>
          </cell>
          <cell r="B581" t="str">
            <v>quinientos setenta y nueve</v>
          </cell>
        </row>
        <row r="582">
          <cell r="A582">
            <v>580</v>
          </cell>
          <cell r="B582" t="str">
            <v>quinientos ochenta</v>
          </cell>
        </row>
        <row r="583">
          <cell r="A583">
            <v>581</v>
          </cell>
          <cell r="B583" t="str">
            <v>quinientos ochenta y un</v>
          </cell>
        </row>
        <row r="584">
          <cell r="A584">
            <v>582</v>
          </cell>
          <cell r="B584" t="str">
            <v>quinientos ochenta y dos</v>
          </cell>
        </row>
        <row r="585">
          <cell r="A585">
            <v>583</v>
          </cell>
          <cell r="B585" t="str">
            <v>quinientos ochenta y tres</v>
          </cell>
        </row>
        <row r="586">
          <cell r="A586">
            <v>584</v>
          </cell>
          <cell r="B586" t="str">
            <v>quinientos ochenta y cuatro</v>
          </cell>
        </row>
        <row r="587">
          <cell r="A587">
            <v>585</v>
          </cell>
          <cell r="B587" t="str">
            <v>quinientos ochenta y cinco</v>
          </cell>
        </row>
        <row r="588">
          <cell r="A588">
            <v>586</v>
          </cell>
          <cell r="B588" t="str">
            <v>quinientos ochenta y seis</v>
          </cell>
        </row>
        <row r="589">
          <cell r="A589">
            <v>587</v>
          </cell>
          <cell r="B589" t="str">
            <v>quinientos ochenta y siete</v>
          </cell>
        </row>
        <row r="590">
          <cell r="A590">
            <v>588</v>
          </cell>
          <cell r="B590" t="str">
            <v>quinientos ochenta y ocho</v>
          </cell>
        </row>
        <row r="591">
          <cell r="A591">
            <v>589</v>
          </cell>
          <cell r="B591" t="str">
            <v>quinientos ochenta y nueve</v>
          </cell>
        </row>
        <row r="592">
          <cell r="A592">
            <v>590</v>
          </cell>
          <cell r="B592" t="str">
            <v>quinientos noventa</v>
          </cell>
        </row>
        <row r="593">
          <cell r="A593">
            <v>591</v>
          </cell>
          <cell r="B593" t="str">
            <v>quinientos noventa y un</v>
          </cell>
        </row>
        <row r="594">
          <cell r="A594">
            <v>592</v>
          </cell>
          <cell r="B594" t="str">
            <v>quinientos noventa y dos</v>
          </cell>
        </row>
        <row r="595">
          <cell r="A595">
            <v>593</v>
          </cell>
          <cell r="B595" t="str">
            <v>quinientos noventa y tres</v>
          </cell>
        </row>
        <row r="596">
          <cell r="A596">
            <v>594</v>
          </cell>
          <cell r="B596" t="str">
            <v>quinientos noventa y cuatro</v>
          </cell>
        </row>
        <row r="597">
          <cell r="A597">
            <v>595</v>
          </cell>
          <cell r="B597" t="str">
            <v>quinientos noventa y cinco</v>
          </cell>
        </row>
        <row r="598">
          <cell r="A598">
            <v>596</v>
          </cell>
          <cell r="B598" t="str">
            <v>quinientos noventa y seis</v>
          </cell>
        </row>
        <row r="599">
          <cell r="A599">
            <v>597</v>
          </cell>
          <cell r="B599" t="str">
            <v>quinientos noventa y siete</v>
          </cell>
        </row>
        <row r="600">
          <cell r="A600">
            <v>598</v>
          </cell>
          <cell r="B600" t="str">
            <v>quinientos noventa y ocho</v>
          </cell>
        </row>
        <row r="601">
          <cell r="A601">
            <v>599</v>
          </cell>
          <cell r="B601" t="str">
            <v>quinientos noventa y nueve</v>
          </cell>
        </row>
        <row r="602">
          <cell r="A602">
            <v>600</v>
          </cell>
          <cell r="B602" t="str">
            <v>seiscientos</v>
          </cell>
        </row>
        <row r="603">
          <cell r="A603">
            <v>601</v>
          </cell>
          <cell r="B603" t="str">
            <v>seiscientos un</v>
          </cell>
        </row>
        <row r="604">
          <cell r="A604">
            <v>602</v>
          </cell>
          <cell r="B604" t="str">
            <v>seiscientos dos</v>
          </cell>
        </row>
        <row r="605">
          <cell r="A605">
            <v>603</v>
          </cell>
          <cell r="B605" t="str">
            <v>seiscientos tres</v>
          </cell>
        </row>
        <row r="606">
          <cell r="A606">
            <v>604</v>
          </cell>
          <cell r="B606" t="str">
            <v>seiscientos cuatro</v>
          </cell>
        </row>
        <row r="607">
          <cell r="A607">
            <v>605</v>
          </cell>
          <cell r="B607" t="str">
            <v>seiscientos cinco</v>
          </cell>
        </row>
        <row r="608">
          <cell r="A608">
            <v>606</v>
          </cell>
          <cell r="B608" t="str">
            <v>seiscientos seis</v>
          </cell>
        </row>
        <row r="609">
          <cell r="A609">
            <v>607</v>
          </cell>
          <cell r="B609" t="str">
            <v>seiscientos siete</v>
          </cell>
        </row>
        <row r="610">
          <cell r="A610">
            <v>608</v>
          </cell>
          <cell r="B610" t="str">
            <v>seiscientos ocho</v>
          </cell>
        </row>
        <row r="611">
          <cell r="A611">
            <v>609</v>
          </cell>
          <cell r="B611" t="str">
            <v>seiscientos nueve</v>
          </cell>
        </row>
        <row r="612">
          <cell r="A612">
            <v>610</v>
          </cell>
          <cell r="B612" t="str">
            <v>seiscientos diez</v>
          </cell>
        </row>
        <row r="613">
          <cell r="A613">
            <v>611</v>
          </cell>
          <cell r="B613" t="str">
            <v>seiscientos once</v>
          </cell>
        </row>
        <row r="614">
          <cell r="A614">
            <v>612</v>
          </cell>
          <cell r="B614" t="str">
            <v>seiscientos doce</v>
          </cell>
        </row>
        <row r="615">
          <cell r="A615">
            <v>613</v>
          </cell>
          <cell r="B615" t="str">
            <v>seiscientos trece</v>
          </cell>
        </row>
        <row r="616">
          <cell r="A616">
            <v>614</v>
          </cell>
          <cell r="B616" t="str">
            <v>seiscientos catorce</v>
          </cell>
        </row>
        <row r="617">
          <cell r="A617">
            <v>615</v>
          </cell>
          <cell r="B617" t="str">
            <v>seiscientos quince</v>
          </cell>
        </row>
        <row r="618">
          <cell r="A618">
            <v>616</v>
          </cell>
          <cell r="B618" t="str">
            <v>seiscientos diesiseis</v>
          </cell>
        </row>
        <row r="619">
          <cell r="A619">
            <v>617</v>
          </cell>
          <cell r="B619" t="str">
            <v>seiscientos diecisiete</v>
          </cell>
        </row>
        <row r="620">
          <cell r="A620">
            <v>618</v>
          </cell>
          <cell r="B620" t="str">
            <v>seiscientos dieciocho</v>
          </cell>
        </row>
        <row r="621">
          <cell r="A621">
            <v>619</v>
          </cell>
          <cell r="B621" t="str">
            <v>seiscientos diecinueve</v>
          </cell>
        </row>
        <row r="622">
          <cell r="A622">
            <v>620</v>
          </cell>
          <cell r="B622" t="str">
            <v>seiscientos veinte</v>
          </cell>
        </row>
        <row r="623">
          <cell r="A623">
            <v>621</v>
          </cell>
          <cell r="B623" t="str">
            <v>seiscientos ventiun</v>
          </cell>
        </row>
        <row r="624">
          <cell r="A624">
            <v>622</v>
          </cell>
          <cell r="B624" t="str">
            <v>seiscientos ventidos</v>
          </cell>
        </row>
        <row r="625">
          <cell r="A625">
            <v>623</v>
          </cell>
          <cell r="B625" t="str">
            <v>seiscientos ventitres</v>
          </cell>
        </row>
        <row r="626">
          <cell r="A626">
            <v>624</v>
          </cell>
          <cell r="B626" t="str">
            <v>seiscientos venticuatro</v>
          </cell>
        </row>
        <row r="627">
          <cell r="A627">
            <v>625</v>
          </cell>
          <cell r="B627" t="str">
            <v>seiscientos venticinco</v>
          </cell>
        </row>
        <row r="628">
          <cell r="A628">
            <v>626</v>
          </cell>
          <cell r="B628" t="str">
            <v>seiscientos ventiseis</v>
          </cell>
        </row>
        <row r="629">
          <cell r="A629">
            <v>627</v>
          </cell>
          <cell r="B629" t="str">
            <v>seiscientos ventisiete</v>
          </cell>
        </row>
        <row r="630">
          <cell r="A630">
            <v>628</v>
          </cell>
          <cell r="B630" t="str">
            <v>seiscientos ventiocho</v>
          </cell>
        </row>
        <row r="631">
          <cell r="A631">
            <v>629</v>
          </cell>
          <cell r="B631" t="str">
            <v>seiscientos ventinueve</v>
          </cell>
        </row>
        <row r="632">
          <cell r="A632">
            <v>630</v>
          </cell>
          <cell r="B632" t="str">
            <v>seiscientos treinta</v>
          </cell>
        </row>
        <row r="633">
          <cell r="A633">
            <v>631</v>
          </cell>
          <cell r="B633" t="str">
            <v>seiscientos treinta y un</v>
          </cell>
        </row>
        <row r="634">
          <cell r="A634">
            <v>632</v>
          </cell>
          <cell r="B634" t="str">
            <v>seiscientos treinta y dos</v>
          </cell>
        </row>
        <row r="635">
          <cell r="A635">
            <v>633</v>
          </cell>
          <cell r="B635" t="str">
            <v>seiscientos treinta y tres</v>
          </cell>
        </row>
        <row r="636">
          <cell r="A636">
            <v>634</v>
          </cell>
          <cell r="B636" t="str">
            <v>seiscientos treinta y cuatro</v>
          </cell>
        </row>
        <row r="637">
          <cell r="A637">
            <v>635</v>
          </cell>
          <cell r="B637" t="str">
            <v>seiscientos treinta y cinco</v>
          </cell>
        </row>
        <row r="638">
          <cell r="A638">
            <v>636</v>
          </cell>
          <cell r="B638" t="str">
            <v>seiscientos treinta y seis</v>
          </cell>
        </row>
        <row r="639">
          <cell r="A639">
            <v>637</v>
          </cell>
          <cell r="B639" t="str">
            <v>seiscientos treinta y siete</v>
          </cell>
        </row>
        <row r="640">
          <cell r="A640">
            <v>638</v>
          </cell>
          <cell r="B640" t="str">
            <v>seiscientos treinta y ocho</v>
          </cell>
        </row>
        <row r="641">
          <cell r="A641">
            <v>639</v>
          </cell>
          <cell r="B641" t="str">
            <v>seiscientos treinta y nueve</v>
          </cell>
        </row>
        <row r="642">
          <cell r="A642">
            <v>640</v>
          </cell>
          <cell r="B642" t="str">
            <v>seiscientos cuarenta</v>
          </cell>
        </row>
        <row r="643">
          <cell r="A643">
            <v>641</v>
          </cell>
          <cell r="B643" t="str">
            <v>seiscientos cuarenta y un</v>
          </cell>
        </row>
        <row r="644">
          <cell r="A644">
            <v>642</v>
          </cell>
          <cell r="B644" t="str">
            <v>seiscientos cuarenta y dos</v>
          </cell>
        </row>
        <row r="645">
          <cell r="A645">
            <v>643</v>
          </cell>
          <cell r="B645" t="str">
            <v>seiscientos cuarenta y tres</v>
          </cell>
        </row>
        <row r="646">
          <cell r="A646">
            <v>644</v>
          </cell>
          <cell r="B646" t="str">
            <v>seiscientos cuarenta y cuatro</v>
          </cell>
        </row>
        <row r="647">
          <cell r="A647">
            <v>645</v>
          </cell>
          <cell r="B647" t="str">
            <v>seiscientos cuarenta y cinco</v>
          </cell>
        </row>
        <row r="648">
          <cell r="A648">
            <v>646</v>
          </cell>
          <cell r="B648" t="str">
            <v>seiscientos cuarenta y seis</v>
          </cell>
        </row>
        <row r="649">
          <cell r="A649">
            <v>647</v>
          </cell>
          <cell r="B649" t="str">
            <v>seiscientos cuarenta y siete</v>
          </cell>
        </row>
        <row r="650">
          <cell r="A650">
            <v>648</v>
          </cell>
          <cell r="B650" t="str">
            <v>seiscientos cuarenta y ocho</v>
          </cell>
        </row>
        <row r="651">
          <cell r="A651">
            <v>649</v>
          </cell>
          <cell r="B651" t="str">
            <v>seiscientos cuarenta y nueve</v>
          </cell>
        </row>
        <row r="652">
          <cell r="A652">
            <v>650</v>
          </cell>
          <cell r="B652" t="str">
            <v>seiscientos cincuenta</v>
          </cell>
        </row>
        <row r="653">
          <cell r="A653">
            <v>651</v>
          </cell>
          <cell r="B653" t="str">
            <v>seiscientos cincuenta y un</v>
          </cell>
        </row>
        <row r="654">
          <cell r="A654">
            <v>652</v>
          </cell>
          <cell r="B654" t="str">
            <v>seiscientos cincuenta y dos</v>
          </cell>
        </row>
        <row r="655">
          <cell r="A655">
            <v>653</v>
          </cell>
          <cell r="B655" t="str">
            <v>seiscientos cincuenta y tres</v>
          </cell>
        </row>
        <row r="656">
          <cell r="A656">
            <v>654</v>
          </cell>
          <cell r="B656" t="str">
            <v>seiscientos cincuenta y cuatro</v>
          </cell>
        </row>
        <row r="657">
          <cell r="A657">
            <v>655</v>
          </cell>
          <cell r="B657" t="str">
            <v>seiscientos cincuenta y cinco</v>
          </cell>
        </row>
        <row r="658">
          <cell r="A658">
            <v>656</v>
          </cell>
          <cell r="B658" t="str">
            <v>seiscientos cincuenta y seis</v>
          </cell>
        </row>
        <row r="659">
          <cell r="A659">
            <v>657</v>
          </cell>
          <cell r="B659" t="str">
            <v>seiscientos cincuenta y siete</v>
          </cell>
        </row>
        <row r="660">
          <cell r="A660">
            <v>658</v>
          </cell>
          <cell r="B660" t="str">
            <v>seiscientos cincuenta y ocho</v>
          </cell>
        </row>
        <row r="661">
          <cell r="A661">
            <v>659</v>
          </cell>
          <cell r="B661" t="str">
            <v>seiscientos cincuenta y nueve</v>
          </cell>
        </row>
        <row r="662">
          <cell r="A662">
            <v>660</v>
          </cell>
          <cell r="B662" t="str">
            <v>seiscientos sesenta</v>
          </cell>
        </row>
        <row r="663">
          <cell r="A663">
            <v>661</v>
          </cell>
          <cell r="B663" t="str">
            <v>seiscientos sesenta y un</v>
          </cell>
        </row>
        <row r="664">
          <cell r="A664">
            <v>662</v>
          </cell>
          <cell r="B664" t="str">
            <v>seiscientos sesenta y dos</v>
          </cell>
        </row>
        <row r="665">
          <cell r="A665">
            <v>663</v>
          </cell>
          <cell r="B665" t="str">
            <v>seiscientos sesenta y tres</v>
          </cell>
        </row>
        <row r="666">
          <cell r="A666">
            <v>664</v>
          </cell>
          <cell r="B666" t="str">
            <v>seiscientos sesenta y cuatro</v>
          </cell>
        </row>
        <row r="667">
          <cell r="A667">
            <v>665</v>
          </cell>
          <cell r="B667" t="str">
            <v>seiscientos sesenta y cinco</v>
          </cell>
        </row>
        <row r="668">
          <cell r="A668">
            <v>666</v>
          </cell>
          <cell r="B668" t="str">
            <v>seiscientos sesenta y seis</v>
          </cell>
        </row>
        <row r="669">
          <cell r="A669">
            <v>667</v>
          </cell>
          <cell r="B669" t="str">
            <v>seiscientos sesenta y siete</v>
          </cell>
        </row>
        <row r="670">
          <cell r="A670">
            <v>668</v>
          </cell>
          <cell r="B670" t="str">
            <v>seiscientos sesenta y ocho</v>
          </cell>
        </row>
        <row r="671">
          <cell r="A671">
            <v>669</v>
          </cell>
          <cell r="B671" t="str">
            <v>seiscientos sesenta y nueve</v>
          </cell>
        </row>
        <row r="672">
          <cell r="A672">
            <v>670</v>
          </cell>
          <cell r="B672" t="str">
            <v>seiscientos setenta</v>
          </cell>
        </row>
        <row r="673">
          <cell r="A673">
            <v>671</v>
          </cell>
          <cell r="B673" t="str">
            <v>seiscientos setenta y un</v>
          </cell>
        </row>
        <row r="674">
          <cell r="A674">
            <v>672</v>
          </cell>
          <cell r="B674" t="str">
            <v>seiscientos setenta y dos</v>
          </cell>
        </row>
        <row r="675">
          <cell r="A675">
            <v>673</v>
          </cell>
          <cell r="B675" t="str">
            <v>seiscientos setenta y tres</v>
          </cell>
        </row>
        <row r="676">
          <cell r="A676">
            <v>674</v>
          </cell>
          <cell r="B676" t="str">
            <v>seiscientos setenta y cuatro</v>
          </cell>
        </row>
        <row r="677">
          <cell r="A677">
            <v>675</v>
          </cell>
          <cell r="B677" t="str">
            <v>seiscientos setenta y cinco</v>
          </cell>
        </row>
        <row r="678">
          <cell r="A678">
            <v>676</v>
          </cell>
          <cell r="B678" t="str">
            <v>seiscientos setenta y seis</v>
          </cell>
        </row>
        <row r="679">
          <cell r="A679">
            <v>677</v>
          </cell>
          <cell r="B679" t="str">
            <v>seiscientos setenta y siete</v>
          </cell>
        </row>
        <row r="680">
          <cell r="A680">
            <v>678</v>
          </cell>
          <cell r="B680" t="str">
            <v>seiscientos setenta y ocho</v>
          </cell>
        </row>
        <row r="681">
          <cell r="A681">
            <v>679</v>
          </cell>
          <cell r="B681" t="str">
            <v>seiscientos setenta y nueve</v>
          </cell>
        </row>
        <row r="682">
          <cell r="A682">
            <v>680</v>
          </cell>
          <cell r="B682" t="str">
            <v>seiscientos ochenta</v>
          </cell>
        </row>
        <row r="683">
          <cell r="A683">
            <v>681</v>
          </cell>
          <cell r="B683" t="str">
            <v>seiscientos ochenta y un</v>
          </cell>
        </row>
        <row r="684">
          <cell r="A684">
            <v>682</v>
          </cell>
          <cell r="B684" t="str">
            <v>seiscientos ochenta y dos</v>
          </cell>
        </row>
        <row r="685">
          <cell r="A685">
            <v>683</v>
          </cell>
          <cell r="B685" t="str">
            <v>seiscientos ochenta y tres</v>
          </cell>
        </row>
        <row r="686">
          <cell r="A686">
            <v>684</v>
          </cell>
          <cell r="B686" t="str">
            <v>seiscientos ochenta y cuatro</v>
          </cell>
        </row>
        <row r="687">
          <cell r="A687">
            <v>685</v>
          </cell>
          <cell r="B687" t="str">
            <v>seiscientos ochenta y cinco</v>
          </cell>
        </row>
        <row r="688">
          <cell r="A688">
            <v>686</v>
          </cell>
          <cell r="B688" t="str">
            <v>seiscientos ochenta y seis</v>
          </cell>
        </row>
        <row r="689">
          <cell r="A689">
            <v>687</v>
          </cell>
          <cell r="B689" t="str">
            <v>seiscientos ochenta y siete</v>
          </cell>
        </row>
        <row r="690">
          <cell r="A690">
            <v>688</v>
          </cell>
          <cell r="B690" t="str">
            <v>seiscientos ochenta y ocho</v>
          </cell>
        </row>
        <row r="691">
          <cell r="A691">
            <v>689</v>
          </cell>
          <cell r="B691" t="str">
            <v>seiscientos ochenta y nueve</v>
          </cell>
        </row>
        <row r="692">
          <cell r="A692">
            <v>690</v>
          </cell>
          <cell r="B692" t="str">
            <v>seiscientos noventa</v>
          </cell>
        </row>
        <row r="693">
          <cell r="A693">
            <v>691</v>
          </cell>
          <cell r="B693" t="str">
            <v>seiscientos noventa y un</v>
          </cell>
        </row>
        <row r="694">
          <cell r="A694">
            <v>692</v>
          </cell>
          <cell r="B694" t="str">
            <v>seiscientos noventa y dos</v>
          </cell>
        </row>
        <row r="695">
          <cell r="A695">
            <v>693</v>
          </cell>
          <cell r="B695" t="str">
            <v>seiscientos noventa y tres</v>
          </cell>
        </row>
        <row r="696">
          <cell r="A696">
            <v>694</v>
          </cell>
          <cell r="B696" t="str">
            <v>seiscientos noventa y cuatro</v>
          </cell>
        </row>
        <row r="697">
          <cell r="A697">
            <v>695</v>
          </cell>
          <cell r="B697" t="str">
            <v>seiscientos noventa y cinco</v>
          </cell>
        </row>
        <row r="698">
          <cell r="A698">
            <v>696</v>
          </cell>
          <cell r="B698" t="str">
            <v>seiscientos noventa y seis</v>
          </cell>
        </row>
        <row r="699">
          <cell r="A699">
            <v>697</v>
          </cell>
          <cell r="B699" t="str">
            <v>seiscientos noventa y siete</v>
          </cell>
        </row>
        <row r="700">
          <cell r="A700">
            <v>698</v>
          </cell>
          <cell r="B700" t="str">
            <v>seiscientos noventa y ocho</v>
          </cell>
        </row>
        <row r="701">
          <cell r="A701">
            <v>699</v>
          </cell>
          <cell r="B701" t="str">
            <v>seiscientos noventa y nueve</v>
          </cell>
        </row>
        <row r="702">
          <cell r="A702">
            <v>700</v>
          </cell>
          <cell r="B702" t="str">
            <v>setecientos</v>
          </cell>
        </row>
        <row r="703">
          <cell r="A703">
            <v>701</v>
          </cell>
          <cell r="B703" t="str">
            <v>setecientos un</v>
          </cell>
        </row>
        <row r="704">
          <cell r="A704">
            <v>702</v>
          </cell>
          <cell r="B704" t="str">
            <v>setecientos dos</v>
          </cell>
        </row>
        <row r="705">
          <cell r="A705">
            <v>703</v>
          </cell>
          <cell r="B705" t="str">
            <v>setecientos tres</v>
          </cell>
        </row>
        <row r="706">
          <cell r="A706">
            <v>704</v>
          </cell>
          <cell r="B706" t="str">
            <v>setecientos cuatro</v>
          </cell>
        </row>
        <row r="707">
          <cell r="A707">
            <v>705</v>
          </cell>
          <cell r="B707" t="str">
            <v>setecientos cinco</v>
          </cell>
        </row>
        <row r="708">
          <cell r="A708">
            <v>706</v>
          </cell>
          <cell r="B708" t="str">
            <v>setecientos seis</v>
          </cell>
        </row>
        <row r="709">
          <cell r="A709">
            <v>707</v>
          </cell>
          <cell r="B709" t="str">
            <v>setecientos siete</v>
          </cell>
        </row>
        <row r="710">
          <cell r="A710">
            <v>708</v>
          </cell>
          <cell r="B710" t="str">
            <v>setecientos ocho</v>
          </cell>
        </row>
        <row r="711">
          <cell r="A711">
            <v>709</v>
          </cell>
          <cell r="B711" t="str">
            <v>setecientos nueve</v>
          </cell>
        </row>
        <row r="712">
          <cell r="A712">
            <v>710</v>
          </cell>
          <cell r="B712" t="str">
            <v>setecientos diez</v>
          </cell>
        </row>
        <row r="713">
          <cell r="A713">
            <v>711</v>
          </cell>
          <cell r="B713" t="str">
            <v>setecientos once</v>
          </cell>
        </row>
        <row r="714">
          <cell r="A714">
            <v>712</v>
          </cell>
          <cell r="B714" t="str">
            <v>setecientos doce</v>
          </cell>
        </row>
        <row r="715">
          <cell r="A715">
            <v>713</v>
          </cell>
          <cell r="B715" t="str">
            <v>setecientos trece</v>
          </cell>
        </row>
        <row r="716">
          <cell r="A716">
            <v>714</v>
          </cell>
          <cell r="B716" t="str">
            <v>setecientos catorce</v>
          </cell>
        </row>
        <row r="717">
          <cell r="A717">
            <v>715</v>
          </cell>
          <cell r="B717" t="str">
            <v>setecientos quince</v>
          </cell>
        </row>
        <row r="718">
          <cell r="A718">
            <v>716</v>
          </cell>
          <cell r="B718" t="str">
            <v>setecientos diesiseis</v>
          </cell>
        </row>
        <row r="719">
          <cell r="A719">
            <v>717</v>
          </cell>
          <cell r="B719" t="str">
            <v>setecientos diecisiete</v>
          </cell>
        </row>
        <row r="720">
          <cell r="A720">
            <v>718</v>
          </cell>
          <cell r="B720" t="str">
            <v>setecientos dieciocho</v>
          </cell>
        </row>
        <row r="721">
          <cell r="A721">
            <v>719</v>
          </cell>
          <cell r="B721" t="str">
            <v>setecientos diecinueve</v>
          </cell>
        </row>
        <row r="722">
          <cell r="A722">
            <v>720</v>
          </cell>
          <cell r="B722" t="str">
            <v>setecientos veinte</v>
          </cell>
        </row>
        <row r="723">
          <cell r="A723">
            <v>721</v>
          </cell>
          <cell r="B723" t="str">
            <v>setecientos ventiun</v>
          </cell>
        </row>
        <row r="724">
          <cell r="A724">
            <v>722</v>
          </cell>
          <cell r="B724" t="str">
            <v>setecientos ventidos</v>
          </cell>
        </row>
        <row r="725">
          <cell r="A725">
            <v>723</v>
          </cell>
          <cell r="B725" t="str">
            <v>setecientos ventitres</v>
          </cell>
        </row>
        <row r="726">
          <cell r="A726">
            <v>724</v>
          </cell>
          <cell r="B726" t="str">
            <v>setecientos venticuatro</v>
          </cell>
        </row>
        <row r="727">
          <cell r="A727">
            <v>725</v>
          </cell>
          <cell r="B727" t="str">
            <v>setecientos venticinco</v>
          </cell>
        </row>
        <row r="728">
          <cell r="A728">
            <v>726</v>
          </cell>
          <cell r="B728" t="str">
            <v>setecientos ventiseis</v>
          </cell>
        </row>
        <row r="729">
          <cell r="A729">
            <v>727</v>
          </cell>
          <cell r="B729" t="str">
            <v>setecientos ventisiete</v>
          </cell>
        </row>
        <row r="730">
          <cell r="A730">
            <v>728</v>
          </cell>
          <cell r="B730" t="str">
            <v>setecientos ventiocho</v>
          </cell>
        </row>
        <row r="731">
          <cell r="A731">
            <v>729</v>
          </cell>
          <cell r="B731" t="str">
            <v>setecientos ventinueve</v>
          </cell>
        </row>
        <row r="732">
          <cell r="A732">
            <v>730</v>
          </cell>
          <cell r="B732" t="str">
            <v>setecientos treinta</v>
          </cell>
        </row>
        <row r="733">
          <cell r="A733">
            <v>731</v>
          </cell>
          <cell r="B733" t="str">
            <v>setecientos treinta y un</v>
          </cell>
        </row>
        <row r="734">
          <cell r="A734">
            <v>732</v>
          </cell>
          <cell r="B734" t="str">
            <v>setecientos treinta y dos</v>
          </cell>
        </row>
        <row r="735">
          <cell r="A735">
            <v>733</v>
          </cell>
          <cell r="B735" t="str">
            <v>setecientos treinta y tres</v>
          </cell>
        </row>
        <row r="736">
          <cell r="A736">
            <v>734</v>
          </cell>
          <cell r="B736" t="str">
            <v>setecientos treinta y cuatro</v>
          </cell>
        </row>
        <row r="737">
          <cell r="A737">
            <v>735</v>
          </cell>
          <cell r="B737" t="str">
            <v>setecientos treinta y cinco</v>
          </cell>
        </row>
        <row r="738">
          <cell r="A738">
            <v>736</v>
          </cell>
          <cell r="B738" t="str">
            <v>setecientos treinta y seis</v>
          </cell>
        </row>
        <row r="739">
          <cell r="A739">
            <v>737</v>
          </cell>
          <cell r="B739" t="str">
            <v>setecientos treinta y siete</v>
          </cell>
        </row>
        <row r="740">
          <cell r="A740">
            <v>738</v>
          </cell>
          <cell r="B740" t="str">
            <v>setecientos treinta y ocho</v>
          </cell>
        </row>
        <row r="741">
          <cell r="A741">
            <v>739</v>
          </cell>
          <cell r="B741" t="str">
            <v>setecientos treinta y nueve</v>
          </cell>
        </row>
        <row r="742">
          <cell r="A742">
            <v>740</v>
          </cell>
          <cell r="B742" t="str">
            <v>setecientos cuarenta</v>
          </cell>
        </row>
        <row r="743">
          <cell r="A743">
            <v>741</v>
          </cell>
          <cell r="B743" t="str">
            <v>setecientos cuarenta y un</v>
          </cell>
        </row>
        <row r="744">
          <cell r="A744">
            <v>742</v>
          </cell>
          <cell r="B744" t="str">
            <v>setecientos cuarenta y dos</v>
          </cell>
        </row>
        <row r="745">
          <cell r="A745">
            <v>743</v>
          </cell>
          <cell r="B745" t="str">
            <v>setecientos cuarenta y tres</v>
          </cell>
        </row>
        <row r="746">
          <cell r="A746">
            <v>744</v>
          </cell>
          <cell r="B746" t="str">
            <v>setecientos cuarenta y cuatro</v>
          </cell>
        </row>
        <row r="747">
          <cell r="A747">
            <v>745</v>
          </cell>
          <cell r="B747" t="str">
            <v>setecientos cuarenta y cinco</v>
          </cell>
        </row>
        <row r="748">
          <cell r="A748">
            <v>746</v>
          </cell>
          <cell r="B748" t="str">
            <v>setecientos cuarenta y seis</v>
          </cell>
        </row>
        <row r="749">
          <cell r="A749">
            <v>747</v>
          </cell>
          <cell r="B749" t="str">
            <v>setecientos cuarenta y siete</v>
          </cell>
        </row>
        <row r="750">
          <cell r="A750">
            <v>748</v>
          </cell>
          <cell r="B750" t="str">
            <v>setecientos cuarenta y ocho</v>
          </cell>
        </row>
        <row r="751">
          <cell r="A751">
            <v>749</v>
          </cell>
          <cell r="B751" t="str">
            <v>setecientos cuarenta y nueve</v>
          </cell>
        </row>
        <row r="752">
          <cell r="A752">
            <v>750</v>
          </cell>
          <cell r="B752" t="str">
            <v>setecientos cincuenta</v>
          </cell>
        </row>
        <row r="753">
          <cell r="A753">
            <v>751</v>
          </cell>
          <cell r="B753" t="str">
            <v>setecientos cincuenta y un</v>
          </cell>
        </row>
        <row r="754">
          <cell r="A754">
            <v>752</v>
          </cell>
          <cell r="B754" t="str">
            <v>setecientos cincuenta y dos</v>
          </cell>
        </row>
        <row r="755">
          <cell r="A755">
            <v>753</v>
          </cell>
          <cell r="B755" t="str">
            <v>setecientos cincuenta y tres</v>
          </cell>
        </row>
        <row r="756">
          <cell r="A756">
            <v>754</v>
          </cell>
          <cell r="B756" t="str">
            <v>setecientos cincuenta y cuatro</v>
          </cell>
        </row>
        <row r="757">
          <cell r="A757">
            <v>755</v>
          </cell>
          <cell r="B757" t="str">
            <v>setecientos cincuenta y cinco</v>
          </cell>
        </row>
        <row r="758">
          <cell r="A758">
            <v>756</v>
          </cell>
          <cell r="B758" t="str">
            <v>setecientos cincuenta y seis</v>
          </cell>
        </row>
        <row r="759">
          <cell r="A759">
            <v>757</v>
          </cell>
          <cell r="B759" t="str">
            <v>setecientos cincuenta y siete</v>
          </cell>
        </row>
        <row r="760">
          <cell r="A760">
            <v>758</v>
          </cell>
          <cell r="B760" t="str">
            <v>setecientos cincuenta y ocho</v>
          </cell>
        </row>
        <row r="761">
          <cell r="A761">
            <v>759</v>
          </cell>
          <cell r="B761" t="str">
            <v>setecientos cincuenta y nueve</v>
          </cell>
        </row>
        <row r="762">
          <cell r="A762">
            <v>760</v>
          </cell>
          <cell r="B762" t="str">
            <v>setecientos sesenta</v>
          </cell>
        </row>
        <row r="763">
          <cell r="A763">
            <v>761</v>
          </cell>
          <cell r="B763" t="str">
            <v>setecientos sesenta y un</v>
          </cell>
        </row>
        <row r="764">
          <cell r="A764">
            <v>762</v>
          </cell>
          <cell r="B764" t="str">
            <v>setecientos sesenta y dos</v>
          </cell>
        </row>
        <row r="765">
          <cell r="A765">
            <v>763</v>
          </cell>
          <cell r="B765" t="str">
            <v>setecientos sesenta y tres</v>
          </cell>
        </row>
        <row r="766">
          <cell r="A766">
            <v>764</v>
          </cell>
          <cell r="B766" t="str">
            <v>setecientos sesenta y cuatro</v>
          </cell>
        </row>
        <row r="767">
          <cell r="A767">
            <v>765</v>
          </cell>
          <cell r="B767" t="str">
            <v>setecientos sesenta y cinco</v>
          </cell>
        </row>
        <row r="768">
          <cell r="A768">
            <v>766</v>
          </cell>
          <cell r="B768" t="str">
            <v>setecientos sesenta y seis</v>
          </cell>
        </row>
        <row r="769">
          <cell r="A769">
            <v>767</v>
          </cell>
          <cell r="B769" t="str">
            <v>setecientos sesenta y siete</v>
          </cell>
        </row>
        <row r="770">
          <cell r="A770">
            <v>768</v>
          </cell>
          <cell r="B770" t="str">
            <v>setecientos sesenta y ocho</v>
          </cell>
        </row>
        <row r="771">
          <cell r="A771">
            <v>769</v>
          </cell>
          <cell r="B771" t="str">
            <v>setecientos sesenta y nueve</v>
          </cell>
        </row>
        <row r="772">
          <cell r="A772">
            <v>770</v>
          </cell>
          <cell r="B772" t="str">
            <v>setecientos setenta</v>
          </cell>
        </row>
        <row r="773">
          <cell r="A773">
            <v>771</v>
          </cell>
          <cell r="B773" t="str">
            <v>setecientos setenta y un</v>
          </cell>
        </row>
        <row r="774">
          <cell r="A774">
            <v>772</v>
          </cell>
          <cell r="B774" t="str">
            <v>setecientos setenta y dos</v>
          </cell>
        </row>
        <row r="775">
          <cell r="A775">
            <v>773</v>
          </cell>
          <cell r="B775" t="str">
            <v>setecientos setenta y tres</v>
          </cell>
        </row>
        <row r="776">
          <cell r="A776">
            <v>774</v>
          </cell>
          <cell r="B776" t="str">
            <v>setecientos setenta y cuatro</v>
          </cell>
        </row>
        <row r="777">
          <cell r="A777">
            <v>775</v>
          </cell>
          <cell r="B777" t="str">
            <v>setecientos setenta y cinco</v>
          </cell>
        </row>
        <row r="778">
          <cell r="A778">
            <v>776</v>
          </cell>
          <cell r="B778" t="str">
            <v>setecientos setenta y seis</v>
          </cell>
        </row>
        <row r="779">
          <cell r="A779">
            <v>777</v>
          </cell>
          <cell r="B779" t="str">
            <v>setecientos setenta y siete</v>
          </cell>
        </row>
        <row r="780">
          <cell r="A780">
            <v>778</v>
          </cell>
          <cell r="B780" t="str">
            <v>setecientos setenta y ocho</v>
          </cell>
        </row>
        <row r="781">
          <cell r="A781">
            <v>779</v>
          </cell>
          <cell r="B781" t="str">
            <v>setecientos setenta y nueve</v>
          </cell>
        </row>
        <row r="782">
          <cell r="A782">
            <v>780</v>
          </cell>
          <cell r="B782" t="str">
            <v>setecientos ochenta</v>
          </cell>
        </row>
        <row r="783">
          <cell r="A783">
            <v>781</v>
          </cell>
          <cell r="B783" t="str">
            <v>setecientos ochenta y un</v>
          </cell>
        </row>
        <row r="784">
          <cell r="A784">
            <v>782</v>
          </cell>
          <cell r="B784" t="str">
            <v>setecientos ochenta y dos</v>
          </cell>
        </row>
        <row r="785">
          <cell r="A785">
            <v>783</v>
          </cell>
          <cell r="B785" t="str">
            <v>setecientos ochenta y tres</v>
          </cell>
        </row>
        <row r="786">
          <cell r="A786">
            <v>784</v>
          </cell>
          <cell r="B786" t="str">
            <v>setecientos ochenta y cuatro</v>
          </cell>
        </row>
        <row r="787">
          <cell r="A787">
            <v>785</v>
          </cell>
          <cell r="B787" t="str">
            <v>setecientos ochenta y cinco</v>
          </cell>
        </row>
        <row r="788">
          <cell r="A788">
            <v>786</v>
          </cell>
          <cell r="B788" t="str">
            <v>setecientos ochenta y seis</v>
          </cell>
        </row>
        <row r="789">
          <cell r="A789">
            <v>787</v>
          </cell>
          <cell r="B789" t="str">
            <v>setecientos ochenta y siete</v>
          </cell>
        </row>
        <row r="790">
          <cell r="A790">
            <v>788</v>
          </cell>
          <cell r="B790" t="str">
            <v>setecientos ochenta y ocho</v>
          </cell>
        </row>
        <row r="791">
          <cell r="A791">
            <v>789</v>
          </cell>
          <cell r="B791" t="str">
            <v>setecientos ochenta y nueve</v>
          </cell>
        </row>
        <row r="792">
          <cell r="A792">
            <v>790</v>
          </cell>
          <cell r="B792" t="str">
            <v>setecientos noventa</v>
          </cell>
        </row>
        <row r="793">
          <cell r="A793">
            <v>791</v>
          </cell>
          <cell r="B793" t="str">
            <v>setecientos noventa y un</v>
          </cell>
        </row>
        <row r="794">
          <cell r="A794">
            <v>792</v>
          </cell>
          <cell r="B794" t="str">
            <v>setecientos noventa y dos</v>
          </cell>
        </row>
        <row r="795">
          <cell r="A795">
            <v>793</v>
          </cell>
          <cell r="B795" t="str">
            <v>setecientos noventa y tres</v>
          </cell>
        </row>
        <row r="796">
          <cell r="A796">
            <v>794</v>
          </cell>
          <cell r="B796" t="str">
            <v>setecientos noventa y cuatro</v>
          </cell>
        </row>
        <row r="797">
          <cell r="A797">
            <v>795</v>
          </cell>
          <cell r="B797" t="str">
            <v>setecientos noventa y cinco</v>
          </cell>
        </row>
        <row r="798">
          <cell r="A798">
            <v>796</v>
          </cell>
          <cell r="B798" t="str">
            <v>setecientos noventa y seis</v>
          </cell>
        </row>
        <row r="799">
          <cell r="A799">
            <v>797</v>
          </cell>
          <cell r="B799" t="str">
            <v>setecientos noventa y siete</v>
          </cell>
        </row>
        <row r="800">
          <cell r="A800">
            <v>798</v>
          </cell>
          <cell r="B800" t="str">
            <v>setecientos noventa y ocho</v>
          </cell>
        </row>
        <row r="801">
          <cell r="A801">
            <v>799</v>
          </cell>
          <cell r="B801" t="str">
            <v>setecientos noventa y nueve</v>
          </cell>
        </row>
        <row r="802">
          <cell r="A802">
            <v>800</v>
          </cell>
          <cell r="B802" t="str">
            <v>ochocientos</v>
          </cell>
        </row>
        <row r="803">
          <cell r="A803">
            <v>801</v>
          </cell>
          <cell r="B803" t="str">
            <v>ochocientos un</v>
          </cell>
        </row>
        <row r="804">
          <cell r="A804">
            <v>802</v>
          </cell>
          <cell r="B804" t="str">
            <v>ochocientos dos</v>
          </cell>
        </row>
        <row r="805">
          <cell r="A805">
            <v>803</v>
          </cell>
          <cell r="B805" t="str">
            <v>ochocientos tres</v>
          </cell>
        </row>
        <row r="806">
          <cell r="A806">
            <v>804</v>
          </cell>
          <cell r="B806" t="str">
            <v>ochocientos cuatro</v>
          </cell>
        </row>
        <row r="807">
          <cell r="A807">
            <v>805</v>
          </cell>
          <cell r="B807" t="str">
            <v>ochocientos cinco</v>
          </cell>
        </row>
        <row r="808">
          <cell r="A808">
            <v>806</v>
          </cell>
          <cell r="B808" t="str">
            <v>ochocientos seis</v>
          </cell>
        </row>
        <row r="809">
          <cell r="A809">
            <v>807</v>
          </cell>
          <cell r="B809" t="str">
            <v>ochocientos siete</v>
          </cell>
        </row>
        <row r="810">
          <cell r="A810">
            <v>808</v>
          </cell>
          <cell r="B810" t="str">
            <v>ochocientos ocho</v>
          </cell>
        </row>
        <row r="811">
          <cell r="A811">
            <v>809</v>
          </cell>
          <cell r="B811" t="str">
            <v>ochocientos nueve</v>
          </cell>
        </row>
        <row r="812">
          <cell r="A812">
            <v>810</v>
          </cell>
          <cell r="B812" t="str">
            <v>ochocientos diez</v>
          </cell>
        </row>
        <row r="813">
          <cell r="A813">
            <v>811</v>
          </cell>
          <cell r="B813" t="str">
            <v>ochocientos once</v>
          </cell>
        </row>
        <row r="814">
          <cell r="A814">
            <v>812</v>
          </cell>
          <cell r="B814" t="str">
            <v>ochocientos doce</v>
          </cell>
        </row>
        <row r="815">
          <cell r="A815">
            <v>813</v>
          </cell>
          <cell r="B815" t="str">
            <v>ochocientos trece</v>
          </cell>
        </row>
        <row r="816">
          <cell r="A816">
            <v>814</v>
          </cell>
          <cell r="B816" t="str">
            <v>ochocientos catorce</v>
          </cell>
        </row>
        <row r="817">
          <cell r="A817">
            <v>815</v>
          </cell>
          <cell r="B817" t="str">
            <v>ochocientos quince</v>
          </cell>
        </row>
        <row r="818">
          <cell r="A818">
            <v>816</v>
          </cell>
          <cell r="B818" t="str">
            <v>ochocientos diesiseis</v>
          </cell>
        </row>
        <row r="819">
          <cell r="A819">
            <v>817</v>
          </cell>
          <cell r="B819" t="str">
            <v>ochocientos diecisiete</v>
          </cell>
        </row>
        <row r="820">
          <cell r="A820">
            <v>818</v>
          </cell>
          <cell r="B820" t="str">
            <v>ochocientos dieciocho</v>
          </cell>
        </row>
        <row r="821">
          <cell r="A821">
            <v>819</v>
          </cell>
          <cell r="B821" t="str">
            <v>ochocientos diecinueve</v>
          </cell>
        </row>
        <row r="822">
          <cell r="A822">
            <v>820</v>
          </cell>
          <cell r="B822" t="str">
            <v>ochocientos veinte</v>
          </cell>
        </row>
        <row r="823">
          <cell r="A823">
            <v>821</v>
          </cell>
          <cell r="B823" t="str">
            <v>ochocientos ventiun</v>
          </cell>
        </row>
        <row r="824">
          <cell r="A824">
            <v>822</v>
          </cell>
          <cell r="B824" t="str">
            <v>ochocientos ventidos</v>
          </cell>
        </row>
        <row r="825">
          <cell r="A825">
            <v>823</v>
          </cell>
          <cell r="B825" t="str">
            <v>ochocientos ventitres</v>
          </cell>
        </row>
        <row r="826">
          <cell r="A826">
            <v>824</v>
          </cell>
          <cell r="B826" t="str">
            <v>ochocientos venticuatro</v>
          </cell>
        </row>
        <row r="827">
          <cell r="A827">
            <v>825</v>
          </cell>
          <cell r="B827" t="str">
            <v>ochocientos venticinco</v>
          </cell>
        </row>
        <row r="828">
          <cell r="A828">
            <v>826</v>
          </cell>
          <cell r="B828" t="str">
            <v>ochocientos ventiseis</v>
          </cell>
        </row>
        <row r="829">
          <cell r="A829">
            <v>827</v>
          </cell>
          <cell r="B829" t="str">
            <v>ochocientos ventisiete</v>
          </cell>
        </row>
        <row r="830">
          <cell r="A830">
            <v>828</v>
          </cell>
          <cell r="B830" t="str">
            <v>ochocientos ventiocho</v>
          </cell>
        </row>
        <row r="831">
          <cell r="A831">
            <v>829</v>
          </cell>
          <cell r="B831" t="str">
            <v>ochocientos ventinueve</v>
          </cell>
        </row>
        <row r="832">
          <cell r="A832">
            <v>830</v>
          </cell>
          <cell r="B832" t="str">
            <v>ochocientos treinta</v>
          </cell>
        </row>
        <row r="833">
          <cell r="A833">
            <v>831</v>
          </cell>
          <cell r="B833" t="str">
            <v>ochocientos treinta y un</v>
          </cell>
        </row>
        <row r="834">
          <cell r="A834">
            <v>832</v>
          </cell>
          <cell r="B834" t="str">
            <v>ochocientos treinta y dos</v>
          </cell>
        </row>
        <row r="835">
          <cell r="A835">
            <v>833</v>
          </cell>
          <cell r="B835" t="str">
            <v>ochocientos treinta y tres</v>
          </cell>
        </row>
        <row r="836">
          <cell r="A836">
            <v>834</v>
          </cell>
          <cell r="B836" t="str">
            <v>ochocientos treinta y cuatro</v>
          </cell>
        </row>
        <row r="837">
          <cell r="A837">
            <v>835</v>
          </cell>
          <cell r="B837" t="str">
            <v>ochocientos treinta y cinco</v>
          </cell>
        </row>
        <row r="838">
          <cell r="A838">
            <v>836</v>
          </cell>
          <cell r="B838" t="str">
            <v>ochocientos treinta y seis</v>
          </cell>
        </row>
        <row r="839">
          <cell r="A839">
            <v>837</v>
          </cell>
          <cell r="B839" t="str">
            <v>ochocientos treinta y siete</v>
          </cell>
        </row>
        <row r="840">
          <cell r="A840">
            <v>838</v>
          </cell>
          <cell r="B840" t="str">
            <v>ochocientos treinta y ocho</v>
          </cell>
        </row>
        <row r="841">
          <cell r="A841">
            <v>839</v>
          </cell>
          <cell r="B841" t="str">
            <v>ochocientos treinta y nueve</v>
          </cell>
        </row>
        <row r="842">
          <cell r="A842">
            <v>840</v>
          </cell>
          <cell r="B842" t="str">
            <v>ochocientos cuarenta</v>
          </cell>
        </row>
        <row r="843">
          <cell r="A843">
            <v>841</v>
          </cell>
          <cell r="B843" t="str">
            <v>ochocientos cuarenta y un</v>
          </cell>
        </row>
        <row r="844">
          <cell r="A844">
            <v>842</v>
          </cell>
          <cell r="B844" t="str">
            <v>ochocientos cuarenta y dos</v>
          </cell>
        </row>
        <row r="845">
          <cell r="A845">
            <v>843</v>
          </cell>
          <cell r="B845" t="str">
            <v>ochocientos cuarenta y tres</v>
          </cell>
        </row>
        <row r="846">
          <cell r="A846">
            <v>844</v>
          </cell>
          <cell r="B846" t="str">
            <v>ochocientos cuarenta y cuatro</v>
          </cell>
        </row>
        <row r="847">
          <cell r="A847">
            <v>845</v>
          </cell>
          <cell r="B847" t="str">
            <v>ochocientos cuarenta y cinco</v>
          </cell>
        </row>
        <row r="848">
          <cell r="A848">
            <v>846</v>
          </cell>
          <cell r="B848" t="str">
            <v>ochocientos cuarenta y seis</v>
          </cell>
        </row>
        <row r="849">
          <cell r="A849">
            <v>847</v>
          </cell>
          <cell r="B849" t="str">
            <v>ochocientos cuarenta y siete</v>
          </cell>
        </row>
        <row r="850">
          <cell r="A850">
            <v>848</v>
          </cell>
          <cell r="B850" t="str">
            <v>ochocientos cuarenta y ocho</v>
          </cell>
        </row>
        <row r="851">
          <cell r="A851">
            <v>849</v>
          </cell>
          <cell r="B851" t="str">
            <v>ochocientos cuarenta y nueve</v>
          </cell>
        </row>
        <row r="852">
          <cell r="A852">
            <v>850</v>
          </cell>
          <cell r="B852" t="str">
            <v>ochocientos cincuenta</v>
          </cell>
        </row>
        <row r="853">
          <cell r="A853">
            <v>851</v>
          </cell>
          <cell r="B853" t="str">
            <v>ochocientos cincuenta y un</v>
          </cell>
        </row>
        <row r="854">
          <cell r="A854">
            <v>852</v>
          </cell>
          <cell r="B854" t="str">
            <v>ochocientos cincuenta y dos</v>
          </cell>
        </row>
        <row r="855">
          <cell r="A855">
            <v>853</v>
          </cell>
          <cell r="B855" t="str">
            <v>ochocientos cincuenta y tres</v>
          </cell>
        </row>
        <row r="856">
          <cell r="A856">
            <v>854</v>
          </cell>
          <cell r="B856" t="str">
            <v>ochocientos cincuenta y cuatro</v>
          </cell>
        </row>
        <row r="857">
          <cell r="A857">
            <v>855</v>
          </cell>
          <cell r="B857" t="str">
            <v>ochocientos cincuenta y cinco</v>
          </cell>
        </row>
        <row r="858">
          <cell r="A858">
            <v>856</v>
          </cell>
          <cell r="B858" t="str">
            <v>ochocientos cincuenta y seis</v>
          </cell>
        </row>
        <row r="859">
          <cell r="A859">
            <v>857</v>
          </cell>
          <cell r="B859" t="str">
            <v>ochocientos cincuenta y siete</v>
          </cell>
        </row>
        <row r="860">
          <cell r="A860">
            <v>858</v>
          </cell>
          <cell r="B860" t="str">
            <v>ochocientos cincuenta y ocho</v>
          </cell>
        </row>
        <row r="861">
          <cell r="A861">
            <v>859</v>
          </cell>
          <cell r="B861" t="str">
            <v>ochocientos cincuenta y nueve</v>
          </cell>
        </row>
        <row r="862">
          <cell r="A862">
            <v>860</v>
          </cell>
          <cell r="B862" t="str">
            <v>ochocientos sesenta</v>
          </cell>
        </row>
        <row r="863">
          <cell r="A863">
            <v>861</v>
          </cell>
          <cell r="B863" t="str">
            <v>ochocientos sesenta y un</v>
          </cell>
        </row>
        <row r="864">
          <cell r="A864">
            <v>862</v>
          </cell>
          <cell r="B864" t="str">
            <v>ochocientos sesenta y dos</v>
          </cell>
        </row>
        <row r="865">
          <cell r="A865">
            <v>863</v>
          </cell>
          <cell r="B865" t="str">
            <v>ochocientos sesenta y tres</v>
          </cell>
        </row>
        <row r="866">
          <cell r="A866">
            <v>864</v>
          </cell>
          <cell r="B866" t="str">
            <v>ochocientos sesenta y cuatro</v>
          </cell>
        </row>
        <row r="867">
          <cell r="A867">
            <v>865</v>
          </cell>
          <cell r="B867" t="str">
            <v>ochocientos sesenta y cinco</v>
          </cell>
        </row>
        <row r="868">
          <cell r="A868">
            <v>866</v>
          </cell>
          <cell r="B868" t="str">
            <v>ochocientos sesenta y seis</v>
          </cell>
        </row>
        <row r="869">
          <cell r="A869">
            <v>867</v>
          </cell>
          <cell r="B869" t="str">
            <v>ochocientos sesenta y siete</v>
          </cell>
        </row>
        <row r="870">
          <cell r="A870">
            <v>868</v>
          </cell>
          <cell r="B870" t="str">
            <v>ochocientos sesenta y ocho</v>
          </cell>
        </row>
        <row r="871">
          <cell r="A871">
            <v>869</v>
          </cell>
          <cell r="B871" t="str">
            <v>ochocientos sesenta y nueve</v>
          </cell>
        </row>
        <row r="872">
          <cell r="A872">
            <v>870</v>
          </cell>
          <cell r="B872" t="str">
            <v>ochocientos setenta</v>
          </cell>
        </row>
        <row r="873">
          <cell r="A873">
            <v>871</v>
          </cell>
          <cell r="B873" t="str">
            <v>ochocientos setenta y un</v>
          </cell>
        </row>
        <row r="874">
          <cell r="A874">
            <v>872</v>
          </cell>
          <cell r="B874" t="str">
            <v>ochocientos setenta y dos</v>
          </cell>
        </row>
        <row r="875">
          <cell r="A875">
            <v>873</v>
          </cell>
          <cell r="B875" t="str">
            <v>ochocientos setenta y tres</v>
          </cell>
        </row>
        <row r="876">
          <cell r="A876">
            <v>874</v>
          </cell>
          <cell r="B876" t="str">
            <v>ochocientos setenta y cuatro</v>
          </cell>
        </row>
        <row r="877">
          <cell r="A877">
            <v>875</v>
          </cell>
          <cell r="B877" t="str">
            <v>ochocientos setenta y cinco</v>
          </cell>
        </row>
        <row r="878">
          <cell r="A878">
            <v>876</v>
          </cell>
          <cell r="B878" t="str">
            <v>ochocientos setenta y seis</v>
          </cell>
        </row>
        <row r="879">
          <cell r="A879">
            <v>877</v>
          </cell>
          <cell r="B879" t="str">
            <v>ochocientos setenta y siete</v>
          </cell>
        </row>
        <row r="880">
          <cell r="A880">
            <v>878</v>
          </cell>
          <cell r="B880" t="str">
            <v>ochocientos setenta y ocho</v>
          </cell>
        </row>
        <row r="881">
          <cell r="A881">
            <v>879</v>
          </cell>
          <cell r="B881" t="str">
            <v>ochocientos setenta y nueve</v>
          </cell>
        </row>
        <row r="882">
          <cell r="A882">
            <v>880</v>
          </cell>
          <cell r="B882" t="str">
            <v>ochocientos ochenta</v>
          </cell>
        </row>
        <row r="883">
          <cell r="A883">
            <v>881</v>
          </cell>
          <cell r="B883" t="str">
            <v>ochocientos ochenta y un</v>
          </cell>
        </row>
        <row r="884">
          <cell r="A884">
            <v>882</v>
          </cell>
          <cell r="B884" t="str">
            <v>ochocientos ochenta y dos</v>
          </cell>
        </row>
        <row r="885">
          <cell r="A885">
            <v>883</v>
          </cell>
          <cell r="B885" t="str">
            <v>ochocientos ochenta y tres</v>
          </cell>
        </row>
        <row r="886">
          <cell r="A886">
            <v>884</v>
          </cell>
          <cell r="B886" t="str">
            <v>ochocientos ochenta y cuatro</v>
          </cell>
        </row>
        <row r="887">
          <cell r="A887">
            <v>885</v>
          </cell>
          <cell r="B887" t="str">
            <v>ochocientos ochenta y cinco</v>
          </cell>
        </row>
        <row r="888">
          <cell r="A888">
            <v>886</v>
          </cell>
          <cell r="B888" t="str">
            <v>ochocientos ochenta y seis</v>
          </cell>
        </row>
        <row r="889">
          <cell r="A889">
            <v>887</v>
          </cell>
          <cell r="B889" t="str">
            <v>ochocientos ochenta y siete</v>
          </cell>
        </row>
        <row r="890">
          <cell r="A890">
            <v>888</v>
          </cell>
          <cell r="B890" t="str">
            <v>ochocientos ochenta y ocho</v>
          </cell>
        </row>
        <row r="891">
          <cell r="A891">
            <v>889</v>
          </cell>
          <cell r="B891" t="str">
            <v>ochocientos ochenta y nueve</v>
          </cell>
        </row>
        <row r="892">
          <cell r="A892">
            <v>890</v>
          </cell>
          <cell r="B892" t="str">
            <v>ochocientos noventa</v>
          </cell>
        </row>
        <row r="893">
          <cell r="A893">
            <v>891</v>
          </cell>
          <cell r="B893" t="str">
            <v>ochocientos noventa y un</v>
          </cell>
        </row>
        <row r="894">
          <cell r="A894">
            <v>892</v>
          </cell>
          <cell r="B894" t="str">
            <v>ochocientos noventa y dos</v>
          </cell>
        </row>
        <row r="895">
          <cell r="A895">
            <v>893</v>
          </cell>
          <cell r="B895" t="str">
            <v>ochocientos noventa y tres</v>
          </cell>
        </row>
        <row r="896">
          <cell r="A896">
            <v>894</v>
          </cell>
          <cell r="B896" t="str">
            <v>ochocientos noventa y cuatro</v>
          </cell>
        </row>
        <row r="897">
          <cell r="A897">
            <v>895</v>
          </cell>
          <cell r="B897" t="str">
            <v>ochocientos noventa y cinco</v>
          </cell>
        </row>
        <row r="898">
          <cell r="A898">
            <v>896</v>
          </cell>
          <cell r="B898" t="str">
            <v>ochocientos noventa y seis</v>
          </cell>
        </row>
        <row r="899">
          <cell r="A899">
            <v>897</v>
          </cell>
          <cell r="B899" t="str">
            <v>ochocientos noventa y siete</v>
          </cell>
        </row>
        <row r="900">
          <cell r="A900">
            <v>898</v>
          </cell>
          <cell r="B900" t="str">
            <v>ochocientos noventa y ocho</v>
          </cell>
        </row>
        <row r="901">
          <cell r="A901">
            <v>899</v>
          </cell>
          <cell r="B901" t="str">
            <v>ochocientos noventa y nueve</v>
          </cell>
        </row>
        <row r="902">
          <cell r="A902">
            <v>900</v>
          </cell>
          <cell r="B902" t="str">
            <v>novecientos</v>
          </cell>
        </row>
        <row r="903">
          <cell r="A903">
            <v>901</v>
          </cell>
          <cell r="B903" t="str">
            <v>novecientos un</v>
          </cell>
        </row>
        <row r="904">
          <cell r="A904">
            <v>902</v>
          </cell>
          <cell r="B904" t="str">
            <v>novecientos dos</v>
          </cell>
        </row>
        <row r="905">
          <cell r="A905">
            <v>903</v>
          </cell>
          <cell r="B905" t="str">
            <v>novecientos tres</v>
          </cell>
        </row>
        <row r="906">
          <cell r="A906">
            <v>904</v>
          </cell>
          <cell r="B906" t="str">
            <v>novecientos cuatro</v>
          </cell>
        </row>
        <row r="907">
          <cell r="A907">
            <v>905</v>
          </cell>
          <cell r="B907" t="str">
            <v>novecientos cinco</v>
          </cell>
        </row>
        <row r="908">
          <cell r="A908">
            <v>906</v>
          </cell>
          <cell r="B908" t="str">
            <v>novecientos seis</v>
          </cell>
        </row>
        <row r="909">
          <cell r="A909">
            <v>907</v>
          </cell>
          <cell r="B909" t="str">
            <v>novecientos siete</v>
          </cell>
        </row>
        <row r="910">
          <cell r="A910">
            <v>908</v>
          </cell>
          <cell r="B910" t="str">
            <v>novecientos ocho</v>
          </cell>
        </row>
        <row r="911">
          <cell r="A911">
            <v>909</v>
          </cell>
          <cell r="B911" t="str">
            <v>novecientos nueve</v>
          </cell>
        </row>
        <row r="912">
          <cell r="A912">
            <v>910</v>
          </cell>
          <cell r="B912" t="str">
            <v>novecientos diez</v>
          </cell>
        </row>
        <row r="913">
          <cell r="A913">
            <v>911</v>
          </cell>
          <cell r="B913" t="str">
            <v>novecientos once</v>
          </cell>
        </row>
        <row r="914">
          <cell r="A914">
            <v>912</v>
          </cell>
          <cell r="B914" t="str">
            <v>novecientos doce</v>
          </cell>
        </row>
        <row r="915">
          <cell r="A915">
            <v>913</v>
          </cell>
          <cell r="B915" t="str">
            <v>novecientos trece</v>
          </cell>
        </row>
        <row r="916">
          <cell r="A916">
            <v>914</v>
          </cell>
          <cell r="B916" t="str">
            <v>novecientos catorce</v>
          </cell>
        </row>
        <row r="917">
          <cell r="A917">
            <v>915</v>
          </cell>
          <cell r="B917" t="str">
            <v>novecientos quince</v>
          </cell>
        </row>
        <row r="918">
          <cell r="A918">
            <v>916</v>
          </cell>
          <cell r="B918" t="str">
            <v>novecientos diesiseis</v>
          </cell>
        </row>
        <row r="919">
          <cell r="A919">
            <v>917</v>
          </cell>
          <cell r="B919" t="str">
            <v>novecientos diecisiete</v>
          </cell>
        </row>
        <row r="920">
          <cell r="A920">
            <v>918</v>
          </cell>
          <cell r="B920" t="str">
            <v>novecientos dieciocho</v>
          </cell>
        </row>
        <row r="921">
          <cell r="A921">
            <v>919</v>
          </cell>
          <cell r="B921" t="str">
            <v>novecientos diecinueve</v>
          </cell>
        </row>
        <row r="922">
          <cell r="A922">
            <v>920</v>
          </cell>
          <cell r="B922" t="str">
            <v>novecientos veinte</v>
          </cell>
        </row>
        <row r="923">
          <cell r="A923">
            <v>921</v>
          </cell>
          <cell r="B923" t="str">
            <v>novecientos ventiun</v>
          </cell>
        </row>
        <row r="924">
          <cell r="A924">
            <v>922</v>
          </cell>
          <cell r="B924" t="str">
            <v>novecientos ventidos</v>
          </cell>
        </row>
        <row r="925">
          <cell r="A925">
            <v>923</v>
          </cell>
          <cell r="B925" t="str">
            <v>novecientos ventitres</v>
          </cell>
        </row>
        <row r="926">
          <cell r="A926">
            <v>924</v>
          </cell>
          <cell r="B926" t="str">
            <v>novecientos venticuatro</v>
          </cell>
        </row>
        <row r="927">
          <cell r="A927">
            <v>925</v>
          </cell>
          <cell r="B927" t="str">
            <v>novecientos venticinco</v>
          </cell>
        </row>
        <row r="928">
          <cell r="A928">
            <v>926</v>
          </cell>
          <cell r="B928" t="str">
            <v>novecientos ventiseis</v>
          </cell>
        </row>
        <row r="929">
          <cell r="A929">
            <v>927</v>
          </cell>
          <cell r="B929" t="str">
            <v>novecientos ventisiete</v>
          </cell>
        </row>
        <row r="930">
          <cell r="A930">
            <v>928</v>
          </cell>
          <cell r="B930" t="str">
            <v>novecientos ventiocho</v>
          </cell>
        </row>
        <row r="931">
          <cell r="A931">
            <v>929</v>
          </cell>
          <cell r="B931" t="str">
            <v>novecientos ventinueve</v>
          </cell>
        </row>
        <row r="932">
          <cell r="A932">
            <v>930</v>
          </cell>
          <cell r="B932" t="str">
            <v>novecientos treinta</v>
          </cell>
        </row>
        <row r="933">
          <cell r="A933">
            <v>931</v>
          </cell>
          <cell r="B933" t="str">
            <v>novecientos treinta y un</v>
          </cell>
        </row>
        <row r="934">
          <cell r="A934">
            <v>932</v>
          </cell>
          <cell r="B934" t="str">
            <v>novecientos treinta y dos</v>
          </cell>
        </row>
        <row r="935">
          <cell r="A935">
            <v>933</v>
          </cell>
          <cell r="B935" t="str">
            <v>novecientos treinta y tres</v>
          </cell>
        </row>
        <row r="936">
          <cell r="A936">
            <v>934</v>
          </cell>
          <cell r="B936" t="str">
            <v>novecientos treinta y cuatro</v>
          </cell>
        </row>
        <row r="937">
          <cell r="A937">
            <v>935</v>
          </cell>
          <cell r="B937" t="str">
            <v>novecientos treinta y cinco</v>
          </cell>
        </row>
        <row r="938">
          <cell r="A938">
            <v>936</v>
          </cell>
          <cell r="B938" t="str">
            <v>novecientos treinta y seis</v>
          </cell>
        </row>
        <row r="939">
          <cell r="A939">
            <v>937</v>
          </cell>
          <cell r="B939" t="str">
            <v>novecientos treinta y siete</v>
          </cell>
        </row>
        <row r="940">
          <cell r="A940">
            <v>938</v>
          </cell>
          <cell r="B940" t="str">
            <v>novecientos treinta y ocho</v>
          </cell>
        </row>
        <row r="941">
          <cell r="A941">
            <v>939</v>
          </cell>
          <cell r="B941" t="str">
            <v>novecientos treinta y nueve</v>
          </cell>
        </row>
        <row r="942">
          <cell r="A942">
            <v>940</v>
          </cell>
          <cell r="B942" t="str">
            <v>novecientos cuarenta</v>
          </cell>
        </row>
        <row r="943">
          <cell r="A943">
            <v>941</v>
          </cell>
          <cell r="B943" t="str">
            <v>novecientos cuarenta y un</v>
          </cell>
        </row>
        <row r="944">
          <cell r="A944">
            <v>942</v>
          </cell>
          <cell r="B944" t="str">
            <v>novecientos cuarenta y dos</v>
          </cell>
        </row>
        <row r="945">
          <cell r="A945">
            <v>943</v>
          </cell>
          <cell r="B945" t="str">
            <v>novecientos cuarenta y tres</v>
          </cell>
        </row>
        <row r="946">
          <cell r="A946">
            <v>944</v>
          </cell>
          <cell r="B946" t="str">
            <v>novecientos cuarenta y cuatro</v>
          </cell>
        </row>
        <row r="947">
          <cell r="A947">
            <v>945</v>
          </cell>
          <cell r="B947" t="str">
            <v>novecientos cuarenta y cinco</v>
          </cell>
        </row>
        <row r="948">
          <cell r="A948">
            <v>946</v>
          </cell>
          <cell r="B948" t="str">
            <v>novecientos cuarenta y seis</v>
          </cell>
        </row>
        <row r="949">
          <cell r="A949">
            <v>947</v>
          </cell>
          <cell r="B949" t="str">
            <v>novecientos cuarenta y siete</v>
          </cell>
        </row>
        <row r="950">
          <cell r="A950">
            <v>948</v>
          </cell>
          <cell r="B950" t="str">
            <v>novecientos cuarenta y ocho</v>
          </cell>
        </row>
        <row r="951">
          <cell r="A951">
            <v>949</v>
          </cell>
          <cell r="B951" t="str">
            <v>novecientos cuarenta y nueve</v>
          </cell>
        </row>
        <row r="952">
          <cell r="A952">
            <v>950</v>
          </cell>
          <cell r="B952" t="str">
            <v>novecientos cincuenta</v>
          </cell>
        </row>
        <row r="953">
          <cell r="A953">
            <v>951</v>
          </cell>
          <cell r="B953" t="str">
            <v>novecientos cincuenta y un</v>
          </cell>
        </row>
        <row r="954">
          <cell r="A954">
            <v>952</v>
          </cell>
          <cell r="B954" t="str">
            <v>novecientos cincuenta y dos</v>
          </cell>
        </row>
        <row r="955">
          <cell r="A955">
            <v>953</v>
          </cell>
          <cell r="B955" t="str">
            <v>novecientos cincuenta y tres</v>
          </cell>
        </row>
        <row r="956">
          <cell r="A956">
            <v>954</v>
          </cell>
          <cell r="B956" t="str">
            <v>novecientos cincuenta y cuatro</v>
          </cell>
        </row>
        <row r="957">
          <cell r="A957">
            <v>955</v>
          </cell>
          <cell r="B957" t="str">
            <v>novecientos cincuenta y cinco</v>
          </cell>
        </row>
        <row r="958">
          <cell r="A958">
            <v>956</v>
          </cell>
          <cell r="B958" t="str">
            <v>novecientos cincuenta y seis</v>
          </cell>
        </row>
        <row r="959">
          <cell r="A959">
            <v>957</v>
          </cell>
          <cell r="B959" t="str">
            <v>novecientos cincuenta y siete</v>
          </cell>
        </row>
        <row r="960">
          <cell r="A960">
            <v>958</v>
          </cell>
          <cell r="B960" t="str">
            <v>novecientos cincuenta y ocho</v>
          </cell>
        </row>
        <row r="961">
          <cell r="A961">
            <v>959</v>
          </cell>
          <cell r="B961" t="str">
            <v>novecientos cincuenta y nueve</v>
          </cell>
        </row>
        <row r="962">
          <cell r="A962">
            <v>960</v>
          </cell>
          <cell r="B962" t="str">
            <v>novecientos sesenta</v>
          </cell>
        </row>
        <row r="963">
          <cell r="A963">
            <v>961</v>
          </cell>
          <cell r="B963" t="str">
            <v>novecientos sesenta y un</v>
          </cell>
        </row>
        <row r="964">
          <cell r="A964">
            <v>962</v>
          </cell>
          <cell r="B964" t="str">
            <v>novecientos sesenta y dos</v>
          </cell>
        </row>
        <row r="965">
          <cell r="A965">
            <v>963</v>
          </cell>
          <cell r="B965" t="str">
            <v>novecientos sesenta y tres</v>
          </cell>
        </row>
        <row r="966">
          <cell r="A966">
            <v>964</v>
          </cell>
          <cell r="B966" t="str">
            <v>novecientos sesenta y cuatro</v>
          </cell>
        </row>
        <row r="967">
          <cell r="A967">
            <v>965</v>
          </cell>
          <cell r="B967" t="str">
            <v>novecientos sesenta y cinco</v>
          </cell>
        </row>
        <row r="968">
          <cell r="A968">
            <v>966</v>
          </cell>
          <cell r="B968" t="str">
            <v>novecientos sesenta y seis</v>
          </cell>
        </row>
        <row r="969">
          <cell r="A969">
            <v>967</v>
          </cell>
          <cell r="B969" t="str">
            <v>novecientos sesenta y siete</v>
          </cell>
        </row>
        <row r="970">
          <cell r="A970">
            <v>968</v>
          </cell>
          <cell r="B970" t="str">
            <v>novecientos sesenta y ocho</v>
          </cell>
        </row>
        <row r="971">
          <cell r="A971">
            <v>969</v>
          </cell>
          <cell r="B971" t="str">
            <v>novecientos sesenta y nueve</v>
          </cell>
        </row>
        <row r="972">
          <cell r="A972">
            <v>970</v>
          </cell>
          <cell r="B972" t="str">
            <v>novecientos setenta</v>
          </cell>
        </row>
        <row r="973">
          <cell r="A973">
            <v>971</v>
          </cell>
          <cell r="B973" t="str">
            <v>novecientos setenta y un</v>
          </cell>
        </row>
        <row r="974">
          <cell r="A974">
            <v>972</v>
          </cell>
          <cell r="B974" t="str">
            <v>novecientos setenta y dos</v>
          </cell>
        </row>
        <row r="975">
          <cell r="A975">
            <v>973</v>
          </cell>
          <cell r="B975" t="str">
            <v>novecientos setenta y tres</v>
          </cell>
        </row>
        <row r="976">
          <cell r="A976">
            <v>974</v>
          </cell>
          <cell r="B976" t="str">
            <v>novecientos setenta y cuatro</v>
          </cell>
        </row>
        <row r="977">
          <cell r="A977">
            <v>975</v>
          </cell>
          <cell r="B977" t="str">
            <v>novecientos setenta y cinco</v>
          </cell>
        </row>
        <row r="978">
          <cell r="A978">
            <v>976</v>
          </cell>
          <cell r="B978" t="str">
            <v>novecientos setenta y seis</v>
          </cell>
        </row>
        <row r="979">
          <cell r="A979">
            <v>977</v>
          </cell>
          <cell r="B979" t="str">
            <v>novecientos setenta y siete</v>
          </cell>
        </row>
        <row r="980">
          <cell r="A980">
            <v>978</v>
          </cell>
          <cell r="B980" t="str">
            <v>novecientos setenta y ocho</v>
          </cell>
        </row>
        <row r="981">
          <cell r="A981">
            <v>979</v>
          </cell>
          <cell r="B981" t="str">
            <v>novecientos setenta y nueve</v>
          </cell>
        </row>
        <row r="982">
          <cell r="A982">
            <v>980</v>
          </cell>
          <cell r="B982" t="str">
            <v>novecientos ochenta</v>
          </cell>
        </row>
        <row r="983">
          <cell r="A983">
            <v>981</v>
          </cell>
          <cell r="B983" t="str">
            <v>novecientos ochenta y un</v>
          </cell>
        </row>
        <row r="984">
          <cell r="A984">
            <v>982</v>
          </cell>
          <cell r="B984" t="str">
            <v>novecientos ochenta y dos</v>
          </cell>
        </row>
        <row r="985">
          <cell r="A985">
            <v>983</v>
          </cell>
          <cell r="B985" t="str">
            <v>novecientos ochenta y tres</v>
          </cell>
        </row>
        <row r="986">
          <cell r="A986">
            <v>984</v>
          </cell>
          <cell r="B986" t="str">
            <v>novecientos ochenta y cuatro</v>
          </cell>
        </row>
        <row r="987">
          <cell r="A987">
            <v>985</v>
          </cell>
          <cell r="B987" t="str">
            <v>novecientos ochenta y cinco</v>
          </cell>
        </row>
        <row r="988">
          <cell r="A988">
            <v>986</v>
          </cell>
          <cell r="B988" t="str">
            <v>novecientos ochenta y seis</v>
          </cell>
        </row>
        <row r="989">
          <cell r="A989">
            <v>987</v>
          </cell>
          <cell r="B989" t="str">
            <v>novecientos ochenta y siete</v>
          </cell>
        </row>
        <row r="990">
          <cell r="A990">
            <v>988</v>
          </cell>
          <cell r="B990" t="str">
            <v>novecientos ochenta y ocho</v>
          </cell>
        </row>
        <row r="991">
          <cell r="A991">
            <v>989</v>
          </cell>
          <cell r="B991" t="str">
            <v>novecientos ochenta y nueve</v>
          </cell>
        </row>
        <row r="992">
          <cell r="A992">
            <v>990</v>
          </cell>
          <cell r="B992" t="str">
            <v>novecientos noventa</v>
          </cell>
        </row>
        <row r="993">
          <cell r="A993">
            <v>991</v>
          </cell>
          <cell r="B993" t="str">
            <v>novecientos noventa y un</v>
          </cell>
        </row>
        <row r="994">
          <cell r="A994">
            <v>992</v>
          </cell>
          <cell r="B994" t="str">
            <v>novecientos noventa y dos</v>
          </cell>
        </row>
        <row r="995">
          <cell r="A995">
            <v>993</v>
          </cell>
          <cell r="B995" t="str">
            <v>novecientos noventa y tres</v>
          </cell>
        </row>
        <row r="996">
          <cell r="A996">
            <v>994</v>
          </cell>
          <cell r="B996" t="str">
            <v>novecientos noventa y cuatro</v>
          </cell>
        </row>
        <row r="997">
          <cell r="A997">
            <v>995</v>
          </cell>
          <cell r="B997" t="str">
            <v>novecientos noventa y cinco</v>
          </cell>
        </row>
        <row r="998">
          <cell r="A998">
            <v>996</v>
          </cell>
          <cell r="B998" t="str">
            <v>novecientos noventa y seis</v>
          </cell>
        </row>
        <row r="999">
          <cell r="A999">
            <v>997</v>
          </cell>
          <cell r="B999" t="str">
            <v>novecientos noventa y siete</v>
          </cell>
        </row>
        <row r="1000">
          <cell r="A1000">
            <v>998</v>
          </cell>
          <cell r="B1000" t="str">
            <v>novecientos noventa y ocho</v>
          </cell>
        </row>
        <row r="1001">
          <cell r="A1001">
            <v>999</v>
          </cell>
          <cell r="B1001" t="str">
            <v>novecientos noventa y nueve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esykso2@hotmail.com" TargetMode="External"/><Relationship Id="rId1" Type="http://schemas.openxmlformats.org/officeDocument/2006/relationships/hyperlink" Target="mailto:hpolanco@misena.edu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cpote@sena.edu.co" TargetMode="External"/><Relationship Id="rId1" Type="http://schemas.openxmlformats.org/officeDocument/2006/relationships/hyperlink" Target="mailto:jcpote@sena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589"/>
  <sheetViews>
    <sheetView tabSelected="1" topLeftCell="A82" workbookViewId="0">
      <selection activeCell="B67" sqref="B67"/>
    </sheetView>
  </sheetViews>
  <sheetFormatPr baseColWidth="10" defaultRowHeight="15.75" x14ac:dyDescent="0.25"/>
  <cols>
    <col min="1" max="1" width="61" style="142" customWidth="1"/>
    <col min="2" max="2" width="47.875" style="146" bestFit="1" customWidth="1"/>
    <col min="3" max="3" width="15.625" style="142" bestFit="1" customWidth="1"/>
  </cols>
  <sheetData>
    <row r="1" spans="1:5" x14ac:dyDescent="0.25">
      <c r="A1" s="304" t="s">
        <v>150</v>
      </c>
      <c r="B1" s="304"/>
    </row>
    <row r="2" spans="1:5" x14ac:dyDescent="0.25">
      <c r="A2" s="304" t="s">
        <v>319</v>
      </c>
      <c r="B2" s="304"/>
    </row>
    <row r="3" spans="1:5" x14ac:dyDescent="0.25">
      <c r="E3" s="82"/>
    </row>
    <row r="4" spans="1:5" x14ac:dyDescent="0.25">
      <c r="A4" s="305" t="s">
        <v>14</v>
      </c>
      <c r="B4" s="305"/>
      <c r="E4" s="82"/>
    </row>
    <row r="5" spans="1:5" x14ac:dyDescent="0.25">
      <c r="A5" s="143" t="s">
        <v>175</v>
      </c>
      <c r="B5" s="296">
        <v>19</v>
      </c>
      <c r="E5" s="82"/>
    </row>
    <row r="6" spans="1:5" x14ac:dyDescent="0.25">
      <c r="A6" s="143" t="s">
        <v>176</v>
      </c>
      <c r="B6" s="296">
        <v>922110</v>
      </c>
    </row>
    <row r="7" spans="1:5" x14ac:dyDescent="0.25">
      <c r="A7" s="143" t="s">
        <v>27</v>
      </c>
      <c r="B7" s="290" t="s">
        <v>348</v>
      </c>
    </row>
    <row r="8" spans="1:5" x14ac:dyDescent="0.25">
      <c r="A8" s="143" t="s">
        <v>28</v>
      </c>
      <c r="B8" s="297" t="s">
        <v>347</v>
      </c>
    </row>
    <row r="9" spans="1:5" x14ac:dyDescent="0.25">
      <c r="A9" s="143" t="s">
        <v>29</v>
      </c>
      <c r="B9" s="298">
        <v>1061730347</v>
      </c>
    </row>
    <row r="10" spans="1:5" x14ac:dyDescent="0.25">
      <c r="A10" s="143" t="s">
        <v>56</v>
      </c>
      <c r="B10" s="145" t="s">
        <v>342</v>
      </c>
    </row>
    <row r="11" spans="1:5" x14ac:dyDescent="0.25">
      <c r="A11" s="143" t="s">
        <v>133</v>
      </c>
      <c r="B11" s="76" t="s">
        <v>345</v>
      </c>
    </row>
    <row r="12" spans="1:5" x14ac:dyDescent="0.25">
      <c r="A12" s="143" t="s">
        <v>30</v>
      </c>
      <c r="B12" s="297" t="s">
        <v>332</v>
      </c>
      <c r="C12" s="146"/>
    </row>
    <row r="13" spans="1:5" x14ac:dyDescent="0.25">
      <c r="A13" s="143" t="s">
        <v>31</v>
      </c>
      <c r="B13" s="297" t="s">
        <v>333</v>
      </c>
      <c r="C13" s="146"/>
    </row>
    <row r="14" spans="1:5" x14ac:dyDescent="0.25">
      <c r="A14" s="143" t="s">
        <v>57</v>
      </c>
      <c r="B14" s="145" t="s">
        <v>343</v>
      </c>
    </row>
    <row r="15" spans="1:5" x14ac:dyDescent="0.25">
      <c r="A15" s="143" t="s">
        <v>32</v>
      </c>
      <c r="B15" s="69" t="s">
        <v>33</v>
      </c>
    </row>
    <row r="16" spans="1:5" x14ac:dyDescent="0.25">
      <c r="A16" s="143" t="s">
        <v>34</v>
      </c>
      <c r="B16" s="144">
        <v>86838313049</v>
      </c>
    </row>
    <row r="17" spans="1:2" x14ac:dyDescent="0.25">
      <c r="A17" s="143" t="s">
        <v>219</v>
      </c>
      <c r="B17" s="144" t="s">
        <v>220</v>
      </c>
    </row>
    <row r="18" spans="1:2" x14ac:dyDescent="0.25">
      <c r="A18" s="143" t="s">
        <v>322</v>
      </c>
      <c r="B18" s="69" t="s">
        <v>9</v>
      </c>
    </row>
    <row r="19" spans="1:2" x14ac:dyDescent="0.25">
      <c r="A19" s="143" t="s">
        <v>35</v>
      </c>
      <c r="B19" s="69" t="s">
        <v>36</v>
      </c>
    </row>
    <row r="20" spans="1:2" x14ac:dyDescent="0.25">
      <c r="A20" s="143" t="s">
        <v>170</v>
      </c>
      <c r="B20" s="69" t="s">
        <v>12</v>
      </c>
    </row>
    <row r="21" spans="1:2" x14ac:dyDescent="0.25">
      <c r="A21" s="143" t="s">
        <v>58</v>
      </c>
      <c r="B21" s="69" t="s">
        <v>9</v>
      </c>
    </row>
    <row r="22" spans="1:2" x14ac:dyDescent="0.25">
      <c r="A22" s="143" t="s">
        <v>59</v>
      </c>
      <c r="B22" s="69" t="s">
        <v>9</v>
      </c>
    </row>
    <row r="23" spans="1:2" x14ac:dyDescent="0.25">
      <c r="A23" s="143" t="s">
        <v>84</v>
      </c>
      <c r="B23" s="69" t="s">
        <v>9</v>
      </c>
    </row>
    <row r="24" spans="1:2" x14ac:dyDescent="0.25">
      <c r="A24" s="143" t="s">
        <v>85</v>
      </c>
      <c r="B24" s="149">
        <v>0</v>
      </c>
    </row>
    <row r="26" spans="1:2" x14ac:dyDescent="0.25">
      <c r="A26" s="302" t="s">
        <v>19</v>
      </c>
      <c r="B26" s="303"/>
    </row>
    <row r="27" spans="1:2" x14ac:dyDescent="0.25">
      <c r="A27" s="143" t="s">
        <v>28</v>
      </c>
      <c r="B27" s="299" t="s">
        <v>334</v>
      </c>
    </row>
    <row r="28" spans="1:2" x14ac:dyDescent="0.25">
      <c r="A28" s="143" t="s">
        <v>60</v>
      </c>
      <c r="B28" s="299" t="s">
        <v>335</v>
      </c>
    </row>
    <row r="29" spans="1:2" x14ac:dyDescent="0.25">
      <c r="A29" s="143" t="s">
        <v>133</v>
      </c>
      <c r="B29" s="76" t="s">
        <v>336</v>
      </c>
    </row>
    <row r="31" spans="1:2" x14ac:dyDescent="0.25">
      <c r="A31" s="302" t="s">
        <v>76</v>
      </c>
      <c r="B31" s="303"/>
    </row>
    <row r="32" spans="1:2" x14ac:dyDescent="0.25">
      <c r="A32" s="143" t="s">
        <v>28</v>
      </c>
      <c r="B32" s="299" t="s">
        <v>337</v>
      </c>
    </row>
    <row r="33" spans="1:3" x14ac:dyDescent="0.25">
      <c r="A33" s="143" t="s">
        <v>60</v>
      </c>
      <c r="B33" s="299" t="s">
        <v>338</v>
      </c>
    </row>
    <row r="36" spans="1:3" x14ac:dyDescent="0.25">
      <c r="A36" s="302" t="s">
        <v>37</v>
      </c>
      <c r="B36" s="303"/>
    </row>
    <row r="37" spans="1:3" x14ac:dyDescent="0.25">
      <c r="A37" s="147" t="s">
        <v>61</v>
      </c>
      <c r="B37" s="289" t="s">
        <v>344</v>
      </c>
      <c r="C37" s="146"/>
    </row>
    <row r="38" spans="1:3" x14ac:dyDescent="0.25">
      <c r="A38" s="147" t="s">
        <v>38</v>
      </c>
      <c r="B38" s="148">
        <v>42411</v>
      </c>
      <c r="C38" s="146"/>
    </row>
    <row r="39" spans="1:3" x14ac:dyDescent="0.25">
      <c r="A39" s="147" t="s">
        <v>39</v>
      </c>
      <c r="B39" s="148">
        <v>42592</v>
      </c>
      <c r="C39" s="146"/>
    </row>
    <row r="40" spans="1:3" x14ac:dyDescent="0.25">
      <c r="A40" s="147" t="s">
        <v>40</v>
      </c>
      <c r="B40" s="149">
        <v>26862400</v>
      </c>
      <c r="C40" s="197"/>
    </row>
    <row r="41" spans="1:3" x14ac:dyDescent="0.25">
      <c r="A41" s="147" t="s">
        <v>11</v>
      </c>
      <c r="B41" s="292"/>
      <c r="C41" s="146"/>
    </row>
    <row r="42" spans="1:3" x14ac:dyDescent="0.25">
      <c r="A42" s="147" t="s">
        <v>90</v>
      </c>
      <c r="B42" s="183" t="s">
        <v>92</v>
      </c>
      <c r="C42" s="146"/>
    </row>
    <row r="44" spans="1:3" x14ac:dyDescent="0.25">
      <c r="A44" s="302" t="s">
        <v>41</v>
      </c>
      <c r="B44" s="303"/>
    </row>
    <row r="45" spans="1:3" x14ac:dyDescent="0.25">
      <c r="A45" s="147" t="s">
        <v>42</v>
      </c>
      <c r="B45" s="293">
        <v>42430</v>
      </c>
      <c r="C45" s="146"/>
    </row>
    <row r="46" spans="1:3" x14ac:dyDescent="0.25">
      <c r="A46" s="147" t="s">
        <v>43</v>
      </c>
      <c r="B46" s="293">
        <v>42460</v>
      </c>
      <c r="C46" s="146"/>
    </row>
    <row r="47" spans="1:3" x14ac:dyDescent="0.25">
      <c r="A47" s="147" t="s">
        <v>156</v>
      </c>
      <c r="B47" s="291">
        <v>2</v>
      </c>
      <c r="C47" s="146"/>
    </row>
    <row r="48" spans="1:3" x14ac:dyDescent="0.25">
      <c r="A48" s="147" t="s">
        <v>159</v>
      </c>
      <c r="B48" s="149">
        <v>20146800</v>
      </c>
      <c r="C48" s="146"/>
    </row>
    <row r="49" spans="1:3" x14ac:dyDescent="0.25">
      <c r="A49" s="147" t="s">
        <v>160</v>
      </c>
      <c r="B49" s="149">
        <f>+B48-B59-B54</f>
        <v>16789000</v>
      </c>
      <c r="C49" s="146"/>
    </row>
    <row r="50" spans="1:3" x14ac:dyDescent="0.25">
      <c r="A50" s="146"/>
      <c r="C50" s="146"/>
    </row>
    <row r="51" spans="1:3" x14ac:dyDescent="0.25">
      <c r="A51" s="300" t="s">
        <v>87</v>
      </c>
      <c r="B51" s="301"/>
      <c r="C51" s="146"/>
    </row>
    <row r="52" spans="1:3" x14ac:dyDescent="0.25">
      <c r="A52" s="147" t="s">
        <v>88</v>
      </c>
      <c r="B52" s="150">
        <v>0</v>
      </c>
      <c r="C52" s="146"/>
    </row>
    <row r="53" spans="1:3" x14ac:dyDescent="0.25">
      <c r="A53" s="147" t="s">
        <v>89</v>
      </c>
      <c r="B53" s="149">
        <v>0</v>
      </c>
      <c r="C53" s="146"/>
    </row>
    <row r="54" spans="1:3" ht="16.5" thickBot="1" x14ac:dyDescent="0.3">
      <c r="A54" s="151" t="s">
        <v>8</v>
      </c>
      <c r="B54" s="196">
        <f>IF(B103=TRUE,B52*B53,0)</f>
        <v>0</v>
      </c>
      <c r="C54" s="146"/>
    </row>
    <row r="55" spans="1:3" ht="16.5" thickTop="1" x14ac:dyDescent="0.25">
      <c r="A55" s="146"/>
      <c r="C55" s="146"/>
    </row>
    <row r="56" spans="1:3" x14ac:dyDescent="0.25">
      <c r="A56" s="300" t="s">
        <v>93</v>
      </c>
      <c r="B56" s="301"/>
      <c r="C56" s="146"/>
    </row>
    <row r="57" spans="1:3" x14ac:dyDescent="0.25">
      <c r="A57" s="147" t="s">
        <v>75</v>
      </c>
      <c r="B57" s="149">
        <v>3357800</v>
      </c>
      <c r="C57" s="146"/>
    </row>
    <row r="58" spans="1:3" x14ac:dyDescent="0.25">
      <c r="A58" s="152" t="s">
        <v>44</v>
      </c>
      <c r="B58" s="295">
        <v>30</v>
      </c>
      <c r="C58" s="146"/>
    </row>
    <row r="59" spans="1:3" ht="16.5" thickBot="1" x14ac:dyDescent="0.3">
      <c r="A59" s="151" t="s">
        <v>8</v>
      </c>
      <c r="B59" s="285">
        <f>IF(B103=TRUE,0,B57/30*B58)</f>
        <v>3357800</v>
      </c>
      <c r="C59" s="146"/>
    </row>
    <row r="60" spans="1:3" ht="16.5" hidden="1" thickTop="1" x14ac:dyDescent="0.25">
      <c r="A60" s="153"/>
      <c r="B60" s="154"/>
      <c r="C60" s="146"/>
    </row>
    <row r="61" spans="1:3" s="82" customFormat="1" hidden="1" x14ac:dyDescent="0.25">
      <c r="A61" s="52"/>
      <c r="B61" s="154"/>
      <c r="C61" s="146"/>
    </row>
    <row r="62" spans="1:3" hidden="1" x14ac:dyDescent="0.25">
      <c r="A62" s="153"/>
      <c r="B62" s="154"/>
    </row>
    <row r="63" spans="1:3" ht="16.5" thickTop="1" x14ac:dyDescent="0.25">
      <c r="A63" s="153"/>
      <c r="B63" s="154"/>
    </row>
    <row r="64" spans="1:3" x14ac:dyDescent="0.25">
      <c r="A64" s="155" t="s">
        <v>45</v>
      </c>
    </row>
    <row r="65" spans="1:4" x14ac:dyDescent="0.25">
      <c r="A65" s="156" t="s">
        <v>46</v>
      </c>
      <c r="B65" s="156" t="s">
        <v>47</v>
      </c>
    </row>
    <row r="66" spans="1:4" x14ac:dyDescent="0.25">
      <c r="A66" s="157" t="s">
        <v>62</v>
      </c>
      <c r="B66" s="294" t="s">
        <v>346</v>
      </c>
    </row>
    <row r="67" spans="1:4" x14ac:dyDescent="0.25">
      <c r="A67" s="157" t="s">
        <v>10</v>
      </c>
      <c r="B67" s="286">
        <f>+IF(B54+B59&lt;=1723635,689454,+IF(AND($B93=FALSE,$B95=TRUE),((+$B$59*0.4)+($B$54*0.4))/1.16,(+$B$59*0.4)+($B$54*0.4)))</f>
        <v>1343120</v>
      </c>
      <c r="C67" s="169"/>
      <c r="D67" s="281"/>
    </row>
    <row r="68" spans="1:4" x14ac:dyDescent="0.25">
      <c r="A68" s="157" t="s">
        <v>182</v>
      </c>
      <c r="B68" s="286">
        <f>+ROUNDDOWN(+B67*12.5/100,-3)</f>
        <v>167000</v>
      </c>
      <c r="D68" s="281"/>
    </row>
    <row r="69" spans="1:4" x14ac:dyDescent="0.25">
      <c r="A69" s="157" t="s">
        <v>183</v>
      </c>
      <c r="B69" s="286">
        <f>+ROUNDDOWN(+IF(B99=FALSE,0,+B67*0.16),-3)</f>
        <v>214000</v>
      </c>
    </row>
    <row r="70" spans="1:4" x14ac:dyDescent="0.25">
      <c r="A70" s="157" t="s">
        <v>65</v>
      </c>
      <c r="B70" s="286">
        <f>+ROUNDDOWN(+IF(B99=FALSE,0,+IF(B67&gt;=(644350*4),B67*0.01,0)),-3)</f>
        <v>0</v>
      </c>
    </row>
    <row r="71" spans="1:4" x14ac:dyDescent="0.25">
      <c r="A71" s="157" t="s">
        <v>216</v>
      </c>
      <c r="B71" s="286">
        <f>+ROUNDDOWN(+IF(OR(B72="IV",B72="V"),0,+VLOOKUP(B72,$B$142:$C$144,2,0)*B67),-3)</f>
        <v>7000</v>
      </c>
    </row>
    <row r="72" spans="1:4" x14ac:dyDescent="0.25">
      <c r="A72" s="157" t="s">
        <v>257</v>
      </c>
      <c r="B72" s="185" t="s">
        <v>247</v>
      </c>
    </row>
    <row r="73" spans="1:4" x14ac:dyDescent="0.25">
      <c r="A73" s="157" t="s">
        <v>184</v>
      </c>
      <c r="B73" s="149">
        <v>0</v>
      </c>
    </row>
    <row r="74" spans="1:4" x14ac:dyDescent="0.25">
      <c r="A74" s="157" t="s">
        <v>51</v>
      </c>
      <c r="B74" s="149">
        <v>0</v>
      </c>
    </row>
    <row r="75" spans="1:4" x14ac:dyDescent="0.25">
      <c r="A75" s="157" t="s">
        <v>227</v>
      </c>
      <c r="B75" s="149">
        <v>0</v>
      </c>
    </row>
    <row r="76" spans="1:4" x14ac:dyDescent="0.25">
      <c r="A76" s="157" t="s">
        <v>297</v>
      </c>
      <c r="B76" s="149">
        <v>0</v>
      </c>
    </row>
    <row r="77" spans="1:4" ht="42" customHeight="1" x14ac:dyDescent="0.25">
      <c r="A77" s="155" t="s">
        <v>139</v>
      </c>
    </row>
    <row r="78" spans="1:4" x14ac:dyDescent="0.25">
      <c r="A78" s="158" t="s">
        <v>136</v>
      </c>
      <c r="B78" s="158" t="s">
        <v>140</v>
      </c>
      <c r="C78" s="159" t="s">
        <v>137</v>
      </c>
    </row>
    <row r="79" spans="1:4" x14ac:dyDescent="0.25">
      <c r="A79" s="160"/>
      <c r="B79" s="186"/>
      <c r="C79" s="186"/>
    </row>
    <row r="80" spans="1:4" x14ac:dyDescent="0.25">
      <c r="A80" s="160"/>
      <c r="B80" s="186"/>
      <c r="C80" s="186"/>
    </row>
    <row r="81" spans="1:3" x14ac:dyDescent="0.25">
      <c r="A81" s="160"/>
      <c r="B81" s="186"/>
      <c r="C81" s="161"/>
    </row>
    <row r="82" spans="1:3" x14ac:dyDescent="0.25">
      <c r="A82" s="160"/>
      <c r="B82" s="186"/>
      <c r="C82" s="161"/>
    </row>
    <row r="83" spans="1:3" x14ac:dyDescent="0.25">
      <c r="A83" s="160"/>
      <c r="B83" s="186"/>
      <c r="C83" s="161"/>
    </row>
    <row r="84" spans="1:3" x14ac:dyDescent="0.25">
      <c r="A84" s="160"/>
      <c r="B84" s="186"/>
      <c r="C84" s="161"/>
    </row>
    <row r="85" spans="1:3" x14ac:dyDescent="0.25">
      <c r="A85" s="160"/>
      <c r="B85" s="186"/>
      <c r="C85" s="161"/>
    </row>
    <row r="86" spans="1:3" x14ac:dyDescent="0.25">
      <c r="A86" s="160"/>
      <c r="B86" s="186"/>
      <c r="C86" s="161"/>
    </row>
    <row r="87" spans="1:3" ht="16.5" thickBot="1" x14ac:dyDescent="0.3">
      <c r="A87" s="162" t="s">
        <v>138</v>
      </c>
      <c r="B87" s="187">
        <f>SUM(B79:B86)</f>
        <v>0</v>
      </c>
      <c r="C87" s="187">
        <f>SUM(C79:C86)</f>
        <v>0</v>
      </c>
    </row>
    <row r="88" spans="1:3" ht="16.5" thickTop="1" x14ac:dyDescent="0.25">
      <c r="A88" s="179"/>
      <c r="B88" s="188"/>
      <c r="C88" s="180"/>
    </row>
    <row r="89" spans="1:3" hidden="1" x14ac:dyDescent="0.25"/>
    <row r="90" spans="1:3" hidden="1" x14ac:dyDescent="0.25"/>
    <row r="91" spans="1:3" hidden="1" x14ac:dyDescent="0.25">
      <c r="A91" s="163" t="s">
        <v>181</v>
      </c>
      <c r="B91" s="184">
        <f>B67</f>
        <v>1343120</v>
      </c>
    </row>
    <row r="92" spans="1:3" hidden="1" x14ac:dyDescent="0.25">
      <c r="B92" s="31"/>
    </row>
    <row r="93" spans="1:3" hidden="1" x14ac:dyDescent="0.25">
      <c r="A93" s="142" t="s">
        <v>243</v>
      </c>
      <c r="B93" s="1" t="b">
        <f>EXACT(B19,A105)</f>
        <v>1</v>
      </c>
    </row>
    <row r="94" spans="1:3" hidden="1" x14ac:dyDescent="0.25"/>
    <row r="95" spans="1:3" hidden="1" x14ac:dyDescent="0.25">
      <c r="A95" s="142" t="s">
        <v>174</v>
      </c>
      <c r="B95" s="1" t="b">
        <f>+EXACT(A109,B20)</f>
        <v>0</v>
      </c>
    </row>
    <row r="96" spans="1:3" hidden="1" x14ac:dyDescent="0.25"/>
    <row r="97" spans="1:2" hidden="1" x14ac:dyDescent="0.25">
      <c r="A97" s="142" t="s">
        <v>74</v>
      </c>
      <c r="B97" s="1" t="b">
        <f>EXACT(B21,A108)</f>
        <v>0</v>
      </c>
    </row>
    <row r="98" spans="1:2" hidden="1" x14ac:dyDescent="0.25"/>
    <row r="99" spans="1:2" hidden="1" x14ac:dyDescent="0.25">
      <c r="A99" s="142" t="s">
        <v>77</v>
      </c>
      <c r="B99" s="1" t="b">
        <f>EXACT(B22,A109)</f>
        <v>1</v>
      </c>
    </row>
    <row r="100" spans="1:2" hidden="1" x14ac:dyDescent="0.25"/>
    <row r="101" spans="1:2" hidden="1" x14ac:dyDescent="0.25">
      <c r="A101" s="142" t="s">
        <v>86</v>
      </c>
      <c r="B101" s="1" t="b">
        <f>EXACT(A109,B23)</f>
        <v>1</v>
      </c>
    </row>
    <row r="102" spans="1:2" hidden="1" x14ac:dyDescent="0.25"/>
    <row r="103" spans="1:2" hidden="1" x14ac:dyDescent="0.25">
      <c r="A103" s="142" t="s">
        <v>94</v>
      </c>
      <c r="B103" s="1" t="b">
        <f>EXACT(A114,B42)</f>
        <v>0</v>
      </c>
    </row>
    <row r="104" spans="1:2" hidden="1" x14ac:dyDescent="0.25"/>
    <row r="105" spans="1:2" hidden="1" x14ac:dyDescent="0.25">
      <c r="A105" s="142" t="s">
        <v>36</v>
      </c>
    </row>
    <row r="106" spans="1:2" hidden="1" x14ac:dyDescent="0.25">
      <c r="A106" s="142" t="s">
        <v>52</v>
      </c>
    </row>
    <row r="107" spans="1:2" hidden="1" x14ac:dyDescent="0.25"/>
    <row r="108" spans="1:2" hidden="1" x14ac:dyDescent="0.25">
      <c r="A108" s="142" t="s">
        <v>12</v>
      </c>
    </row>
    <row r="109" spans="1:2" hidden="1" x14ac:dyDescent="0.25">
      <c r="A109" s="142" t="s">
        <v>9</v>
      </c>
    </row>
    <row r="110" spans="1:2" hidden="1" x14ac:dyDescent="0.25"/>
    <row r="111" spans="1:2" hidden="1" x14ac:dyDescent="0.25">
      <c r="A111" s="142" t="s">
        <v>33</v>
      </c>
    </row>
    <row r="112" spans="1:2" hidden="1" x14ac:dyDescent="0.25">
      <c r="A112" s="142" t="s">
        <v>53</v>
      </c>
    </row>
    <row r="113" spans="1:3" hidden="1" x14ac:dyDescent="0.25"/>
    <row r="114" spans="1:3" hidden="1" x14ac:dyDescent="0.25">
      <c r="A114" s="142" t="s">
        <v>91</v>
      </c>
      <c r="B114" s="146" t="s">
        <v>96</v>
      </c>
    </row>
    <row r="115" spans="1:3" hidden="1" x14ac:dyDescent="0.25">
      <c r="A115" s="142" t="s">
        <v>92</v>
      </c>
      <c r="B115" s="146" t="s">
        <v>95</v>
      </c>
    </row>
    <row r="116" spans="1:3" hidden="1" x14ac:dyDescent="0.25"/>
    <row r="117" spans="1:3" hidden="1" x14ac:dyDescent="0.25"/>
    <row r="118" spans="1:3" hidden="1" x14ac:dyDescent="0.25">
      <c r="A118" s="142" t="s">
        <v>220</v>
      </c>
    </row>
    <row r="119" spans="1:3" hidden="1" x14ac:dyDescent="0.25">
      <c r="A119" s="142" t="s">
        <v>313</v>
      </c>
    </row>
    <row r="120" spans="1:3" hidden="1" x14ac:dyDescent="0.25">
      <c r="A120" s="142" t="s">
        <v>221</v>
      </c>
    </row>
    <row r="121" spans="1:3" hidden="1" x14ac:dyDescent="0.25"/>
    <row r="122" spans="1:3" hidden="1" x14ac:dyDescent="0.25">
      <c r="B122" s="146" t="s">
        <v>168</v>
      </c>
    </row>
    <row r="123" spans="1:3" hidden="1" x14ac:dyDescent="0.25"/>
    <row r="124" spans="1:3" hidden="1" x14ac:dyDescent="0.25"/>
    <row r="126" spans="1:3" x14ac:dyDescent="0.25">
      <c r="A126" s="155" t="s">
        <v>323</v>
      </c>
      <c r="B126" s="287">
        <f>B39</f>
        <v>42592</v>
      </c>
    </row>
    <row r="127" spans="1:3" x14ac:dyDescent="0.25">
      <c r="A127" s="158" t="s">
        <v>294</v>
      </c>
      <c r="B127" s="158" t="s">
        <v>47</v>
      </c>
      <c r="C127" s="159" t="s">
        <v>137</v>
      </c>
    </row>
    <row r="128" spans="1:3" x14ac:dyDescent="0.25">
      <c r="A128" s="160"/>
      <c r="B128" s="186"/>
      <c r="C128" s="186"/>
    </row>
    <row r="129" spans="1:3" x14ac:dyDescent="0.25">
      <c r="A129" s="160"/>
      <c r="B129" s="186"/>
      <c r="C129" s="186"/>
    </row>
    <row r="130" spans="1:3" x14ac:dyDescent="0.25">
      <c r="A130" s="160"/>
      <c r="B130" s="186"/>
      <c r="C130" s="161"/>
    </row>
    <row r="131" spans="1:3" x14ac:dyDescent="0.25">
      <c r="A131" s="160"/>
      <c r="B131" s="186"/>
      <c r="C131" s="161"/>
    </row>
    <row r="132" spans="1:3" x14ac:dyDescent="0.25">
      <c r="A132" s="160"/>
      <c r="B132" s="186"/>
      <c r="C132" s="161"/>
    </row>
    <row r="133" spans="1:3" x14ac:dyDescent="0.25">
      <c r="A133" s="160"/>
      <c r="B133" s="186"/>
      <c r="C133" s="161"/>
    </row>
    <row r="134" spans="1:3" x14ac:dyDescent="0.25">
      <c r="A134" s="160"/>
      <c r="B134" s="186"/>
      <c r="C134" s="161"/>
    </row>
    <row r="135" spans="1:3" x14ac:dyDescent="0.25">
      <c r="A135" s="160"/>
      <c r="B135" s="186"/>
      <c r="C135" s="161"/>
    </row>
    <row r="136" spans="1:3" ht="16.5" thickBot="1" x14ac:dyDescent="0.3">
      <c r="A136" s="162" t="s">
        <v>138</v>
      </c>
      <c r="B136" s="187">
        <f>SUM(B128:B135)</f>
        <v>0</v>
      </c>
      <c r="C136" s="187">
        <f>SUM(C128:C135)</f>
        <v>0</v>
      </c>
    </row>
    <row r="137" spans="1:3" ht="16.5" thickTop="1" x14ac:dyDescent="0.25"/>
    <row r="138" spans="1:3" x14ac:dyDescent="0.25">
      <c r="A138" s="283"/>
      <c r="B138" s="284"/>
      <c r="C138" s="283"/>
    </row>
    <row r="139" spans="1:3" x14ac:dyDescent="0.25">
      <c r="A139" s="181" t="s">
        <v>258</v>
      </c>
    </row>
    <row r="140" spans="1:3" ht="16.5" thickBot="1" x14ac:dyDescent="0.3"/>
    <row r="141" spans="1:3" ht="16.5" thickTop="1" thickBot="1" x14ac:dyDescent="0.3">
      <c r="A141" s="172" t="s">
        <v>246</v>
      </c>
      <c r="B141" s="172" t="s">
        <v>244</v>
      </c>
      <c r="C141" s="171" t="s">
        <v>245</v>
      </c>
    </row>
    <row r="142" spans="1:3" ht="15" x14ac:dyDescent="0.25">
      <c r="A142" s="173" t="s">
        <v>248</v>
      </c>
      <c r="B142" s="189" t="s">
        <v>247</v>
      </c>
      <c r="C142" s="176">
        <v>5.2199999999999998E-3</v>
      </c>
    </row>
    <row r="143" spans="1:3" ht="36" x14ac:dyDescent="0.25">
      <c r="A143" s="174" t="s">
        <v>250</v>
      </c>
      <c r="B143" s="189" t="s">
        <v>249</v>
      </c>
      <c r="C143" s="177">
        <v>1.044E-2</v>
      </c>
    </row>
    <row r="144" spans="1:3" ht="24" x14ac:dyDescent="0.25">
      <c r="A144" s="173" t="s">
        <v>252</v>
      </c>
      <c r="B144" s="189" t="s">
        <v>251</v>
      </c>
      <c r="C144" s="176">
        <v>2.436E-2</v>
      </c>
    </row>
    <row r="145" spans="1:3" ht="24" x14ac:dyDescent="0.25">
      <c r="A145" s="174" t="s">
        <v>254</v>
      </c>
      <c r="B145" s="189" t="s">
        <v>253</v>
      </c>
      <c r="C145" s="177">
        <v>4.3499999999999997E-2</v>
      </c>
    </row>
    <row r="146" spans="1:3" ht="24.75" thickBot="1" x14ac:dyDescent="0.3">
      <c r="A146" s="175" t="s">
        <v>256</v>
      </c>
      <c r="B146" s="190" t="s">
        <v>255</v>
      </c>
      <c r="C146" s="178">
        <v>6.9599999999999995E-2</v>
      </c>
    </row>
    <row r="147" spans="1:3" ht="16.5" thickTop="1" x14ac:dyDescent="0.25"/>
    <row r="148" spans="1:3" hidden="1" x14ac:dyDescent="0.25"/>
    <row r="149" spans="1:3" hidden="1" x14ac:dyDescent="0.25"/>
    <row r="150" spans="1:3" hidden="1" x14ac:dyDescent="0.25"/>
    <row r="151" spans="1:3" hidden="1" x14ac:dyDescent="0.25">
      <c r="A151" s="142" t="s">
        <v>299</v>
      </c>
    </row>
    <row r="152" spans="1:3" hidden="1" x14ac:dyDescent="0.25"/>
    <row r="153" spans="1:3" hidden="1" x14ac:dyDescent="0.25">
      <c r="A153" s="198">
        <v>42370</v>
      </c>
    </row>
    <row r="154" spans="1:3" hidden="1" x14ac:dyDescent="0.25">
      <c r="A154" s="198">
        <v>42371</v>
      </c>
    </row>
    <row r="155" spans="1:3" hidden="1" x14ac:dyDescent="0.25">
      <c r="A155" s="198">
        <v>42372</v>
      </c>
    </row>
    <row r="156" spans="1:3" hidden="1" x14ac:dyDescent="0.25">
      <c r="A156" s="198">
        <v>42373</v>
      </c>
    </row>
    <row r="157" spans="1:3" hidden="1" x14ac:dyDescent="0.25">
      <c r="A157" s="198">
        <v>42374</v>
      </c>
    </row>
    <row r="158" spans="1:3" hidden="1" x14ac:dyDescent="0.25">
      <c r="A158" s="198">
        <v>42375</v>
      </c>
    </row>
    <row r="159" spans="1:3" hidden="1" x14ac:dyDescent="0.25">
      <c r="A159" s="198">
        <v>42376</v>
      </c>
    </row>
    <row r="160" spans="1:3" hidden="1" x14ac:dyDescent="0.25">
      <c r="A160" s="198">
        <v>42377</v>
      </c>
    </row>
    <row r="161" spans="1:1" hidden="1" x14ac:dyDescent="0.25">
      <c r="A161" s="198">
        <v>42378</v>
      </c>
    </row>
    <row r="162" spans="1:1" hidden="1" x14ac:dyDescent="0.25">
      <c r="A162" s="198">
        <v>42379</v>
      </c>
    </row>
    <row r="163" spans="1:1" hidden="1" x14ac:dyDescent="0.25">
      <c r="A163" s="198">
        <v>42380</v>
      </c>
    </row>
    <row r="164" spans="1:1" hidden="1" x14ac:dyDescent="0.25">
      <c r="A164" s="198">
        <v>42381</v>
      </c>
    </row>
    <row r="165" spans="1:1" hidden="1" x14ac:dyDescent="0.25">
      <c r="A165" s="198">
        <v>42382</v>
      </c>
    </row>
    <row r="166" spans="1:1" hidden="1" x14ac:dyDescent="0.25">
      <c r="A166" s="198">
        <v>42383</v>
      </c>
    </row>
    <row r="167" spans="1:1" hidden="1" x14ac:dyDescent="0.25">
      <c r="A167" s="198">
        <v>42384</v>
      </c>
    </row>
    <row r="168" spans="1:1" hidden="1" x14ac:dyDescent="0.25">
      <c r="A168" s="198">
        <v>42385</v>
      </c>
    </row>
    <row r="169" spans="1:1" hidden="1" x14ac:dyDescent="0.25">
      <c r="A169" s="198">
        <v>42386</v>
      </c>
    </row>
    <row r="170" spans="1:1" hidden="1" x14ac:dyDescent="0.25">
      <c r="A170" s="198">
        <v>42387</v>
      </c>
    </row>
    <row r="171" spans="1:1" hidden="1" x14ac:dyDescent="0.25">
      <c r="A171" s="198">
        <v>42388</v>
      </c>
    </row>
    <row r="172" spans="1:1" hidden="1" x14ac:dyDescent="0.25">
      <c r="A172" s="198">
        <v>42389</v>
      </c>
    </row>
    <row r="173" spans="1:1" hidden="1" x14ac:dyDescent="0.25">
      <c r="A173" s="198">
        <v>42390</v>
      </c>
    </row>
    <row r="174" spans="1:1" hidden="1" x14ac:dyDescent="0.25">
      <c r="A174" s="198">
        <v>42391</v>
      </c>
    </row>
    <row r="175" spans="1:1" hidden="1" x14ac:dyDescent="0.25">
      <c r="A175" s="198">
        <v>42392</v>
      </c>
    </row>
    <row r="176" spans="1:1" hidden="1" x14ac:dyDescent="0.25">
      <c r="A176" s="198">
        <v>42393</v>
      </c>
    </row>
    <row r="177" spans="1:1" hidden="1" x14ac:dyDescent="0.25">
      <c r="A177" s="198">
        <v>42394</v>
      </c>
    </row>
    <row r="178" spans="1:1" hidden="1" x14ac:dyDescent="0.25">
      <c r="A178" s="198">
        <v>42395</v>
      </c>
    </row>
    <row r="179" spans="1:1" hidden="1" x14ac:dyDescent="0.25">
      <c r="A179" s="198">
        <v>42396</v>
      </c>
    </row>
    <row r="180" spans="1:1" hidden="1" x14ac:dyDescent="0.25">
      <c r="A180" s="198">
        <v>42397</v>
      </c>
    </row>
    <row r="181" spans="1:1" hidden="1" x14ac:dyDescent="0.25">
      <c r="A181" s="198">
        <v>42398</v>
      </c>
    </row>
    <row r="182" spans="1:1" hidden="1" x14ac:dyDescent="0.25">
      <c r="A182" s="198">
        <v>42399</v>
      </c>
    </row>
    <row r="183" spans="1:1" hidden="1" x14ac:dyDescent="0.25">
      <c r="A183" s="198">
        <v>42400</v>
      </c>
    </row>
    <row r="184" spans="1:1" hidden="1" x14ac:dyDescent="0.25">
      <c r="A184" s="198">
        <v>42401</v>
      </c>
    </row>
    <row r="185" spans="1:1" hidden="1" x14ac:dyDescent="0.25">
      <c r="A185" s="198">
        <v>42402</v>
      </c>
    </row>
    <row r="186" spans="1:1" hidden="1" x14ac:dyDescent="0.25">
      <c r="A186" s="198">
        <v>42403</v>
      </c>
    </row>
    <row r="187" spans="1:1" hidden="1" x14ac:dyDescent="0.25">
      <c r="A187" s="198">
        <v>42404</v>
      </c>
    </row>
    <row r="188" spans="1:1" hidden="1" x14ac:dyDescent="0.25">
      <c r="A188" s="198">
        <v>42405</v>
      </c>
    </row>
    <row r="189" spans="1:1" hidden="1" x14ac:dyDescent="0.25">
      <c r="A189" s="198">
        <v>42406</v>
      </c>
    </row>
    <row r="190" spans="1:1" hidden="1" x14ac:dyDescent="0.25">
      <c r="A190" s="198">
        <v>42407</v>
      </c>
    </row>
    <row r="191" spans="1:1" hidden="1" x14ac:dyDescent="0.25">
      <c r="A191" s="198">
        <v>42408</v>
      </c>
    </row>
    <row r="192" spans="1:1" hidden="1" x14ac:dyDescent="0.25">
      <c r="A192" s="198">
        <v>42409</v>
      </c>
    </row>
    <row r="193" spans="1:1" hidden="1" x14ac:dyDescent="0.25">
      <c r="A193" s="198">
        <v>42410</v>
      </c>
    </row>
    <row r="194" spans="1:1" hidden="1" x14ac:dyDescent="0.25">
      <c r="A194" s="198">
        <v>42411</v>
      </c>
    </row>
    <row r="195" spans="1:1" hidden="1" x14ac:dyDescent="0.25">
      <c r="A195" s="198">
        <v>42412</v>
      </c>
    </row>
    <row r="196" spans="1:1" hidden="1" x14ac:dyDescent="0.25">
      <c r="A196" s="198">
        <v>42413</v>
      </c>
    </row>
    <row r="197" spans="1:1" hidden="1" x14ac:dyDescent="0.25">
      <c r="A197" s="198">
        <v>42414</v>
      </c>
    </row>
    <row r="198" spans="1:1" hidden="1" x14ac:dyDescent="0.25">
      <c r="A198" s="198">
        <v>42415</v>
      </c>
    </row>
    <row r="199" spans="1:1" hidden="1" x14ac:dyDescent="0.25">
      <c r="A199" s="198">
        <v>42416</v>
      </c>
    </row>
    <row r="200" spans="1:1" hidden="1" x14ac:dyDescent="0.25">
      <c r="A200" s="198">
        <v>42417</v>
      </c>
    </row>
    <row r="201" spans="1:1" hidden="1" x14ac:dyDescent="0.25">
      <c r="A201" s="198">
        <v>42418</v>
      </c>
    </row>
    <row r="202" spans="1:1" hidden="1" x14ac:dyDescent="0.25">
      <c r="A202" s="198">
        <v>42419</v>
      </c>
    </row>
    <row r="203" spans="1:1" hidden="1" x14ac:dyDescent="0.25">
      <c r="A203" s="198">
        <v>42420</v>
      </c>
    </row>
    <row r="204" spans="1:1" hidden="1" x14ac:dyDescent="0.25">
      <c r="A204" s="198">
        <v>42421</v>
      </c>
    </row>
    <row r="205" spans="1:1" hidden="1" x14ac:dyDescent="0.25">
      <c r="A205" s="198">
        <v>42422</v>
      </c>
    </row>
    <row r="206" spans="1:1" hidden="1" x14ac:dyDescent="0.25">
      <c r="A206" s="198">
        <v>42423</v>
      </c>
    </row>
    <row r="207" spans="1:1" hidden="1" x14ac:dyDescent="0.25">
      <c r="A207" s="198">
        <v>42424</v>
      </c>
    </row>
    <row r="208" spans="1:1" hidden="1" x14ac:dyDescent="0.25">
      <c r="A208" s="198">
        <v>42425</v>
      </c>
    </row>
    <row r="209" spans="1:1" hidden="1" x14ac:dyDescent="0.25">
      <c r="A209" s="198">
        <v>42426</v>
      </c>
    </row>
    <row r="210" spans="1:1" hidden="1" x14ac:dyDescent="0.25">
      <c r="A210" s="198">
        <v>42427</v>
      </c>
    </row>
    <row r="211" spans="1:1" hidden="1" x14ac:dyDescent="0.25">
      <c r="A211" s="198">
        <v>42428</v>
      </c>
    </row>
    <row r="212" spans="1:1" hidden="1" x14ac:dyDescent="0.25">
      <c r="A212" s="198">
        <v>42429</v>
      </c>
    </row>
    <row r="213" spans="1:1" hidden="1" x14ac:dyDescent="0.25">
      <c r="A213" s="198">
        <v>42430</v>
      </c>
    </row>
    <row r="214" spans="1:1" hidden="1" x14ac:dyDescent="0.25">
      <c r="A214" s="198">
        <v>42431</v>
      </c>
    </row>
    <row r="215" spans="1:1" hidden="1" x14ac:dyDescent="0.25">
      <c r="A215" s="198">
        <v>42432</v>
      </c>
    </row>
    <row r="216" spans="1:1" hidden="1" x14ac:dyDescent="0.25">
      <c r="A216" s="198">
        <v>42433</v>
      </c>
    </row>
    <row r="217" spans="1:1" hidden="1" x14ac:dyDescent="0.25">
      <c r="A217" s="198">
        <v>42434</v>
      </c>
    </row>
    <row r="218" spans="1:1" hidden="1" x14ac:dyDescent="0.25">
      <c r="A218" s="198">
        <v>42435</v>
      </c>
    </row>
    <row r="219" spans="1:1" hidden="1" x14ac:dyDescent="0.25">
      <c r="A219" s="198">
        <v>42436</v>
      </c>
    </row>
    <row r="220" spans="1:1" hidden="1" x14ac:dyDescent="0.25">
      <c r="A220" s="198">
        <v>42437</v>
      </c>
    </row>
    <row r="221" spans="1:1" hidden="1" x14ac:dyDescent="0.25">
      <c r="A221" s="198">
        <v>42438</v>
      </c>
    </row>
    <row r="222" spans="1:1" hidden="1" x14ac:dyDescent="0.25">
      <c r="A222" s="198">
        <v>42439</v>
      </c>
    </row>
    <row r="223" spans="1:1" hidden="1" x14ac:dyDescent="0.25">
      <c r="A223" s="198">
        <v>42440</v>
      </c>
    </row>
    <row r="224" spans="1:1" hidden="1" x14ac:dyDescent="0.25">
      <c r="A224" s="198">
        <v>42441</v>
      </c>
    </row>
    <row r="225" spans="1:1" hidden="1" x14ac:dyDescent="0.25">
      <c r="A225" s="198">
        <v>42442</v>
      </c>
    </row>
    <row r="226" spans="1:1" hidden="1" x14ac:dyDescent="0.25">
      <c r="A226" s="198">
        <v>42443</v>
      </c>
    </row>
    <row r="227" spans="1:1" hidden="1" x14ac:dyDescent="0.25">
      <c r="A227" s="198">
        <v>42444</v>
      </c>
    </row>
    <row r="228" spans="1:1" hidden="1" x14ac:dyDescent="0.25">
      <c r="A228" s="198">
        <v>42445</v>
      </c>
    </row>
    <row r="229" spans="1:1" hidden="1" x14ac:dyDescent="0.25">
      <c r="A229" s="198">
        <v>42446</v>
      </c>
    </row>
    <row r="230" spans="1:1" hidden="1" x14ac:dyDescent="0.25">
      <c r="A230" s="198">
        <v>42447</v>
      </c>
    </row>
    <row r="231" spans="1:1" hidden="1" x14ac:dyDescent="0.25">
      <c r="A231" s="198">
        <v>42448</v>
      </c>
    </row>
    <row r="232" spans="1:1" hidden="1" x14ac:dyDescent="0.25">
      <c r="A232" s="198">
        <v>42449</v>
      </c>
    </row>
    <row r="233" spans="1:1" hidden="1" x14ac:dyDescent="0.25">
      <c r="A233" s="198">
        <v>42450</v>
      </c>
    </row>
    <row r="234" spans="1:1" hidden="1" x14ac:dyDescent="0.25">
      <c r="A234" s="198">
        <v>42451</v>
      </c>
    </row>
    <row r="235" spans="1:1" hidden="1" x14ac:dyDescent="0.25">
      <c r="A235" s="198">
        <v>42452</v>
      </c>
    </row>
    <row r="236" spans="1:1" hidden="1" x14ac:dyDescent="0.25">
      <c r="A236" s="198">
        <v>42453</v>
      </c>
    </row>
    <row r="237" spans="1:1" hidden="1" x14ac:dyDescent="0.25">
      <c r="A237" s="198">
        <v>42454</v>
      </c>
    </row>
    <row r="238" spans="1:1" hidden="1" x14ac:dyDescent="0.25">
      <c r="A238" s="198">
        <v>42455</v>
      </c>
    </row>
    <row r="239" spans="1:1" hidden="1" x14ac:dyDescent="0.25">
      <c r="A239" s="198">
        <v>42456</v>
      </c>
    </row>
    <row r="240" spans="1:1" hidden="1" x14ac:dyDescent="0.25">
      <c r="A240" s="198">
        <v>42457</v>
      </c>
    </row>
    <row r="241" spans="1:1" hidden="1" x14ac:dyDescent="0.25">
      <c r="A241" s="198">
        <v>42458</v>
      </c>
    </row>
    <row r="242" spans="1:1" hidden="1" x14ac:dyDescent="0.25">
      <c r="A242" s="198">
        <v>42459</v>
      </c>
    </row>
    <row r="243" spans="1:1" hidden="1" x14ac:dyDescent="0.25">
      <c r="A243" s="198">
        <v>42460</v>
      </c>
    </row>
    <row r="244" spans="1:1" hidden="1" x14ac:dyDescent="0.25">
      <c r="A244" s="198">
        <v>42461</v>
      </c>
    </row>
    <row r="245" spans="1:1" hidden="1" x14ac:dyDescent="0.25">
      <c r="A245" s="198">
        <v>42462</v>
      </c>
    </row>
    <row r="246" spans="1:1" hidden="1" x14ac:dyDescent="0.25">
      <c r="A246" s="198">
        <v>42463</v>
      </c>
    </row>
    <row r="247" spans="1:1" hidden="1" x14ac:dyDescent="0.25">
      <c r="A247" s="198">
        <v>42464</v>
      </c>
    </row>
    <row r="248" spans="1:1" hidden="1" x14ac:dyDescent="0.25">
      <c r="A248" s="198">
        <v>42465</v>
      </c>
    </row>
    <row r="249" spans="1:1" hidden="1" x14ac:dyDescent="0.25">
      <c r="A249" s="198">
        <v>42466</v>
      </c>
    </row>
    <row r="250" spans="1:1" hidden="1" x14ac:dyDescent="0.25">
      <c r="A250" s="198">
        <v>42467</v>
      </c>
    </row>
    <row r="251" spans="1:1" hidden="1" x14ac:dyDescent="0.25">
      <c r="A251" s="198">
        <v>42468</v>
      </c>
    </row>
    <row r="252" spans="1:1" hidden="1" x14ac:dyDescent="0.25">
      <c r="A252" s="198">
        <v>42469</v>
      </c>
    </row>
    <row r="253" spans="1:1" hidden="1" x14ac:dyDescent="0.25">
      <c r="A253" s="198">
        <v>42470</v>
      </c>
    </row>
    <row r="254" spans="1:1" hidden="1" x14ac:dyDescent="0.25">
      <c r="A254" s="198">
        <v>42471</v>
      </c>
    </row>
    <row r="255" spans="1:1" hidden="1" x14ac:dyDescent="0.25">
      <c r="A255" s="198">
        <v>42472</v>
      </c>
    </row>
    <row r="256" spans="1:1" hidden="1" x14ac:dyDescent="0.25">
      <c r="A256" s="198">
        <v>42473</v>
      </c>
    </row>
    <row r="257" spans="1:1" hidden="1" x14ac:dyDescent="0.25">
      <c r="A257" s="198">
        <v>42474</v>
      </c>
    </row>
    <row r="258" spans="1:1" hidden="1" x14ac:dyDescent="0.25">
      <c r="A258" s="198">
        <v>42475</v>
      </c>
    </row>
    <row r="259" spans="1:1" hidden="1" x14ac:dyDescent="0.25">
      <c r="A259" s="198">
        <v>42476</v>
      </c>
    </row>
    <row r="260" spans="1:1" hidden="1" x14ac:dyDescent="0.25">
      <c r="A260" s="198">
        <v>42477</v>
      </c>
    </row>
    <row r="261" spans="1:1" hidden="1" x14ac:dyDescent="0.25">
      <c r="A261" s="198">
        <v>42478</v>
      </c>
    </row>
    <row r="262" spans="1:1" hidden="1" x14ac:dyDescent="0.25">
      <c r="A262" s="198">
        <v>42479</v>
      </c>
    </row>
    <row r="263" spans="1:1" hidden="1" x14ac:dyDescent="0.25">
      <c r="A263" s="198">
        <v>42480</v>
      </c>
    </row>
    <row r="264" spans="1:1" hidden="1" x14ac:dyDescent="0.25">
      <c r="A264" s="198">
        <v>42481</v>
      </c>
    </row>
    <row r="265" spans="1:1" hidden="1" x14ac:dyDescent="0.25">
      <c r="A265" s="198">
        <v>42482</v>
      </c>
    </row>
    <row r="266" spans="1:1" hidden="1" x14ac:dyDescent="0.25">
      <c r="A266" s="198">
        <v>42483</v>
      </c>
    </row>
    <row r="267" spans="1:1" hidden="1" x14ac:dyDescent="0.25">
      <c r="A267" s="198">
        <v>42484</v>
      </c>
    </row>
    <row r="268" spans="1:1" hidden="1" x14ac:dyDescent="0.25">
      <c r="A268" s="198">
        <v>42485</v>
      </c>
    </row>
    <row r="269" spans="1:1" hidden="1" x14ac:dyDescent="0.25">
      <c r="A269" s="198">
        <v>42486</v>
      </c>
    </row>
    <row r="270" spans="1:1" hidden="1" x14ac:dyDescent="0.25">
      <c r="A270" s="198">
        <v>42487</v>
      </c>
    </row>
    <row r="271" spans="1:1" hidden="1" x14ac:dyDescent="0.25">
      <c r="A271" s="198">
        <v>42488</v>
      </c>
    </row>
    <row r="272" spans="1:1" hidden="1" x14ac:dyDescent="0.25">
      <c r="A272" s="198">
        <v>42489</v>
      </c>
    </row>
    <row r="273" spans="1:1" hidden="1" x14ac:dyDescent="0.25">
      <c r="A273" s="198">
        <v>42490</v>
      </c>
    </row>
    <row r="274" spans="1:1" hidden="1" x14ac:dyDescent="0.25">
      <c r="A274" s="198">
        <v>42491</v>
      </c>
    </row>
    <row r="275" spans="1:1" hidden="1" x14ac:dyDescent="0.25">
      <c r="A275" s="198">
        <v>42492</v>
      </c>
    </row>
    <row r="276" spans="1:1" hidden="1" x14ac:dyDescent="0.25">
      <c r="A276" s="198">
        <v>42493</v>
      </c>
    </row>
    <row r="277" spans="1:1" hidden="1" x14ac:dyDescent="0.25">
      <c r="A277" s="198">
        <v>42494</v>
      </c>
    </row>
    <row r="278" spans="1:1" hidden="1" x14ac:dyDescent="0.25">
      <c r="A278" s="198">
        <v>42495</v>
      </c>
    </row>
    <row r="279" spans="1:1" hidden="1" x14ac:dyDescent="0.25">
      <c r="A279" s="198">
        <v>42496</v>
      </c>
    </row>
    <row r="280" spans="1:1" hidden="1" x14ac:dyDescent="0.25">
      <c r="A280" s="198">
        <v>42497</v>
      </c>
    </row>
    <row r="281" spans="1:1" hidden="1" x14ac:dyDescent="0.25">
      <c r="A281" s="198">
        <v>42498</v>
      </c>
    </row>
    <row r="282" spans="1:1" hidden="1" x14ac:dyDescent="0.25">
      <c r="A282" s="198">
        <v>42499</v>
      </c>
    </row>
    <row r="283" spans="1:1" hidden="1" x14ac:dyDescent="0.25">
      <c r="A283" s="198">
        <v>42500</v>
      </c>
    </row>
    <row r="284" spans="1:1" hidden="1" x14ac:dyDescent="0.25">
      <c r="A284" s="198">
        <v>42501</v>
      </c>
    </row>
    <row r="285" spans="1:1" hidden="1" x14ac:dyDescent="0.25">
      <c r="A285" s="198">
        <v>42502</v>
      </c>
    </row>
    <row r="286" spans="1:1" hidden="1" x14ac:dyDescent="0.25">
      <c r="A286" s="198">
        <v>42503</v>
      </c>
    </row>
    <row r="287" spans="1:1" hidden="1" x14ac:dyDescent="0.25">
      <c r="A287" s="198">
        <v>42504</v>
      </c>
    </row>
    <row r="288" spans="1:1" hidden="1" x14ac:dyDescent="0.25">
      <c r="A288" s="198">
        <v>42505</v>
      </c>
    </row>
    <row r="289" spans="1:1" hidden="1" x14ac:dyDescent="0.25">
      <c r="A289" s="198">
        <v>42506</v>
      </c>
    </row>
    <row r="290" spans="1:1" hidden="1" x14ac:dyDescent="0.25">
      <c r="A290" s="198">
        <v>42507</v>
      </c>
    </row>
    <row r="291" spans="1:1" hidden="1" x14ac:dyDescent="0.25">
      <c r="A291" s="198">
        <v>42508</v>
      </c>
    </row>
    <row r="292" spans="1:1" hidden="1" x14ac:dyDescent="0.25">
      <c r="A292" s="198">
        <v>42509</v>
      </c>
    </row>
    <row r="293" spans="1:1" hidden="1" x14ac:dyDescent="0.25">
      <c r="A293" s="198">
        <v>42510</v>
      </c>
    </row>
    <row r="294" spans="1:1" hidden="1" x14ac:dyDescent="0.25">
      <c r="A294" s="198">
        <v>42511</v>
      </c>
    </row>
    <row r="295" spans="1:1" hidden="1" x14ac:dyDescent="0.25">
      <c r="A295" s="198">
        <v>42512</v>
      </c>
    </row>
    <row r="296" spans="1:1" hidden="1" x14ac:dyDescent="0.25">
      <c r="A296" s="198">
        <v>42513</v>
      </c>
    </row>
    <row r="297" spans="1:1" hidden="1" x14ac:dyDescent="0.25">
      <c r="A297" s="198">
        <v>42514</v>
      </c>
    </row>
    <row r="298" spans="1:1" hidden="1" x14ac:dyDescent="0.25">
      <c r="A298" s="198">
        <v>42515</v>
      </c>
    </row>
    <row r="299" spans="1:1" hidden="1" x14ac:dyDescent="0.25">
      <c r="A299" s="198">
        <v>42516</v>
      </c>
    </row>
    <row r="300" spans="1:1" hidden="1" x14ac:dyDescent="0.25">
      <c r="A300" s="198">
        <v>42517</v>
      </c>
    </row>
    <row r="301" spans="1:1" hidden="1" x14ac:dyDescent="0.25">
      <c r="A301" s="198">
        <v>42518</v>
      </c>
    </row>
    <row r="302" spans="1:1" hidden="1" x14ac:dyDescent="0.25">
      <c r="A302" s="198">
        <v>42519</v>
      </c>
    </row>
    <row r="303" spans="1:1" hidden="1" x14ac:dyDescent="0.25">
      <c r="A303" s="198">
        <v>42520</v>
      </c>
    </row>
    <row r="304" spans="1:1" hidden="1" x14ac:dyDescent="0.25">
      <c r="A304" s="198">
        <v>42521</v>
      </c>
    </row>
    <row r="305" spans="1:1" hidden="1" x14ac:dyDescent="0.25">
      <c r="A305" s="198">
        <v>42522</v>
      </c>
    </row>
    <row r="306" spans="1:1" hidden="1" x14ac:dyDescent="0.25">
      <c r="A306" s="198">
        <v>42523</v>
      </c>
    </row>
    <row r="307" spans="1:1" hidden="1" x14ac:dyDescent="0.25">
      <c r="A307" s="198">
        <v>42524</v>
      </c>
    </row>
    <row r="308" spans="1:1" hidden="1" x14ac:dyDescent="0.25">
      <c r="A308" s="198">
        <v>42525</v>
      </c>
    </row>
    <row r="309" spans="1:1" hidden="1" x14ac:dyDescent="0.25">
      <c r="A309" s="198">
        <v>42526</v>
      </c>
    </row>
    <row r="310" spans="1:1" hidden="1" x14ac:dyDescent="0.25">
      <c r="A310" s="198">
        <v>42527</v>
      </c>
    </row>
    <row r="311" spans="1:1" hidden="1" x14ac:dyDescent="0.25">
      <c r="A311" s="198">
        <v>42528</v>
      </c>
    </row>
    <row r="312" spans="1:1" hidden="1" x14ac:dyDescent="0.25">
      <c r="A312" s="198">
        <v>42529</v>
      </c>
    </row>
    <row r="313" spans="1:1" hidden="1" x14ac:dyDescent="0.25">
      <c r="A313" s="198">
        <v>42530</v>
      </c>
    </row>
    <row r="314" spans="1:1" hidden="1" x14ac:dyDescent="0.25">
      <c r="A314" s="198">
        <v>42531</v>
      </c>
    </row>
    <row r="315" spans="1:1" hidden="1" x14ac:dyDescent="0.25">
      <c r="A315" s="198">
        <v>42532</v>
      </c>
    </row>
    <row r="316" spans="1:1" hidden="1" x14ac:dyDescent="0.25">
      <c r="A316" s="198">
        <v>42533</v>
      </c>
    </row>
    <row r="317" spans="1:1" hidden="1" x14ac:dyDescent="0.25">
      <c r="A317" s="198">
        <v>42534</v>
      </c>
    </row>
    <row r="318" spans="1:1" hidden="1" x14ac:dyDescent="0.25">
      <c r="A318" s="198">
        <v>42535</v>
      </c>
    </row>
    <row r="319" spans="1:1" hidden="1" x14ac:dyDescent="0.25">
      <c r="A319" s="198">
        <v>42536</v>
      </c>
    </row>
    <row r="320" spans="1:1" hidden="1" x14ac:dyDescent="0.25">
      <c r="A320" s="198">
        <v>42537</v>
      </c>
    </row>
    <row r="321" spans="1:1" hidden="1" x14ac:dyDescent="0.25">
      <c r="A321" s="198">
        <v>42538</v>
      </c>
    </row>
    <row r="322" spans="1:1" hidden="1" x14ac:dyDescent="0.25">
      <c r="A322" s="198">
        <v>42539</v>
      </c>
    </row>
    <row r="323" spans="1:1" hidden="1" x14ac:dyDescent="0.25">
      <c r="A323" s="198">
        <v>42540</v>
      </c>
    </row>
    <row r="324" spans="1:1" hidden="1" x14ac:dyDescent="0.25">
      <c r="A324" s="198">
        <v>42541</v>
      </c>
    </row>
    <row r="325" spans="1:1" hidden="1" x14ac:dyDescent="0.25">
      <c r="A325" s="198">
        <v>42542</v>
      </c>
    </row>
    <row r="326" spans="1:1" hidden="1" x14ac:dyDescent="0.25">
      <c r="A326" s="198">
        <v>42543</v>
      </c>
    </row>
    <row r="327" spans="1:1" hidden="1" x14ac:dyDescent="0.25">
      <c r="A327" s="198">
        <v>42544</v>
      </c>
    </row>
    <row r="328" spans="1:1" hidden="1" x14ac:dyDescent="0.25">
      <c r="A328" s="198">
        <v>42545</v>
      </c>
    </row>
    <row r="329" spans="1:1" hidden="1" x14ac:dyDescent="0.25">
      <c r="A329" s="198">
        <v>42546</v>
      </c>
    </row>
    <row r="330" spans="1:1" hidden="1" x14ac:dyDescent="0.25">
      <c r="A330" s="198">
        <v>42547</v>
      </c>
    </row>
    <row r="331" spans="1:1" hidden="1" x14ac:dyDescent="0.25">
      <c r="A331" s="198">
        <v>42548</v>
      </c>
    </row>
    <row r="332" spans="1:1" hidden="1" x14ac:dyDescent="0.25">
      <c r="A332" s="198">
        <v>42549</v>
      </c>
    </row>
    <row r="333" spans="1:1" hidden="1" x14ac:dyDescent="0.25">
      <c r="A333" s="198">
        <v>42550</v>
      </c>
    </row>
    <row r="334" spans="1:1" hidden="1" x14ac:dyDescent="0.25">
      <c r="A334" s="198">
        <v>42551</v>
      </c>
    </row>
    <row r="335" spans="1:1" hidden="1" x14ac:dyDescent="0.25">
      <c r="A335" s="198">
        <v>42552</v>
      </c>
    </row>
    <row r="336" spans="1:1" hidden="1" x14ac:dyDescent="0.25">
      <c r="A336" s="198">
        <v>42553</v>
      </c>
    </row>
    <row r="337" spans="1:1" hidden="1" x14ac:dyDescent="0.25">
      <c r="A337" s="198">
        <v>42554</v>
      </c>
    </row>
    <row r="338" spans="1:1" hidden="1" x14ac:dyDescent="0.25">
      <c r="A338" s="198">
        <v>42555</v>
      </c>
    </row>
    <row r="339" spans="1:1" hidden="1" x14ac:dyDescent="0.25">
      <c r="A339" s="198">
        <v>42556</v>
      </c>
    </row>
    <row r="340" spans="1:1" hidden="1" x14ac:dyDescent="0.25">
      <c r="A340" s="198">
        <v>42557</v>
      </c>
    </row>
    <row r="341" spans="1:1" hidden="1" x14ac:dyDescent="0.25">
      <c r="A341" s="198">
        <v>42558</v>
      </c>
    </row>
    <row r="342" spans="1:1" hidden="1" x14ac:dyDescent="0.25">
      <c r="A342" s="198">
        <v>42559</v>
      </c>
    </row>
    <row r="343" spans="1:1" hidden="1" x14ac:dyDescent="0.25">
      <c r="A343" s="198">
        <v>42560</v>
      </c>
    </row>
    <row r="344" spans="1:1" hidden="1" x14ac:dyDescent="0.25">
      <c r="A344" s="198">
        <v>42561</v>
      </c>
    </row>
    <row r="345" spans="1:1" hidden="1" x14ac:dyDescent="0.25">
      <c r="A345" s="198">
        <v>42562</v>
      </c>
    </row>
    <row r="346" spans="1:1" hidden="1" x14ac:dyDescent="0.25">
      <c r="A346" s="198">
        <v>42563</v>
      </c>
    </row>
    <row r="347" spans="1:1" hidden="1" x14ac:dyDescent="0.25">
      <c r="A347" s="198">
        <v>42564</v>
      </c>
    </row>
    <row r="348" spans="1:1" hidden="1" x14ac:dyDescent="0.25">
      <c r="A348" s="198">
        <v>42565</v>
      </c>
    </row>
    <row r="349" spans="1:1" hidden="1" x14ac:dyDescent="0.25">
      <c r="A349" s="198">
        <v>42566</v>
      </c>
    </row>
    <row r="350" spans="1:1" hidden="1" x14ac:dyDescent="0.25">
      <c r="A350" s="198">
        <v>42567</v>
      </c>
    </row>
    <row r="351" spans="1:1" hidden="1" x14ac:dyDescent="0.25">
      <c r="A351" s="198">
        <v>42568</v>
      </c>
    </row>
    <row r="352" spans="1:1" hidden="1" x14ac:dyDescent="0.25">
      <c r="A352" s="198">
        <v>42569</v>
      </c>
    </row>
    <row r="353" spans="1:1" hidden="1" x14ac:dyDescent="0.25">
      <c r="A353" s="198">
        <v>42570</v>
      </c>
    </row>
    <row r="354" spans="1:1" hidden="1" x14ac:dyDescent="0.25">
      <c r="A354" s="198">
        <v>42571</v>
      </c>
    </row>
    <row r="355" spans="1:1" hidden="1" x14ac:dyDescent="0.25">
      <c r="A355" s="198">
        <v>42572</v>
      </c>
    </row>
    <row r="356" spans="1:1" hidden="1" x14ac:dyDescent="0.25">
      <c r="A356" s="198">
        <v>42573</v>
      </c>
    </row>
    <row r="357" spans="1:1" hidden="1" x14ac:dyDescent="0.25">
      <c r="A357" s="198">
        <v>42574</v>
      </c>
    </row>
    <row r="358" spans="1:1" hidden="1" x14ac:dyDescent="0.25">
      <c r="A358" s="198">
        <v>42575</v>
      </c>
    </row>
    <row r="359" spans="1:1" hidden="1" x14ac:dyDescent="0.25">
      <c r="A359" s="198">
        <v>42576</v>
      </c>
    </row>
    <row r="360" spans="1:1" hidden="1" x14ac:dyDescent="0.25">
      <c r="A360" s="198">
        <v>42577</v>
      </c>
    </row>
    <row r="361" spans="1:1" hidden="1" x14ac:dyDescent="0.25">
      <c r="A361" s="198">
        <v>42578</v>
      </c>
    </row>
    <row r="362" spans="1:1" hidden="1" x14ac:dyDescent="0.25">
      <c r="A362" s="198">
        <v>42579</v>
      </c>
    </row>
    <row r="363" spans="1:1" hidden="1" x14ac:dyDescent="0.25">
      <c r="A363" s="198">
        <v>42580</v>
      </c>
    </row>
    <row r="364" spans="1:1" hidden="1" x14ac:dyDescent="0.25">
      <c r="A364" s="198">
        <v>42581</v>
      </c>
    </row>
    <row r="365" spans="1:1" hidden="1" x14ac:dyDescent="0.25">
      <c r="A365" s="198">
        <v>42582</v>
      </c>
    </row>
    <row r="366" spans="1:1" hidden="1" x14ac:dyDescent="0.25">
      <c r="A366" s="198">
        <v>42583</v>
      </c>
    </row>
    <row r="367" spans="1:1" hidden="1" x14ac:dyDescent="0.25">
      <c r="A367" s="198">
        <v>42584</v>
      </c>
    </row>
    <row r="368" spans="1:1" hidden="1" x14ac:dyDescent="0.25">
      <c r="A368" s="198">
        <v>42585</v>
      </c>
    </row>
    <row r="369" spans="1:1" hidden="1" x14ac:dyDescent="0.25">
      <c r="A369" s="198">
        <v>42586</v>
      </c>
    </row>
    <row r="370" spans="1:1" hidden="1" x14ac:dyDescent="0.25">
      <c r="A370" s="198">
        <v>42587</v>
      </c>
    </row>
    <row r="371" spans="1:1" hidden="1" x14ac:dyDescent="0.25">
      <c r="A371" s="198">
        <v>42588</v>
      </c>
    </row>
    <row r="372" spans="1:1" hidden="1" x14ac:dyDescent="0.25">
      <c r="A372" s="198">
        <v>42589</v>
      </c>
    </row>
    <row r="373" spans="1:1" hidden="1" x14ac:dyDescent="0.25">
      <c r="A373" s="198">
        <v>42590</v>
      </c>
    </row>
    <row r="374" spans="1:1" hidden="1" x14ac:dyDescent="0.25">
      <c r="A374" s="198">
        <v>42591</v>
      </c>
    </row>
    <row r="375" spans="1:1" hidden="1" x14ac:dyDescent="0.25">
      <c r="A375" s="198">
        <v>42592</v>
      </c>
    </row>
    <row r="376" spans="1:1" hidden="1" x14ac:dyDescent="0.25">
      <c r="A376" s="198">
        <v>42593</v>
      </c>
    </row>
    <row r="377" spans="1:1" hidden="1" x14ac:dyDescent="0.25">
      <c r="A377" s="198">
        <v>42594</v>
      </c>
    </row>
    <row r="378" spans="1:1" hidden="1" x14ac:dyDescent="0.25">
      <c r="A378" s="198">
        <v>42595</v>
      </c>
    </row>
    <row r="379" spans="1:1" hidden="1" x14ac:dyDescent="0.25">
      <c r="A379" s="198">
        <v>42596</v>
      </c>
    </row>
    <row r="380" spans="1:1" hidden="1" x14ac:dyDescent="0.25">
      <c r="A380" s="198">
        <v>42597</v>
      </c>
    </row>
    <row r="381" spans="1:1" hidden="1" x14ac:dyDescent="0.25">
      <c r="A381" s="198">
        <v>42598</v>
      </c>
    </row>
    <row r="382" spans="1:1" hidden="1" x14ac:dyDescent="0.25">
      <c r="A382" s="198">
        <v>42599</v>
      </c>
    </row>
    <row r="383" spans="1:1" hidden="1" x14ac:dyDescent="0.25">
      <c r="A383" s="198">
        <v>42600</v>
      </c>
    </row>
    <row r="384" spans="1:1" hidden="1" x14ac:dyDescent="0.25">
      <c r="A384" s="198">
        <v>42601</v>
      </c>
    </row>
    <row r="385" spans="1:1" hidden="1" x14ac:dyDescent="0.25">
      <c r="A385" s="198">
        <v>42602</v>
      </c>
    </row>
    <row r="386" spans="1:1" hidden="1" x14ac:dyDescent="0.25">
      <c r="A386" s="198">
        <v>42603</v>
      </c>
    </row>
    <row r="387" spans="1:1" hidden="1" x14ac:dyDescent="0.25">
      <c r="A387" s="198">
        <v>42604</v>
      </c>
    </row>
    <row r="388" spans="1:1" hidden="1" x14ac:dyDescent="0.25">
      <c r="A388" s="198">
        <v>42605</v>
      </c>
    </row>
    <row r="389" spans="1:1" hidden="1" x14ac:dyDescent="0.25">
      <c r="A389" s="198">
        <v>42606</v>
      </c>
    </row>
    <row r="390" spans="1:1" hidden="1" x14ac:dyDescent="0.25">
      <c r="A390" s="198">
        <v>42607</v>
      </c>
    </row>
    <row r="391" spans="1:1" hidden="1" x14ac:dyDescent="0.25">
      <c r="A391" s="198">
        <v>42608</v>
      </c>
    </row>
    <row r="392" spans="1:1" hidden="1" x14ac:dyDescent="0.25">
      <c r="A392" s="198">
        <v>42609</v>
      </c>
    </row>
    <row r="393" spans="1:1" hidden="1" x14ac:dyDescent="0.25">
      <c r="A393" s="198">
        <v>42610</v>
      </c>
    </row>
    <row r="394" spans="1:1" hidden="1" x14ac:dyDescent="0.25">
      <c r="A394" s="198">
        <v>42611</v>
      </c>
    </row>
    <row r="395" spans="1:1" hidden="1" x14ac:dyDescent="0.25">
      <c r="A395" s="198">
        <v>42612</v>
      </c>
    </row>
    <row r="396" spans="1:1" hidden="1" x14ac:dyDescent="0.25">
      <c r="A396" s="198">
        <v>42613</v>
      </c>
    </row>
    <row r="397" spans="1:1" hidden="1" x14ac:dyDescent="0.25">
      <c r="A397" s="198">
        <v>42614</v>
      </c>
    </row>
    <row r="398" spans="1:1" hidden="1" x14ac:dyDescent="0.25">
      <c r="A398" s="198">
        <v>42615</v>
      </c>
    </row>
    <row r="399" spans="1:1" hidden="1" x14ac:dyDescent="0.25">
      <c r="A399" s="198">
        <v>42616</v>
      </c>
    </row>
    <row r="400" spans="1:1" hidden="1" x14ac:dyDescent="0.25">
      <c r="A400" s="198">
        <v>42617</v>
      </c>
    </row>
    <row r="401" spans="1:1" hidden="1" x14ac:dyDescent="0.25">
      <c r="A401" s="198">
        <v>42618</v>
      </c>
    </row>
    <row r="402" spans="1:1" hidden="1" x14ac:dyDescent="0.25">
      <c r="A402" s="198">
        <v>42619</v>
      </c>
    </row>
    <row r="403" spans="1:1" hidden="1" x14ac:dyDescent="0.25">
      <c r="A403" s="198">
        <v>42620</v>
      </c>
    </row>
    <row r="404" spans="1:1" hidden="1" x14ac:dyDescent="0.25">
      <c r="A404" s="198">
        <v>42621</v>
      </c>
    </row>
    <row r="405" spans="1:1" hidden="1" x14ac:dyDescent="0.25">
      <c r="A405" s="198">
        <v>42622</v>
      </c>
    </row>
    <row r="406" spans="1:1" hidden="1" x14ac:dyDescent="0.25">
      <c r="A406" s="198">
        <v>42623</v>
      </c>
    </row>
    <row r="407" spans="1:1" hidden="1" x14ac:dyDescent="0.25">
      <c r="A407" s="198">
        <v>42624</v>
      </c>
    </row>
    <row r="408" spans="1:1" hidden="1" x14ac:dyDescent="0.25">
      <c r="A408" s="198">
        <v>42625</v>
      </c>
    </row>
    <row r="409" spans="1:1" hidden="1" x14ac:dyDescent="0.25">
      <c r="A409" s="198">
        <v>42626</v>
      </c>
    </row>
    <row r="410" spans="1:1" hidden="1" x14ac:dyDescent="0.25">
      <c r="A410" s="198">
        <v>42627</v>
      </c>
    </row>
    <row r="411" spans="1:1" hidden="1" x14ac:dyDescent="0.25">
      <c r="A411" s="198">
        <v>42628</v>
      </c>
    </row>
    <row r="412" spans="1:1" hidden="1" x14ac:dyDescent="0.25">
      <c r="A412" s="198">
        <v>42629</v>
      </c>
    </row>
    <row r="413" spans="1:1" hidden="1" x14ac:dyDescent="0.25">
      <c r="A413" s="198">
        <v>42630</v>
      </c>
    </row>
    <row r="414" spans="1:1" hidden="1" x14ac:dyDescent="0.25">
      <c r="A414" s="198">
        <v>42631</v>
      </c>
    </row>
    <row r="415" spans="1:1" hidden="1" x14ac:dyDescent="0.25">
      <c r="A415" s="198">
        <v>42632</v>
      </c>
    </row>
    <row r="416" spans="1:1" hidden="1" x14ac:dyDescent="0.25">
      <c r="A416" s="198">
        <v>42633</v>
      </c>
    </row>
    <row r="417" spans="1:1" hidden="1" x14ac:dyDescent="0.25">
      <c r="A417" s="198">
        <v>42634</v>
      </c>
    </row>
    <row r="418" spans="1:1" hidden="1" x14ac:dyDescent="0.25">
      <c r="A418" s="198">
        <v>42635</v>
      </c>
    </row>
    <row r="419" spans="1:1" hidden="1" x14ac:dyDescent="0.25">
      <c r="A419" s="198">
        <v>42636</v>
      </c>
    </row>
    <row r="420" spans="1:1" hidden="1" x14ac:dyDescent="0.25">
      <c r="A420" s="198">
        <v>42637</v>
      </c>
    </row>
    <row r="421" spans="1:1" hidden="1" x14ac:dyDescent="0.25">
      <c r="A421" s="198">
        <v>42638</v>
      </c>
    </row>
    <row r="422" spans="1:1" hidden="1" x14ac:dyDescent="0.25">
      <c r="A422" s="198">
        <v>42639</v>
      </c>
    </row>
    <row r="423" spans="1:1" hidden="1" x14ac:dyDescent="0.25">
      <c r="A423" s="198">
        <v>42640</v>
      </c>
    </row>
    <row r="424" spans="1:1" hidden="1" x14ac:dyDescent="0.25">
      <c r="A424" s="198">
        <v>42641</v>
      </c>
    </row>
    <row r="425" spans="1:1" hidden="1" x14ac:dyDescent="0.25">
      <c r="A425" s="198">
        <v>42642</v>
      </c>
    </row>
    <row r="426" spans="1:1" hidden="1" x14ac:dyDescent="0.25">
      <c r="A426" s="198">
        <v>42643</v>
      </c>
    </row>
    <row r="427" spans="1:1" hidden="1" x14ac:dyDescent="0.25">
      <c r="A427" s="198">
        <v>42644</v>
      </c>
    </row>
    <row r="428" spans="1:1" hidden="1" x14ac:dyDescent="0.25">
      <c r="A428" s="198">
        <v>42645</v>
      </c>
    </row>
    <row r="429" spans="1:1" hidden="1" x14ac:dyDescent="0.25">
      <c r="A429" s="198">
        <v>42646</v>
      </c>
    </row>
    <row r="430" spans="1:1" hidden="1" x14ac:dyDescent="0.25">
      <c r="A430" s="198">
        <v>42647</v>
      </c>
    </row>
    <row r="431" spans="1:1" hidden="1" x14ac:dyDescent="0.25">
      <c r="A431" s="198">
        <v>42648</v>
      </c>
    </row>
    <row r="432" spans="1:1" hidden="1" x14ac:dyDescent="0.25">
      <c r="A432" s="198">
        <v>42649</v>
      </c>
    </row>
    <row r="433" spans="1:1" hidden="1" x14ac:dyDescent="0.25">
      <c r="A433" s="198">
        <v>42650</v>
      </c>
    </row>
    <row r="434" spans="1:1" hidden="1" x14ac:dyDescent="0.25">
      <c r="A434" s="198">
        <v>42651</v>
      </c>
    </row>
    <row r="435" spans="1:1" hidden="1" x14ac:dyDescent="0.25">
      <c r="A435" s="198">
        <v>42652</v>
      </c>
    </row>
    <row r="436" spans="1:1" hidden="1" x14ac:dyDescent="0.25">
      <c r="A436" s="198">
        <v>42653</v>
      </c>
    </row>
    <row r="437" spans="1:1" hidden="1" x14ac:dyDescent="0.25">
      <c r="A437" s="198">
        <v>42654</v>
      </c>
    </row>
    <row r="438" spans="1:1" hidden="1" x14ac:dyDescent="0.25">
      <c r="A438" s="198">
        <v>42655</v>
      </c>
    </row>
    <row r="439" spans="1:1" hidden="1" x14ac:dyDescent="0.25">
      <c r="A439" s="198">
        <v>42656</v>
      </c>
    </row>
    <row r="440" spans="1:1" hidden="1" x14ac:dyDescent="0.25">
      <c r="A440" s="198">
        <v>42657</v>
      </c>
    </row>
    <row r="441" spans="1:1" hidden="1" x14ac:dyDescent="0.25">
      <c r="A441" s="198">
        <v>42658</v>
      </c>
    </row>
    <row r="442" spans="1:1" hidden="1" x14ac:dyDescent="0.25">
      <c r="A442" s="198">
        <v>42659</v>
      </c>
    </row>
    <row r="443" spans="1:1" hidden="1" x14ac:dyDescent="0.25">
      <c r="A443" s="198">
        <v>42660</v>
      </c>
    </row>
    <row r="444" spans="1:1" hidden="1" x14ac:dyDescent="0.25">
      <c r="A444" s="198">
        <v>42661</v>
      </c>
    </row>
    <row r="445" spans="1:1" hidden="1" x14ac:dyDescent="0.25">
      <c r="A445" s="198">
        <v>42662</v>
      </c>
    </row>
    <row r="446" spans="1:1" hidden="1" x14ac:dyDescent="0.25">
      <c r="A446" s="198">
        <v>42663</v>
      </c>
    </row>
    <row r="447" spans="1:1" hidden="1" x14ac:dyDescent="0.25">
      <c r="A447" s="198">
        <v>42664</v>
      </c>
    </row>
    <row r="448" spans="1:1" hidden="1" x14ac:dyDescent="0.25">
      <c r="A448" s="198">
        <v>42665</v>
      </c>
    </row>
    <row r="449" spans="1:1" hidden="1" x14ac:dyDescent="0.25">
      <c r="A449" s="198">
        <v>42666</v>
      </c>
    </row>
    <row r="450" spans="1:1" hidden="1" x14ac:dyDescent="0.25">
      <c r="A450" s="198">
        <v>42667</v>
      </c>
    </row>
    <row r="451" spans="1:1" hidden="1" x14ac:dyDescent="0.25">
      <c r="A451" s="198">
        <v>42668</v>
      </c>
    </row>
    <row r="452" spans="1:1" hidden="1" x14ac:dyDescent="0.25">
      <c r="A452" s="198">
        <v>42669</v>
      </c>
    </row>
    <row r="453" spans="1:1" hidden="1" x14ac:dyDescent="0.25">
      <c r="A453" s="198">
        <v>42670</v>
      </c>
    </row>
    <row r="454" spans="1:1" hidden="1" x14ac:dyDescent="0.25">
      <c r="A454" s="198">
        <v>42671</v>
      </c>
    </row>
    <row r="455" spans="1:1" hidden="1" x14ac:dyDescent="0.25">
      <c r="A455" s="198">
        <v>42672</v>
      </c>
    </row>
    <row r="456" spans="1:1" hidden="1" x14ac:dyDescent="0.25">
      <c r="A456" s="198">
        <v>42673</v>
      </c>
    </row>
    <row r="457" spans="1:1" hidden="1" x14ac:dyDescent="0.25">
      <c r="A457" s="198">
        <v>42674</v>
      </c>
    </row>
    <row r="458" spans="1:1" hidden="1" x14ac:dyDescent="0.25">
      <c r="A458" s="198">
        <v>42675</v>
      </c>
    </row>
    <row r="459" spans="1:1" hidden="1" x14ac:dyDescent="0.25">
      <c r="A459" s="198">
        <v>42676</v>
      </c>
    </row>
    <row r="460" spans="1:1" hidden="1" x14ac:dyDescent="0.25">
      <c r="A460" s="198">
        <v>42677</v>
      </c>
    </row>
    <row r="461" spans="1:1" hidden="1" x14ac:dyDescent="0.25">
      <c r="A461" s="198">
        <v>42678</v>
      </c>
    </row>
    <row r="462" spans="1:1" hidden="1" x14ac:dyDescent="0.25">
      <c r="A462" s="198">
        <v>42679</v>
      </c>
    </row>
    <row r="463" spans="1:1" hidden="1" x14ac:dyDescent="0.25">
      <c r="A463" s="198">
        <v>42680</v>
      </c>
    </row>
    <row r="464" spans="1:1" hidden="1" x14ac:dyDescent="0.25">
      <c r="A464" s="198">
        <v>42681</v>
      </c>
    </row>
    <row r="465" spans="1:1" hidden="1" x14ac:dyDescent="0.25">
      <c r="A465" s="198">
        <v>42682</v>
      </c>
    </row>
    <row r="466" spans="1:1" hidden="1" x14ac:dyDescent="0.25">
      <c r="A466" s="198">
        <v>42683</v>
      </c>
    </row>
    <row r="467" spans="1:1" hidden="1" x14ac:dyDescent="0.25">
      <c r="A467" s="198">
        <v>42684</v>
      </c>
    </row>
    <row r="468" spans="1:1" hidden="1" x14ac:dyDescent="0.25">
      <c r="A468" s="198">
        <v>42685</v>
      </c>
    </row>
    <row r="469" spans="1:1" hidden="1" x14ac:dyDescent="0.25">
      <c r="A469" s="198">
        <v>42686</v>
      </c>
    </row>
    <row r="470" spans="1:1" hidden="1" x14ac:dyDescent="0.25">
      <c r="A470" s="198">
        <v>42687</v>
      </c>
    </row>
    <row r="471" spans="1:1" hidden="1" x14ac:dyDescent="0.25">
      <c r="A471" s="198">
        <v>42688</v>
      </c>
    </row>
    <row r="472" spans="1:1" hidden="1" x14ac:dyDescent="0.25">
      <c r="A472" s="198">
        <v>42689</v>
      </c>
    </row>
    <row r="473" spans="1:1" hidden="1" x14ac:dyDescent="0.25">
      <c r="A473" s="198">
        <v>42690</v>
      </c>
    </row>
    <row r="474" spans="1:1" hidden="1" x14ac:dyDescent="0.25">
      <c r="A474" s="198">
        <v>42691</v>
      </c>
    </row>
    <row r="475" spans="1:1" hidden="1" x14ac:dyDescent="0.25">
      <c r="A475" s="198">
        <v>42692</v>
      </c>
    </row>
    <row r="476" spans="1:1" hidden="1" x14ac:dyDescent="0.25">
      <c r="A476" s="198">
        <v>42693</v>
      </c>
    </row>
    <row r="477" spans="1:1" hidden="1" x14ac:dyDescent="0.25">
      <c r="A477" s="198">
        <v>42694</v>
      </c>
    </row>
    <row r="478" spans="1:1" hidden="1" x14ac:dyDescent="0.25">
      <c r="A478" s="198">
        <v>42695</v>
      </c>
    </row>
    <row r="479" spans="1:1" hidden="1" x14ac:dyDescent="0.25">
      <c r="A479" s="198">
        <v>42696</v>
      </c>
    </row>
    <row r="480" spans="1:1" hidden="1" x14ac:dyDescent="0.25">
      <c r="A480" s="198">
        <v>42697</v>
      </c>
    </row>
    <row r="481" spans="1:1" hidden="1" x14ac:dyDescent="0.25">
      <c r="A481" s="198">
        <v>42698</v>
      </c>
    </row>
    <row r="482" spans="1:1" hidden="1" x14ac:dyDescent="0.25">
      <c r="A482" s="198">
        <v>42699</v>
      </c>
    </row>
    <row r="483" spans="1:1" hidden="1" x14ac:dyDescent="0.25">
      <c r="A483" s="198">
        <v>42700</v>
      </c>
    </row>
    <row r="484" spans="1:1" hidden="1" x14ac:dyDescent="0.25">
      <c r="A484" s="198">
        <v>42701</v>
      </c>
    </row>
    <row r="485" spans="1:1" hidden="1" x14ac:dyDescent="0.25">
      <c r="A485" s="198">
        <v>42702</v>
      </c>
    </row>
    <row r="486" spans="1:1" hidden="1" x14ac:dyDescent="0.25">
      <c r="A486" s="198">
        <v>42703</v>
      </c>
    </row>
    <row r="487" spans="1:1" hidden="1" x14ac:dyDescent="0.25">
      <c r="A487" s="198">
        <v>42704</v>
      </c>
    </row>
    <row r="488" spans="1:1" hidden="1" x14ac:dyDescent="0.25">
      <c r="A488" s="198">
        <v>42705</v>
      </c>
    </row>
    <row r="489" spans="1:1" hidden="1" x14ac:dyDescent="0.25">
      <c r="A489" s="198">
        <v>42706</v>
      </c>
    </row>
    <row r="490" spans="1:1" hidden="1" x14ac:dyDescent="0.25">
      <c r="A490" s="198">
        <v>42707</v>
      </c>
    </row>
    <row r="491" spans="1:1" hidden="1" x14ac:dyDescent="0.25">
      <c r="A491" s="198">
        <v>42708</v>
      </c>
    </row>
    <row r="492" spans="1:1" hidden="1" x14ac:dyDescent="0.25">
      <c r="A492" s="198">
        <v>42709</v>
      </c>
    </row>
    <row r="493" spans="1:1" hidden="1" x14ac:dyDescent="0.25">
      <c r="A493" s="198">
        <v>42710</v>
      </c>
    </row>
    <row r="494" spans="1:1" hidden="1" x14ac:dyDescent="0.25">
      <c r="A494" s="198">
        <v>42711</v>
      </c>
    </row>
    <row r="495" spans="1:1" hidden="1" x14ac:dyDescent="0.25">
      <c r="A495" s="198">
        <v>42712</v>
      </c>
    </row>
    <row r="496" spans="1:1" hidden="1" x14ac:dyDescent="0.25">
      <c r="A496" s="198">
        <v>42713</v>
      </c>
    </row>
    <row r="497" spans="1:1" hidden="1" x14ac:dyDescent="0.25">
      <c r="A497" s="198">
        <v>42714</v>
      </c>
    </row>
    <row r="498" spans="1:1" hidden="1" x14ac:dyDescent="0.25">
      <c r="A498" s="198">
        <v>42715</v>
      </c>
    </row>
    <row r="499" spans="1:1" hidden="1" x14ac:dyDescent="0.25">
      <c r="A499" s="198">
        <v>42716</v>
      </c>
    </row>
    <row r="500" spans="1:1" hidden="1" x14ac:dyDescent="0.25">
      <c r="A500" s="198">
        <v>42717</v>
      </c>
    </row>
    <row r="501" spans="1:1" hidden="1" x14ac:dyDescent="0.25">
      <c r="A501" s="198">
        <v>42718</v>
      </c>
    </row>
    <row r="502" spans="1:1" hidden="1" x14ac:dyDescent="0.25">
      <c r="A502" s="198">
        <v>42719</v>
      </c>
    </row>
    <row r="503" spans="1:1" hidden="1" x14ac:dyDescent="0.25">
      <c r="A503" s="198">
        <v>42720</v>
      </c>
    </row>
    <row r="504" spans="1:1" hidden="1" x14ac:dyDescent="0.25">
      <c r="A504" s="198">
        <v>42721</v>
      </c>
    </row>
    <row r="505" spans="1:1" hidden="1" x14ac:dyDescent="0.25">
      <c r="A505" s="198">
        <v>42722</v>
      </c>
    </row>
    <row r="506" spans="1:1" hidden="1" x14ac:dyDescent="0.25">
      <c r="A506" s="198">
        <v>42723</v>
      </c>
    </row>
    <row r="507" spans="1:1" hidden="1" x14ac:dyDescent="0.25">
      <c r="A507" s="198">
        <v>42724</v>
      </c>
    </row>
    <row r="508" spans="1:1" hidden="1" x14ac:dyDescent="0.25">
      <c r="A508" s="198">
        <v>42725</v>
      </c>
    </row>
    <row r="509" spans="1:1" hidden="1" x14ac:dyDescent="0.25">
      <c r="A509" s="198">
        <v>42726</v>
      </c>
    </row>
    <row r="510" spans="1:1" hidden="1" x14ac:dyDescent="0.25">
      <c r="A510" s="198">
        <v>42727</v>
      </c>
    </row>
    <row r="511" spans="1:1" hidden="1" x14ac:dyDescent="0.25">
      <c r="A511" s="198">
        <v>42728</v>
      </c>
    </row>
    <row r="512" spans="1:1" hidden="1" x14ac:dyDescent="0.25">
      <c r="A512" s="198">
        <v>42729</v>
      </c>
    </row>
    <row r="513" spans="1:1" hidden="1" x14ac:dyDescent="0.25">
      <c r="A513" s="198">
        <v>42730</v>
      </c>
    </row>
    <row r="514" spans="1:1" hidden="1" x14ac:dyDescent="0.25">
      <c r="A514" s="198">
        <v>42731</v>
      </c>
    </row>
    <row r="515" spans="1:1" hidden="1" x14ac:dyDescent="0.25">
      <c r="A515" s="198">
        <v>42732</v>
      </c>
    </row>
    <row r="516" spans="1:1" hidden="1" x14ac:dyDescent="0.25">
      <c r="A516" s="198">
        <v>42733</v>
      </c>
    </row>
    <row r="517" spans="1:1" hidden="1" x14ac:dyDescent="0.25">
      <c r="A517" s="198">
        <v>42734</v>
      </c>
    </row>
    <row r="518" spans="1:1" hidden="1" x14ac:dyDescent="0.25">
      <c r="A518" s="198">
        <v>42735</v>
      </c>
    </row>
    <row r="519" spans="1:1" hidden="1" x14ac:dyDescent="0.25">
      <c r="A519" s="198"/>
    </row>
    <row r="520" spans="1:1" hidden="1" x14ac:dyDescent="0.25">
      <c r="A520" s="198"/>
    </row>
    <row r="521" spans="1:1" hidden="1" x14ac:dyDescent="0.25">
      <c r="A521" s="198" t="s">
        <v>298</v>
      </c>
    </row>
    <row r="522" spans="1:1" hidden="1" x14ac:dyDescent="0.25">
      <c r="A522" s="198" t="s">
        <v>302</v>
      </c>
    </row>
    <row r="523" spans="1:1" hidden="1" x14ac:dyDescent="0.25">
      <c r="A523" s="198" t="s">
        <v>303</v>
      </c>
    </row>
    <row r="524" spans="1:1" hidden="1" x14ac:dyDescent="0.25">
      <c r="A524" s="198" t="s">
        <v>304</v>
      </c>
    </row>
    <row r="525" spans="1:1" hidden="1" x14ac:dyDescent="0.25">
      <c r="A525" s="198" t="s">
        <v>305</v>
      </c>
    </row>
    <row r="526" spans="1:1" hidden="1" x14ac:dyDescent="0.25">
      <c r="A526" s="198" t="s">
        <v>306</v>
      </c>
    </row>
    <row r="527" spans="1:1" hidden="1" x14ac:dyDescent="0.25">
      <c r="A527" s="198" t="s">
        <v>307</v>
      </c>
    </row>
    <row r="528" spans="1:1" hidden="1" x14ac:dyDescent="0.25">
      <c r="A528" s="198" t="s">
        <v>308</v>
      </c>
    </row>
    <row r="529" spans="1:1" hidden="1" x14ac:dyDescent="0.25">
      <c r="A529" s="198" t="s">
        <v>309</v>
      </c>
    </row>
    <row r="530" spans="1:1" hidden="1" x14ac:dyDescent="0.25">
      <c r="A530" s="198" t="s">
        <v>310</v>
      </c>
    </row>
    <row r="531" spans="1:1" hidden="1" x14ac:dyDescent="0.25">
      <c r="A531" s="198" t="s">
        <v>293</v>
      </c>
    </row>
    <row r="532" spans="1:1" hidden="1" x14ac:dyDescent="0.25">
      <c r="A532" s="198" t="s">
        <v>311</v>
      </c>
    </row>
    <row r="533" spans="1:1" hidden="1" x14ac:dyDescent="0.25">
      <c r="A533" s="198"/>
    </row>
    <row r="534" spans="1:1" hidden="1" x14ac:dyDescent="0.25">
      <c r="A534" s="198"/>
    </row>
    <row r="535" spans="1:1" hidden="1" x14ac:dyDescent="0.25">
      <c r="A535" s="198"/>
    </row>
    <row r="536" spans="1:1" hidden="1" x14ac:dyDescent="0.25">
      <c r="A536" s="198"/>
    </row>
    <row r="537" spans="1:1" hidden="1" x14ac:dyDescent="0.25">
      <c r="A537" s="198"/>
    </row>
    <row r="538" spans="1:1" hidden="1" x14ac:dyDescent="0.25">
      <c r="A538" s="198"/>
    </row>
    <row r="539" spans="1:1" hidden="1" x14ac:dyDescent="0.25">
      <c r="A539" s="198"/>
    </row>
    <row r="540" spans="1:1" hidden="1" x14ac:dyDescent="0.25">
      <c r="A540" s="198"/>
    </row>
    <row r="541" spans="1:1" hidden="1" x14ac:dyDescent="0.25">
      <c r="A541" s="198"/>
    </row>
    <row r="542" spans="1:1" hidden="1" x14ac:dyDescent="0.25">
      <c r="A542" s="198"/>
    </row>
    <row r="543" spans="1:1" hidden="1" x14ac:dyDescent="0.25">
      <c r="A543" s="198"/>
    </row>
    <row r="544" spans="1:1" hidden="1" x14ac:dyDescent="0.25">
      <c r="A544" s="198"/>
    </row>
    <row r="545" spans="1:1" hidden="1" x14ac:dyDescent="0.25">
      <c r="A545" s="198"/>
    </row>
    <row r="546" spans="1:1" hidden="1" x14ac:dyDescent="0.25">
      <c r="A546" s="198"/>
    </row>
    <row r="547" spans="1:1" hidden="1" x14ac:dyDescent="0.25">
      <c r="A547" s="198"/>
    </row>
    <row r="548" spans="1:1" hidden="1" x14ac:dyDescent="0.25">
      <c r="A548" s="198"/>
    </row>
    <row r="549" spans="1:1" hidden="1" x14ac:dyDescent="0.25">
      <c r="A549" s="198"/>
    </row>
    <row r="550" spans="1:1" hidden="1" x14ac:dyDescent="0.25">
      <c r="A550" s="198"/>
    </row>
    <row r="551" spans="1:1" hidden="1" x14ac:dyDescent="0.25">
      <c r="A551" s="198"/>
    </row>
    <row r="552" spans="1:1" hidden="1" x14ac:dyDescent="0.25">
      <c r="A552" s="198"/>
    </row>
    <row r="553" spans="1:1" hidden="1" x14ac:dyDescent="0.25">
      <c r="A553" s="198"/>
    </row>
    <row r="554" spans="1:1" hidden="1" x14ac:dyDescent="0.25">
      <c r="A554" s="198"/>
    </row>
    <row r="555" spans="1:1" hidden="1" x14ac:dyDescent="0.25">
      <c r="A555" s="198"/>
    </row>
    <row r="556" spans="1:1" hidden="1" x14ac:dyDescent="0.25">
      <c r="A556" s="198"/>
    </row>
    <row r="557" spans="1:1" hidden="1" x14ac:dyDescent="0.25">
      <c r="A557" s="198"/>
    </row>
    <row r="558" spans="1:1" hidden="1" x14ac:dyDescent="0.25">
      <c r="A558" s="198"/>
    </row>
    <row r="559" spans="1:1" hidden="1" x14ac:dyDescent="0.25">
      <c r="A559" s="198"/>
    </row>
    <row r="560" spans="1:1" hidden="1" x14ac:dyDescent="0.25">
      <c r="A560" s="198"/>
    </row>
    <row r="561" spans="1:1" hidden="1" x14ac:dyDescent="0.25">
      <c r="A561" s="198"/>
    </row>
    <row r="562" spans="1:1" hidden="1" x14ac:dyDescent="0.25">
      <c r="A562" s="198"/>
    </row>
    <row r="563" spans="1:1" hidden="1" x14ac:dyDescent="0.25">
      <c r="A563" s="198"/>
    </row>
    <row r="564" spans="1:1" hidden="1" x14ac:dyDescent="0.25">
      <c r="A564" s="198"/>
    </row>
    <row r="565" spans="1:1" hidden="1" x14ac:dyDescent="0.25">
      <c r="A565" s="198"/>
    </row>
    <row r="566" spans="1:1" hidden="1" x14ac:dyDescent="0.25">
      <c r="A566" s="198"/>
    </row>
    <row r="567" spans="1:1" hidden="1" x14ac:dyDescent="0.25">
      <c r="A567" s="198"/>
    </row>
    <row r="568" spans="1:1" hidden="1" x14ac:dyDescent="0.25">
      <c r="A568" s="198"/>
    </row>
    <row r="569" spans="1:1" hidden="1" x14ac:dyDescent="0.25">
      <c r="A569" s="198"/>
    </row>
    <row r="570" spans="1:1" hidden="1" x14ac:dyDescent="0.25">
      <c r="A570" s="198"/>
    </row>
    <row r="571" spans="1:1" hidden="1" x14ac:dyDescent="0.25">
      <c r="A571" s="198"/>
    </row>
    <row r="572" spans="1:1" hidden="1" x14ac:dyDescent="0.25">
      <c r="A572" s="198"/>
    </row>
    <row r="573" spans="1:1" hidden="1" x14ac:dyDescent="0.25">
      <c r="A573" s="198"/>
    </row>
    <row r="574" spans="1:1" hidden="1" x14ac:dyDescent="0.25">
      <c r="A574" s="198"/>
    </row>
    <row r="575" spans="1:1" hidden="1" x14ac:dyDescent="0.25">
      <c r="A575" s="198"/>
    </row>
    <row r="576" spans="1:1" hidden="1" x14ac:dyDescent="0.25">
      <c r="A576" s="198"/>
    </row>
    <row r="577" spans="1:1" x14ac:dyDescent="0.25">
      <c r="A577" s="198"/>
    </row>
    <row r="578" spans="1:1" x14ac:dyDescent="0.25">
      <c r="A578" s="198"/>
    </row>
    <row r="579" spans="1:1" x14ac:dyDescent="0.25">
      <c r="A579" s="198"/>
    </row>
    <row r="580" spans="1:1" x14ac:dyDescent="0.25">
      <c r="A580" s="198"/>
    </row>
    <row r="581" spans="1:1" x14ac:dyDescent="0.25">
      <c r="A581" s="198"/>
    </row>
    <row r="582" spans="1:1" x14ac:dyDescent="0.25">
      <c r="A582" s="198"/>
    </row>
    <row r="583" spans="1:1" x14ac:dyDescent="0.25">
      <c r="A583" s="198"/>
    </row>
    <row r="584" spans="1:1" x14ac:dyDescent="0.25">
      <c r="A584" s="198"/>
    </row>
    <row r="585" spans="1:1" x14ac:dyDescent="0.25">
      <c r="A585" s="198"/>
    </row>
    <row r="586" spans="1:1" x14ac:dyDescent="0.25">
      <c r="A586" s="198"/>
    </row>
    <row r="587" spans="1:1" x14ac:dyDescent="0.25">
      <c r="A587" s="198"/>
    </row>
    <row r="588" spans="1:1" x14ac:dyDescent="0.25">
      <c r="A588" s="198"/>
    </row>
    <row r="589" spans="1:1" x14ac:dyDescent="0.25">
      <c r="A589" s="198"/>
    </row>
  </sheetData>
  <mergeCells count="9">
    <mergeCell ref="A56:B56"/>
    <mergeCell ref="A26:B26"/>
    <mergeCell ref="A31:B31"/>
    <mergeCell ref="A36:B36"/>
    <mergeCell ref="A1:B1"/>
    <mergeCell ref="A2:B2"/>
    <mergeCell ref="A4:B4"/>
    <mergeCell ref="A44:B44"/>
    <mergeCell ref="A51:B51"/>
  </mergeCells>
  <dataValidations count="8">
    <dataValidation type="list" allowBlank="1" showInputMessage="1" showErrorMessage="1" sqref="B18 B20:B23">
      <formula1>$A$108:$A$109</formula1>
    </dataValidation>
    <dataValidation type="list" allowBlank="1" showInputMessage="1" showErrorMessage="1" sqref="B17">
      <formula1>$A$118:$A$120</formula1>
    </dataValidation>
    <dataValidation type="list" allowBlank="1" showInputMessage="1" showErrorMessage="1" sqref="B19">
      <formula1>$A$105:$A$106</formula1>
    </dataValidation>
    <dataValidation type="list" allowBlank="1" showInputMessage="1" showErrorMessage="1" sqref="B42">
      <formula1>$A$114:$A$115</formula1>
    </dataValidation>
    <dataValidation type="list" allowBlank="1" showInputMessage="1" showErrorMessage="1" sqref="B15">
      <formula1>$A$111:$A$112</formula1>
    </dataValidation>
    <dataValidation type="list" allowBlank="1" showInputMessage="1" showErrorMessage="1" sqref="B45:B46 B38:B39">
      <formula1>$A$153:$A$518</formula1>
    </dataValidation>
    <dataValidation type="list" allowBlank="1" showInputMessage="1" showErrorMessage="1" sqref="A128:A135">
      <formula1>$A$521:$A$532</formula1>
    </dataValidation>
    <dataValidation type="list" allowBlank="1" showInputMessage="1" showErrorMessage="1" sqref="B72">
      <formula1>$B$142:$B$146</formula1>
    </dataValidation>
  </dataValidations>
  <hyperlinks>
    <hyperlink ref="B29" r:id="rId1"/>
    <hyperlink ref="B1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FD158"/>
  <sheetViews>
    <sheetView zoomScale="85" zoomScaleNormal="85" workbookViewId="0">
      <selection activeCell="C34" sqref="C34"/>
    </sheetView>
  </sheetViews>
  <sheetFormatPr baseColWidth="10" defaultColWidth="11.375" defaultRowHeight="15" x14ac:dyDescent="0.2"/>
  <cols>
    <col min="1" max="1" width="37.625" style="31" customWidth="1"/>
    <col min="2" max="2" width="20.25" style="31" customWidth="1"/>
    <col min="3" max="3" width="18.875" style="31" customWidth="1"/>
    <col min="4" max="4" width="18.375" style="31" customWidth="1"/>
    <col min="5" max="5" width="15.875" style="31" customWidth="1"/>
    <col min="6" max="6" width="18.25" style="31" customWidth="1"/>
    <col min="7" max="7" width="21.25" style="31" customWidth="1"/>
    <col min="8" max="8" width="25.25" style="31" customWidth="1"/>
    <col min="9" max="9" width="22.625" style="31" bestFit="1" customWidth="1"/>
    <col min="10" max="10" width="19.875" style="31" bestFit="1" customWidth="1"/>
    <col min="11" max="11" width="15" style="31" bestFit="1" customWidth="1"/>
    <col min="12" max="16384" width="11.375" style="31"/>
  </cols>
  <sheetData>
    <row r="1" spans="1:9" ht="15" customHeight="1" x14ac:dyDescent="0.25">
      <c r="A1" s="32"/>
      <c r="B1" s="361" t="s">
        <v>153</v>
      </c>
      <c r="C1" s="361"/>
      <c r="D1" s="361"/>
      <c r="E1" s="361"/>
      <c r="F1" s="407"/>
      <c r="G1" s="211" t="s">
        <v>166</v>
      </c>
      <c r="H1" s="80">
        <f>+'DATOS DE ENTRADA.'!B5</f>
        <v>19</v>
      </c>
    </row>
    <row r="2" spans="1:9" ht="18" customHeight="1" x14ac:dyDescent="0.25">
      <c r="A2" s="33"/>
      <c r="B2" s="408"/>
      <c r="C2" s="408"/>
      <c r="D2" s="408"/>
      <c r="E2" s="408"/>
      <c r="F2" s="409"/>
      <c r="G2" s="212" t="s">
        <v>167</v>
      </c>
      <c r="H2" s="213">
        <f>+'DATOS DE ENTRADA.'!B6</f>
        <v>922110</v>
      </c>
      <c r="I2" s="41"/>
    </row>
    <row r="3" spans="1:9" ht="18" customHeight="1" x14ac:dyDescent="0.25">
      <c r="A3" s="33"/>
      <c r="B3" s="414" t="str">
        <f>'DATOS DE ENTRADA.'!B12</f>
        <v>CAUCA</v>
      </c>
      <c r="C3" s="410"/>
      <c r="D3" s="410"/>
      <c r="E3" s="410"/>
      <c r="F3" s="410"/>
      <c r="G3" s="212" t="s">
        <v>98</v>
      </c>
      <c r="H3" s="214" t="str">
        <f>'DATOS DE ENTRADA.'!B7</f>
        <v>22 de marzo de 2016</v>
      </c>
      <c r="I3" s="41"/>
    </row>
    <row r="4" spans="1:9" ht="19.5" customHeight="1" x14ac:dyDescent="0.25">
      <c r="A4" s="33"/>
      <c r="B4" s="414" t="str">
        <f>'DATOS DE ENTRADA.'!B13</f>
        <v>CENTRO DE TELEINFORMATICA Y PRODUCCION INDUSTRIAL</v>
      </c>
      <c r="C4" s="410"/>
      <c r="D4" s="410"/>
      <c r="E4" s="410"/>
      <c r="F4" s="410"/>
      <c r="G4" s="419" t="s">
        <v>99</v>
      </c>
      <c r="H4" s="215">
        <v>1.1599999999999999</v>
      </c>
      <c r="I4" s="41"/>
    </row>
    <row r="5" spans="1:9" ht="20.25" customHeight="1" thickBot="1" x14ac:dyDescent="0.25">
      <c r="A5" s="33"/>
      <c r="B5" s="34"/>
      <c r="C5" s="34"/>
      <c r="D5" s="34"/>
      <c r="E5" s="36"/>
      <c r="F5" s="34"/>
      <c r="G5" s="420"/>
      <c r="H5" s="216" t="s">
        <v>312</v>
      </c>
    </row>
    <row r="6" spans="1:9" ht="15.75" x14ac:dyDescent="0.25">
      <c r="A6" s="366" t="s">
        <v>14</v>
      </c>
      <c r="B6" s="367"/>
      <c r="C6" s="367"/>
      <c r="D6" s="367"/>
      <c r="E6" s="367"/>
      <c r="F6" s="367"/>
      <c r="G6" s="367"/>
      <c r="H6" s="368"/>
      <c r="I6" s="41"/>
    </row>
    <row r="7" spans="1:9" ht="12.75" customHeight="1" thickBot="1" x14ac:dyDescent="0.25">
      <c r="A7" s="33"/>
      <c r="B7" s="34"/>
      <c r="C7" s="34"/>
      <c r="D7" s="34"/>
      <c r="E7" s="34"/>
      <c r="F7" s="34"/>
      <c r="G7" s="34"/>
      <c r="H7" s="35"/>
    </row>
    <row r="8" spans="1:9" s="34" customFormat="1" ht="16.5" customHeight="1" thickTop="1" x14ac:dyDescent="0.25">
      <c r="A8" s="43" t="s">
        <v>55</v>
      </c>
      <c r="B8" s="427" t="str">
        <f>'DATOS DE ENTRADA.'!B8</f>
        <v>XXXXXXXXXXXXXXXXXXXXXX</v>
      </c>
      <c r="C8" s="428"/>
      <c r="D8" s="429"/>
      <c r="E8" s="430" t="s">
        <v>13</v>
      </c>
      <c r="F8" s="431">
        <f>'DATOS DE ENTRADA.'!B9</f>
        <v>1061730347</v>
      </c>
      <c r="G8" s="433" t="s">
        <v>18</v>
      </c>
      <c r="H8" s="434" t="str">
        <f>'DATOS DE ENTRADA.'!B10</f>
        <v>3015071103</v>
      </c>
    </row>
    <row r="9" spans="1:9" s="34" customFormat="1" ht="16.5" customHeight="1" thickBot="1" x14ac:dyDescent="0.3">
      <c r="A9" s="43" t="s">
        <v>231</v>
      </c>
      <c r="B9" s="424" t="str">
        <f>+'DATOS DE ENTRADA.'!B11</f>
        <v>jesykso2@hotmail.com</v>
      </c>
      <c r="C9" s="425"/>
      <c r="D9" s="426"/>
      <c r="E9" s="430"/>
      <c r="F9" s="432"/>
      <c r="G9" s="433"/>
      <c r="H9" s="435"/>
    </row>
    <row r="10" spans="1:9" s="34" customFormat="1" ht="6.95" customHeight="1" thickTop="1" thickBot="1" x14ac:dyDescent="0.3">
      <c r="A10" s="43"/>
      <c r="B10" s="217"/>
      <c r="C10" s="92"/>
      <c r="D10" s="92"/>
      <c r="E10" s="200"/>
      <c r="F10" s="165"/>
      <c r="G10" s="200"/>
      <c r="H10" s="164"/>
    </row>
    <row r="11" spans="1:9" s="34" customFormat="1" ht="17.25" thickTop="1" thickBot="1" x14ac:dyDescent="0.3">
      <c r="A11" s="43" t="s">
        <v>22</v>
      </c>
      <c r="B11" s="44" t="str">
        <f>'DATOS DE ENTRADA.'!B19</f>
        <v xml:space="preserve">SIMPLIFICADO </v>
      </c>
      <c r="C11" s="37"/>
      <c r="D11" s="37" t="s">
        <v>172</v>
      </c>
      <c r="F11" s="45" t="str">
        <f>'DATOS DE ENTRADA.'!B21</f>
        <v>NO</v>
      </c>
      <c r="G11" s="199" t="s">
        <v>54</v>
      </c>
      <c r="H11" s="74" t="str">
        <f>'DATOS DE ENTRADA.'!B22</f>
        <v>NO</v>
      </c>
    </row>
    <row r="12" spans="1:9" ht="17.25" thickTop="1" thickBot="1" x14ac:dyDescent="0.3">
      <c r="A12" s="43" t="s">
        <v>218</v>
      </c>
      <c r="B12" s="412" t="str">
        <f>+'DATOS DE ENTRADA.'!B17</f>
        <v>EMPLEADO</v>
      </c>
      <c r="C12" s="413"/>
      <c r="D12" s="421" t="s">
        <v>171</v>
      </c>
      <c r="E12" s="422"/>
      <c r="F12" s="423"/>
      <c r="G12" s="75" t="str">
        <f>+'DATOS DE ENTRADA.'!B20</f>
        <v>SI</v>
      </c>
      <c r="H12" s="35"/>
    </row>
    <row r="13" spans="1:9" ht="17.25" thickTop="1" thickBot="1" x14ac:dyDescent="0.3">
      <c r="A13" s="43" t="s">
        <v>21</v>
      </c>
      <c r="B13" s="417" t="str">
        <f>'DATOS DE ENTRADA.'!B14</f>
        <v>BANCOLOMBIA</v>
      </c>
      <c r="C13" s="418"/>
      <c r="D13" s="199" t="s">
        <v>232</v>
      </c>
      <c r="E13" s="44" t="str">
        <f>'DATOS DE ENTRADA.'!B15</f>
        <v>AHORROS</v>
      </c>
      <c r="F13" s="199" t="s">
        <v>20</v>
      </c>
      <c r="G13" s="415">
        <f>'DATOS DE ENTRADA.'!B16</f>
        <v>86838313049</v>
      </c>
      <c r="H13" s="416"/>
    </row>
    <row r="14" spans="1:9" ht="17.25" hidden="1" thickTop="1" thickBot="1" x14ac:dyDescent="0.3">
      <c r="A14" s="43" t="s">
        <v>315</v>
      </c>
      <c r="B14" s="92"/>
      <c r="C14" s="75" t="str">
        <f>+'DATOS DE ENTRADA.'!B18</f>
        <v>NO</v>
      </c>
      <c r="D14" s="421" t="s">
        <v>202</v>
      </c>
      <c r="E14" s="422"/>
      <c r="F14" s="423"/>
      <c r="G14" s="75" t="str">
        <f>+IF(+ISERROR(+IF(VLOOKUP(F8,Hoja1!$A$1:$A$33,1,0)&gt;0,"SI","NO"))=FALSE,"SI","NO")</f>
        <v>NO</v>
      </c>
      <c r="H14" s="35"/>
    </row>
    <row r="15" spans="1:9" ht="13.5" customHeight="1" thickTop="1" thickBot="1" x14ac:dyDescent="0.25">
      <c r="A15" s="38"/>
      <c r="B15" s="39"/>
      <c r="C15" s="39"/>
      <c r="D15" s="39"/>
      <c r="E15" s="39"/>
      <c r="F15" s="39"/>
      <c r="G15" s="39"/>
      <c r="H15" s="40"/>
    </row>
    <row r="16" spans="1:9" ht="15.75" x14ac:dyDescent="0.25">
      <c r="A16" s="366" t="s">
        <v>15</v>
      </c>
      <c r="B16" s="367"/>
      <c r="C16" s="367"/>
      <c r="D16" s="367"/>
      <c r="E16" s="367"/>
      <c r="F16" s="367"/>
      <c r="G16" s="367"/>
      <c r="H16" s="368"/>
      <c r="I16" s="41"/>
    </row>
    <row r="17" spans="1:10" ht="13.5" customHeight="1" thickBot="1" x14ac:dyDescent="0.25">
      <c r="A17" s="33"/>
      <c r="B17" s="34"/>
      <c r="C17" s="34"/>
      <c r="D17" s="34"/>
      <c r="E17" s="34"/>
      <c r="F17" s="34"/>
      <c r="G17" s="34"/>
      <c r="H17" s="35"/>
    </row>
    <row r="18" spans="1:10" ht="17.25" thickTop="1" thickBot="1" x14ac:dyDescent="0.3">
      <c r="A18" s="43" t="s">
        <v>0</v>
      </c>
      <c r="B18" s="81" t="str">
        <f>+'DATOS DE ENTRADA.'!B37</f>
        <v>0710/2016</v>
      </c>
      <c r="C18" s="34"/>
      <c r="D18" s="34"/>
      <c r="E18" s="410" t="s">
        <v>17</v>
      </c>
      <c r="F18" s="411"/>
      <c r="G18" s="46">
        <f>'DATOS DE ENTRADA.'!B41</f>
        <v>0</v>
      </c>
      <c r="H18" s="35"/>
    </row>
    <row r="19" spans="1:10" ht="14.25" customHeight="1" thickTop="1" thickBot="1" x14ac:dyDescent="0.25">
      <c r="A19" s="33"/>
      <c r="B19" s="42"/>
      <c r="C19" s="34"/>
      <c r="D19" s="34"/>
      <c r="E19" s="34"/>
      <c r="F19" s="34"/>
      <c r="G19" s="34"/>
      <c r="H19" s="35"/>
    </row>
    <row r="20" spans="1:10" ht="15.75" x14ac:dyDescent="0.25">
      <c r="A20" s="166" t="s">
        <v>233</v>
      </c>
      <c r="B20" s="218">
        <f>'DATOS DE ENTRADA.'!B40</f>
        <v>26862400</v>
      </c>
      <c r="C20" s="72" t="s">
        <v>158</v>
      </c>
      <c r="D20" s="372" t="s">
        <v>23</v>
      </c>
      <c r="E20" s="373"/>
      <c r="F20" s="373"/>
      <c r="G20" s="374"/>
      <c r="H20" s="47" t="s">
        <v>16</v>
      </c>
    </row>
    <row r="21" spans="1:10" ht="15.75" x14ac:dyDescent="0.25">
      <c r="A21" s="167" t="s">
        <v>164</v>
      </c>
      <c r="B21" s="219">
        <f>+'DATOS DE ENTRADA.'!B48</f>
        <v>20146800</v>
      </c>
      <c r="C21" s="71">
        <f>+'DATOS DE ENTRADA.'!B47</f>
        <v>2</v>
      </c>
      <c r="D21" s="220" t="s">
        <v>24</v>
      </c>
      <c r="E21" s="48">
        <f>'DATOS DE ENTRADA.'!B45</f>
        <v>42430</v>
      </c>
      <c r="F21" s="221" t="s">
        <v>25</v>
      </c>
      <c r="G21" s="49">
        <f>'DATOS DE ENTRADA.'!B46</f>
        <v>42460</v>
      </c>
      <c r="H21" s="222">
        <f>+ROUND(IF('DATOS DE ENTRADA.'!B103=TRUE,'DATOS DE ENTRADA.'!B54,'DATOS DE ENTRADA.'!B59),0)</f>
        <v>3357800</v>
      </c>
      <c r="I21" s="78"/>
    </row>
    <row r="22" spans="1:10" ht="15.75" customHeight="1" thickBot="1" x14ac:dyDescent="0.25">
      <c r="A22" s="168" t="s">
        <v>163</v>
      </c>
      <c r="B22" s="223">
        <f>+'DATOS DE ENTRADA.'!B49</f>
        <v>16789000</v>
      </c>
      <c r="C22" s="70"/>
      <c r="D22" s="378"/>
      <c r="E22" s="379"/>
      <c r="F22" s="379"/>
      <c r="G22" s="380"/>
      <c r="H22" s="224"/>
    </row>
    <row r="23" spans="1:10" s="56" customFormat="1" ht="15.75" hidden="1" x14ac:dyDescent="0.25">
      <c r="A23" s="50" t="s">
        <v>63</v>
      </c>
      <c r="B23" s="51">
        <f>IF(C36&gt;(C27*0.4*0.125),C27*0.4*0.125,C36)</f>
        <v>167000</v>
      </c>
      <c r="C23" s="52"/>
      <c r="D23" s="53"/>
      <c r="E23" s="52" t="s">
        <v>66</v>
      </c>
      <c r="F23" s="52"/>
      <c r="G23" s="54">
        <f>C30*0.8</f>
        <v>2686240</v>
      </c>
      <c r="H23" s="35"/>
      <c r="I23" s="55"/>
    </row>
    <row r="24" spans="1:10" ht="13.5" customHeight="1" thickBot="1" x14ac:dyDescent="0.25">
      <c r="A24" s="38"/>
      <c r="B24" s="39"/>
      <c r="C24" s="39"/>
      <c r="D24" s="39"/>
      <c r="E24" s="39"/>
      <c r="F24" s="39"/>
      <c r="G24" s="39"/>
      <c r="H24" s="40"/>
    </row>
    <row r="25" spans="1:10" ht="15.75" x14ac:dyDescent="0.25">
      <c r="A25" s="366" t="s">
        <v>141</v>
      </c>
      <c r="B25" s="367"/>
      <c r="C25" s="367"/>
      <c r="D25" s="367"/>
      <c r="E25" s="367"/>
      <c r="F25" s="367"/>
      <c r="G25" s="367"/>
      <c r="H25" s="368"/>
      <c r="I25" s="41"/>
    </row>
    <row r="26" spans="1:10" ht="8.25" customHeight="1" thickBot="1" x14ac:dyDescent="0.3">
      <c r="A26" s="112"/>
      <c r="B26" s="199"/>
      <c r="C26" s="199"/>
      <c r="D26" s="199"/>
      <c r="E26" s="199"/>
      <c r="F26" s="199"/>
      <c r="G26" s="199"/>
      <c r="H26" s="113"/>
      <c r="I26" s="41"/>
    </row>
    <row r="27" spans="1:10" ht="16.5" customHeight="1" thickTop="1" x14ac:dyDescent="0.2">
      <c r="A27" s="311" t="s">
        <v>143</v>
      </c>
      <c r="B27" s="312"/>
      <c r="C27" s="140">
        <f>+ROUND(IF(AND('DATOS DE ENTRADA.'!B93=FALSE,'DATOS DE ENTRADA.'!B95=TRUE),FORMATO!H21/1.16,FORMATO!H21),0)</f>
        <v>3357800</v>
      </c>
      <c r="D27" s="34"/>
      <c r="E27" s="319" t="str">
        <f>+CONCATENATE("Tarifa de Retencion en la Fuente ",+HLOOKUP(H27,$D$152:$F$153,2,0))</f>
        <v>Tarifa de Retencion en la Fuente ART 383°</v>
      </c>
      <c r="F27" s="320"/>
      <c r="G27" s="321"/>
      <c r="H27" s="137">
        <f>+H37</f>
        <v>0</v>
      </c>
    </row>
    <row r="28" spans="1:10" ht="15.75" x14ac:dyDescent="0.25">
      <c r="A28" s="313" t="s">
        <v>144</v>
      </c>
      <c r="B28" s="314"/>
      <c r="C28" s="141">
        <f>+ROUND(IF(AND('DATOS DE ENTRADA.'!B93=FALSE,'DATOS DE ENTRADA.'!B95=TRUE),'DATOS DE ENTRADA.'!B87/1.16,'DATOS DE ENTRADA.'!B87),0)</f>
        <v>0</v>
      </c>
      <c r="D28" s="34"/>
      <c r="E28" s="322" t="s">
        <v>222</v>
      </c>
      <c r="F28" s="323"/>
      <c r="G28" s="314"/>
      <c r="H28" s="138">
        <f>+G37+'DATOS DE ENTRADA.'!C87+'DATOS DE ENTRADA.'!C136</f>
        <v>0</v>
      </c>
      <c r="I28" s="258"/>
      <c r="J28" s="258"/>
    </row>
    <row r="29" spans="1:10" ht="15.75" x14ac:dyDescent="0.25">
      <c r="A29" s="313" t="s">
        <v>324</v>
      </c>
      <c r="B29" s="314"/>
      <c r="C29" s="195">
        <f>+ROUND(IF(AND('DATOS DE ENTRADA.'!B93=FALSE,'DATOS DE ENTRADA.'!B95=TRUE),'DATOS DE ENTRADA.'!B136/1.16,'DATOS DE ENTRADA.'!B136),0)</f>
        <v>0</v>
      </c>
      <c r="D29" s="34"/>
      <c r="E29" s="322" t="s">
        <v>223</v>
      </c>
      <c r="F29" s="323"/>
      <c r="G29" s="314"/>
      <c r="H29" s="138">
        <f>+'DATOS DE ENTRADA.'!C87</f>
        <v>0</v>
      </c>
      <c r="I29" s="258"/>
      <c r="J29" s="258"/>
    </row>
    <row r="30" spans="1:10" ht="16.5" thickBot="1" x14ac:dyDescent="0.3">
      <c r="A30" s="315" t="s">
        <v>142</v>
      </c>
      <c r="B30" s="316"/>
      <c r="C30" s="136">
        <f>C27+C28+C29</f>
        <v>3357800</v>
      </c>
      <c r="D30" s="34"/>
      <c r="E30" s="322" t="s">
        <v>295</v>
      </c>
      <c r="F30" s="323"/>
      <c r="G30" s="314"/>
      <c r="H30" s="138">
        <f>+'DATOS DE ENTRADA.'!C136</f>
        <v>0</v>
      </c>
      <c r="I30" s="86"/>
    </row>
    <row r="31" spans="1:10" ht="16.5" customHeight="1" thickBot="1" x14ac:dyDescent="0.3">
      <c r="A31" s="317" t="s">
        <v>234</v>
      </c>
      <c r="B31" s="318"/>
      <c r="C31" s="136">
        <f>+HLOOKUP(H27,$D$148:$F$154,7,0)</f>
        <v>2227350</v>
      </c>
      <c r="D31" s="34"/>
      <c r="E31" s="324" t="s">
        <v>165</v>
      </c>
      <c r="F31" s="325"/>
      <c r="G31" s="326"/>
      <c r="H31" s="139">
        <f>+H28-H30-H29</f>
        <v>0</v>
      </c>
      <c r="I31" s="86"/>
    </row>
    <row r="32" spans="1:10" ht="11.25" customHeight="1" thickBot="1" x14ac:dyDescent="0.25">
      <c r="A32" s="38"/>
      <c r="B32" s="39"/>
      <c r="C32" s="39"/>
      <c r="D32" s="39"/>
      <c r="E32" s="39"/>
      <c r="F32" s="39"/>
      <c r="G32" s="39"/>
      <c r="H32" s="40"/>
    </row>
    <row r="33" spans="1:11" ht="16.5" thickBot="1" x14ac:dyDescent="0.3">
      <c r="A33" s="317" t="s">
        <v>26</v>
      </c>
      <c r="B33" s="337"/>
      <c r="C33" s="337"/>
      <c r="D33" s="337"/>
      <c r="E33" s="337"/>
      <c r="F33" s="337"/>
      <c r="G33" s="337"/>
      <c r="H33" s="338"/>
      <c r="I33" s="86"/>
      <c r="J33" s="86"/>
    </row>
    <row r="34" spans="1:11" ht="16.5" thickBot="1" x14ac:dyDescent="0.3">
      <c r="A34" s="225" t="s">
        <v>235</v>
      </c>
      <c r="B34" s="37"/>
      <c r="C34" s="226" t="str">
        <f>'DATOS DE ENTRADA.'!B66</f>
        <v>84957920751</v>
      </c>
      <c r="D34" s="351" t="s">
        <v>2</v>
      </c>
      <c r="E34" s="352"/>
      <c r="F34" s="353"/>
      <c r="G34" s="227">
        <f>+C31</f>
        <v>2227350</v>
      </c>
      <c r="H34" s="228" t="s">
        <v>3</v>
      </c>
      <c r="I34" s="210"/>
      <c r="J34" s="209"/>
      <c r="K34" s="209"/>
    </row>
    <row r="35" spans="1:11" ht="15.75" customHeight="1" x14ac:dyDescent="0.2">
      <c r="A35" s="344" t="s">
        <v>236</v>
      </c>
      <c r="B35" s="345"/>
      <c r="C35" s="229">
        <f>+IF('DATOS DE ENTRADA.'!B67&gt;='DATOS DE ENTRADA.'!B91,'DATOS DE ENTRADA.'!B67,"ERROR")</f>
        <v>1343120</v>
      </c>
      <c r="D35" s="351" t="s">
        <v>4</v>
      </c>
      <c r="E35" s="352"/>
      <c r="F35" s="353"/>
      <c r="G35" s="230">
        <f>ROUND(IF('DATOS DE ENTRADA.'!B93=TRUE,0,+C27+C28),0)</f>
        <v>0</v>
      </c>
      <c r="H35" s="231"/>
      <c r="I35" s="210"/>
      <c r="J35" s="209"/>
    </row>
    <row r="36" spans="1:11" ht="15" customHeight="1" x14ac:dyDescent="0.2">
      <c r="A36" s="349" t="s">
        <v>79</v>
      </c>
      <c r="B36" s="350"/>
      <c r="C36" s="232">
        <f>+'DATOS DE ENTRADA.'!B68</f>
        <v>167000</v>
      </c>
      <c r="D36" s="351" t="s">
        <v>5</v>
      </c>
      <c r="E36" s="352"/>
      <c r="F36" s="353"/>
      <c r="G36" s="230">
        <f>+IF('DATOS DE ENTRADA.'!B20="NO",ROUND(G35*H36,0),0)</f>
        <v>0</v>
      </c>
      <c r="H36" s="231">
        <v>0.16</v>
      </c>
      <c r="I36" s="208"/>
      <c r="J36" s="209"/>
    </row>
    <row r="37" spans="1:11" ht="15" customHeight="1" x14ac:dyDescent="0.2">
      <c r="A37" s="354" t="s">
        <v>80</v>
      </c>
      <c r="B37" s="356"/>
      <c r="C37" s="233">
        <f>+'DATOS DE ENTRADA.'!B69</f>
        <v>214000</v>
      </c>
      <c r="D37" s="351" t="s">
        <v>6</v>
      </c>
      <c r="E37" s="352"/>
      <c r="F37" s="353"/>
      <c r="G37" s="230">
        <f>+IF(B12="EMPLEADO",+ROUND(+IF(E151&gt;F151,E151,F151),0),D151)</f>
        <v>0</v>
      </c>
      <c r="H37" s="234">
        <f>+HLOOKUP(G37,D151:F152,2,0)</f>
        <v>0</v>
      </c>
      <c r="I37" s="208"/>
      <c r="J37" s="77"/>
      <c r="K37" s="77"/>
    </row>
    <row r="38" spans="1:11" x14ac:dyDescent="0.2">
      <c r="A38" s="33" t="s">
        <v>78</v>
      </c>
      <c r="B38" s="34"/>
      <c r="C38" s="233">
        <f>+'DATOS DE ENTRADA.'!B70</f>
        <v>0</v>
      </c>
      <c r="D38" s="351" t="s">
        <v>7</v>
      </c>
      <c r="E38" s="352"/>
      <c r="F38" s="353"/>
      <c r="G38" s="230">
        <f>ROUND(G36*H38,0)</f>
        <v>0</v>
      </c>
      <c r="H38" s="231">
        <v>0.15</v>
      </c>
      <c r="I38" s="208"/>
      <c r="J38" s="207"/>
    </row>
    <row r="39" spans="1:11" ht="14.25" customHeight="1" x14ac:dyDescent="0.2">
      <c r="A39" s="235" t="s">
        <v>216</v>
      </c>
      <c r="B39" s="275" t="str">
        <f>+'DATOS DE ENTRADA.'!B72</f>
        <v>I</v>
      </c>
      <c r="C39" s="236">
        <f>+'DATOS DE ENTRADA.'!B71</f>
        <v>7000</v>
      </c>
      <c r="D39" s="346" t="s">
        <v>288</v>
      </c>
      <c r="E39" s="347"/>
      <c r="F39" s="348"/>
      <c r="G39" s="230">
        <f>IF((C27+C28-C36-C37)*H39&lt;0,0,(C27+C28-C36-C37)*H39)</f>
        <v>0</v>
      </c>
      <c r="H39" s="237">
        <v>0</v>
      </c>
      <c r="I39" s="208"/>
      <c r="J39" s="209"/>
    </row>
    <row r="40" spans="1:11" x14ac:dyDescent="0.2">
      <c r="A40" s="238" t="s">
        <v>64</v>
      </c>
      <c r="B40" s="239"/>
      <c r="C40" s="236">
        <f>+'DATOS DE ENTRADA.'!B74</f>
        <v>0</v>
      </c>
      <c r="D40" s="357" t="s">
        <v>179</v>
      </c>
      <c r="E40" s="358"/>
      <c r="F40" s="359"/>
      <c r="G40" s="230">
        <f>IF((C27+C28)*H40&lt;0,0,(C27+C28)*H40)</f>
        <v>0</v>
      </c>
      <c r="H40" s="237">
        <v>0</v>
      </c>
      <c r="I40" s="209"/>
      <c r="J40" s="209"/>
    </row>
    <row r="41" spans="1:11" ht="15" customHeight="1" x14ac:dyDescent="0.2">
      <c r="A41" s="354" t="s">
        <v>81</v>
      </c>
      <c r="B41" s="355"/>
      <c r="C41" s="240">
        <f>+'DATOS DE ENTRADA.'!B73</f>
        <v>0</v>
      </c>
      <c r="D41" s="357" t="s">
        <v>179</v>
      </c>
      <c r="E41" s="358"/>
      <c r="F41" s="359"/>
      <c r="G41" s="230">
        <f>IF((C27+C28)*H41&lt;0,0,(C27+C28)*H41)</f>
        <v>0</v>
      </c>
      <c r="H41" s="237">
        <v>0</v>
      </c>
      <c r="I41" s="209"/>
      <c r="J41" s="209"/>
    </row>
    <row r="42" spans="1:11" x14ac:dyDescent="0.2">
      <c r="A42" s="354" t="s">
        <v>228</v>
      </c>
      <c r="B42" s="355"/>
      <c r="C42" s="240">
        <f>+'DATOS DE ENTRADA.'!B75</f>
        <v>0</v>
      </c>
      <c r="D42" s="357" t="s">
        <v>179</v>
      </c>
      <c r="E42" s="358"/>
      <c r="F42" s="359"/>
      <c r="G42" s="230">
        <f>IF((C27+C28)*H42&lt;0,0,(C27+C28)*H42)</f>
        <v>0</v>
      </c>
      <c r="H42" s="237">
        <v>0</v>
      </c>
    </row>
    <row r="43" spans="1:11" x14ac:dyDescent="0.2">
      <c r="A43" s="241" t="s">
        <v>301</v>
      </c>
      <c r="B43" s="242">
        <f>16*G106</f>
        <v>476048</v>
      </c>
      <c r="C43" s="240">
        <f>+IF('DATOS DE ENTRADA.'!B76&gt;=B43,B43,'DATOS DE ENTRADA.'!B76)</f>
        <v>0</v>
      </c>
      <c r="D43" s="201"/>
      <c r="E43" s="202"/>
      <c r="F43" s="203"/>
      <c r="G43" s="243"/>
      <c r="H43" s="244"/>
      <c r="I43" s="209"/>
    </row>
    <row r="44" spans="1:11" ht="15" customHeight="1" thickBot="1" x14ac:dyDescent="0.25">
      <c r="A44" s="245" t="s">
        <v>180</v>
      </c>
      <c r="B44" s="246"/>
      <c r="C44" s="247">
        <f>+IF(B12="EMPLEADO",+G111-B111,0)</f>
        <v>0</v>
      </c>
      <c r="D44" s="357" t="s">
        <v>83</v>
      </c>
      <c r="E44" s="358"/>
      <c r="F44" s="359"/>
      <c r="G44" s="248">
        <f>'DATOS DE ENTRADA.'!B24</f>
        <v>0</v>
      </c>
      <c r="H44" s="249"/>
      <c r="I44" s="77"/>
    </row>
    <row r="45" spans="1:11" ht="16.5" customHeight="1" thickBot="1" x14ac:dyDescent="0.25">
      <c r="A45" s="38"/>
      <c r="B45" s="34"/>
      <c r="C45" s="34"/>
      <c r="D45" s="369" t="s">
        <v>8</v>
      </c>
      <c r="E45" s="370"/>
      <c r="F45" s="371"/>
      <c r="G45" s="250">
        <f>ROUND(H21-G37-G38-G39-G40-G41-G42-G44,0)</f>
        <v>3357800</v>
      </c>
      <c r="H45" s="259"/>
      <c r="I45" s="77"/>
    </row>
    <row r="46" spans="1:11" ht="12" customHeight="1" x14ac:dyDescent="0.2">
      <c r="A46" s="360" t="str">
        <f>"SON"&amp;+C134</f>
        <v xml:space="preserve">SONTRES MILLONES TRECIENTOS CINCUENTA Y SIETE MIL OCHOCIENTOS  PESOS M/CTE.  </v>
      </c>
      <c r="B46" s="361"/>
      <c r="C46" s="361"/>
      <c r="D46" s="361"/>
      <c r="E46" s="361"/>
      <c r="F46" s="361"/>
      <c r="G46" s="361"/>
      <c r="H46" s="362"/>
      <c r="I46" s="77"/>
    </row>
    <row r="47" spans="1:11" ht="9" customHeight="1" thickBot="1" x14ac:dyDescent="0.25">
      <c r="A47" s="363"/>
      <c r="B47" s="364"/>
      <c r="C47" s="364"/>
      <c r="D47" s="364"/>
      <c r="E47" s="364"/>
      <c r="F47" s="364"/>
      <c r="G47" s="364"/>
      <c r="H47" s="365"/>
      <c r="I47" s="77"/>
    </row>
    <row r="48" spans="1:11" ht="9" customHeight="1" thickBot="1" x14ac:dyDescent="0.25">
      <c r="A48" s="251"/>
      <c r="B48" s="252"/>
      <c r="C48" s="252"/>
      <c r="D48" s="252"/>
      <c r="E48" s="252"/>
      <c r="F48" s="252"/>
      <c r="G48" s="252"/>
      <c r="H48" s="253"/>
      <c r="I48" s="77"/>
    </row>
    <row r="49" spans="1:16384" ht="15.75" x14ac:dyDescent="0.25">
      <c r="A49" s="366" t="s">
        <v>82</v>
      </c>
      <c r="B49" s="367"/>
      <c r="C49" s="367"/>
      <c r="D49" s="367"/>
      <c r="E49" s="367"/>
      <c r="F49" s="367"/>
      <c r="G49" s="367"/>
      <c r="H49" s="368"/>
    </row>
    <row r="50" spans="1:16384" x14ac:dyDescent="0.2">
      <c r="A50" s="375"/>
      <c r="B50" s="376"/>
      <c r="C50" s="376"/>
      <c r="D50" s="376"/>
      <c r="E50" s="376"/>
      <c r="F50" s="376"/>
      <c r="G50" s="376"/>
      <c r="H50" s="377"/>
    </row>
    <row r="51" spans="1:16384" x14ac:dyDescent="0.2">
      <c r="A51" s="306" t="s">
        <v>339</v>
      </c>
      <c r="B51" s="307"/>
      <c r="C51" s="307"/>
      <c r="D51" s="307"/>
      <c r="E51" s="307"/>
      <c r="F51" s="307"/>
      <c r="G51" s="307"/>
      <c r="H51" s="308"/>
    </row>
    <row r="52" spans="1:16384" x14ac:dyDescent="0.2">
      <c r="A52" s="306" t="s">
        <v>340</v>
      </c>
      <c r="B52" s="307"/>
      <c r="C52" s="307"/>
      <c r="D52" s="307"/>
      <c r="E52" s="307"/>
      <c r="F52" s="307"/>
      <c r="G52" s="307"/>
      <c r="H52" s="308"/>
    </row>
    <row r="53" spans="1:16384" x14ac:dyDescent="0.2">
      <c r="A53" s="306" t="s">
        <v>341</v>
      </c>
      <c r="B53" s="307"/>
      <c r="C53" s="307"/>
      <c r="D53" s="307"/>
      <c r="E53" s="307"/>
      <c r="F53" s="307"/>
      <c r="G53" s="307"/>
      <c r="H53" s="308"/>
    </row>
    <row r="54" spans="1:16384" x14ac:dyDescent="0.2">
      <c r="A54" s="306"/>
      <c r="B54" s="307"/>
      <c r="C54" s="307"/>
      <c r="D54" s="307"/>
      <c r="E54" s="307"/>
      <c r="F54" s="307"/>
      <c r="G54" s="307"/>
      <c r="H54" s="308"/>
    </row>
    <row r="55" spans="1:16384" x14ac:dyDescent="0.2">
      <c r="A55" s="306"/>
      <c r="B55" s="307"/>
      <c r="C55" s="307"/>
      <c r="D55" s="307"/>
      <c r="E55" s="307"/>
      <c r="F55" s="307"/>
      <c r="G55" s="307"/>
      <c r="H55" s="308"/>
      <c r="I55" s="307"/>
      <c r="J55" s="307"/>
      <c r="K55" s="307"/>
      <c r="L55" s="307"/>
      <c r="M55" s="307"/>
      <c r="N55" s="307"/>
      <c r="O55" s="307"/>
      <c r="P55" s="308"/>
      <c r="Q55" s="306"/>
      <c r="R55" s="307"/>
      <c r="S55" s="307"/>
      <c r="T55" s="307"/>
      <c r="U55" s="307"/>
      <c r="V55" s="307"/>
      <c r="W55" s="307"/>
      <c r="X55" s="308"/>
      <c r="Y55" s="306"/>
      <c r="Z55" s="307"/>
      <c r="AA55" s="307"/>
      <c r="AB55" s="307"/>
      <c r="AC55" s="307"/>
      <c r="AD55" s="307"/>
      <c r="AE55" s="307"/>
      <c r="AF55" s="308"/>
      <c r="AG55" s="306"/>
      <c r="AH55" s="307"/>
      <c r="AI55" s="307"/>
      <c r="AJ55" s="307"/>
      <c r="AK55" s="307"/>
      <c r="AL55" s="307"/>
      <c r="AM55" s="307"/>
      <c r="AN55" s="308"/>
      <c r="AO55" s="306"/>
      <c r="AP55" s="307"/>
      <c r="AQ55" s="307"/>
      <c r="AR55" s="307"/>
      <c r="AS55" s="307"/>
      <c r="AT55" s="307"/>
      <c r="AU55" s="307"/>
      <c r="AV55" s="308"/>
      <c r="AW55" s="306"/>
      <c r="AX55" s="307"/>
      <c r="AY55" s="307"/>
      <c r="AZ55" s="307"/>
      <c r="BA55" s="307"/>
      <c r="BB55" s="307"/>
      <c r="BC55" s="307"/>
      <c r="BD55" s="308"/>
      <c r="BE55" s="306"/>
      <c r="BF55" s="307"/>
      <c r="BG55" s="307"/>
      <c r="BH55" s="307"/>
      <c r="BI55" s="307"/>
      <c r="BJ55" s="307"/>
      <c r="BK55" s="307"/>
      <c r="BL55" s="308"/>
      <c r="BM55" s="306"/>
      <c r="BN55" s="307"/>
      <c r="BO55" s="307"/>
      <c r="BP55" s="307"/>
      <c r="BQ55" s="307"/>
      <c r="BR55" s="307"/>
      <c r="BS55" s="307"/>
      <c r="BT55" s="308"/>
      <c r="BU55" s="306"/>
      <c r="BV55" s="307"/>
      <c r="BW55" s="307"/>
      <c r="BX55" s="307"/>
      <c r="BY55" s="307"/>
      <c r="BZ55" s="307"/>
      <c r="CA55" s="307"/>
      <c r="CB55" s="308"/>
      <c r="CC55" s="306"/>
      <c r="CD55" s="307"/>
      <c r="CE55" s="307"/>
      <c r="CF55" s="307"/>
      <c r="CG55" s="307"/>
      <c r="CH55" s="307"/>
      <c r="CI55" s="307"/>
      <c r="CJ55" s="308"/>
      <c r="CK55" s="306"/>
      <c r="CL55" s="307"/>
      <c r="CM55" s="307"/>
      <c r="CN55" s="307"/>
      <c r="CO55" s="307"/>
      <c r="CP55" s="307"/>
      <c r="CQ55" s="307"/>
      <c r="CR55" s="308"/>
      <c r="CS55" s="306"/>
      <c r="CT55" s="307"/>
      <c r="CU55" s="307"/>
      <c r="CV55" s="307"/>
      <c r="CW55" s="307"/>
      <c r="CX55" s="307"/>
      <c r="CY55" s="307"/>
      <c r="CZ55" s="308"/>
      <c r="DA55" s="306"/>
      <c r="DB55" s="307"/>
      <c r="DC55" s="307"/>
      <c r="DD55" s="307"/>
      <c r="DE55" s="307"/>
      <c r="DF55" s="307"/>
      <c r="DG55" s="307"/>
      <c r="DH55" s="308"/>
      <c r="DI55" s="306"/>
      <c r="DJ55" s="307"/>
      <c r="DK55" s="307"/>
      <c r="DL55" s="307"/>
      <c r="DM55" s="307"/>
      <c r="DN55" s="307"/>
      <c r="DO55" s="307"/>
      <c r="DP55" s="308"/>
      <c r="DQ55" s="306"/>
      <c r="DR55" s="307"/>
      <c r="DS55" s="307"/>
      <c r="DT55" s="307"/>
      <c r="DU55" s="307"/>
      <c r="DV55" s="307"/>
      <c r="DW55" s="307"/>
      <c r="DX55" s="308"/>
      <c r="DY55" s="306"/>
      <c r="DZ55" s="307"/>
      <c r="EA55" s="307"/>
      <c r="EB55" s="307"/>
      <c r="EC55" s="307"/>
      <c r="ED55" s="307"/>
      <c r="EE55" s="307"/>
      <c r="EF55" s="308"/>
      <c r="EG55" s="306"/>
      <c r="EH55" s="307"/>
      <c r="EI55" s="307"/>
      <c r="EJ55" s="307"/>
      <c r="EK55" s="307"/>
      <c r="EL55" s="307"/>
      <c r="EM55" s="307"/>
      <c r="EN55" s="308"/>
      <c r="EO55" s="306"/>
      <c r="EP55" s="307"/>
      <c r="EQ55" s="307"/>
      <c r="ER55" s="307"/>
      <c r="ES55" s="307"/>
      <c r="ET55" s="307"/>
      <c r="EU55" s="307"/>
      <c r="EV55" s="308"/>
      <c r="EW55" s="306"/>
      <c r="EX55" s="307"/>
      <c r="EY55" s="307"/>
      <c r="EZ55" s="307"/>
      <c r="FA55" s="307"/>
      <c r="FB55" s="307"/>
      <c r="FC55" s="307"/>
      <c r="FD55" s="308"/>
      <c r="FE55" s="306"/>
      <c r="FF55" s="307"/>
      <c r="FG55" s="307"/>
      <c r="FH55" s="307"/>
      <c r="FI55" s="307"/>
      <c r="FJ55" s="307"/>
      <c r="FK55" s="307"/>
      <c r="FL55" s="308"/>
      <c r="FM55" s="306"/>
      <c r="FN55" s="307"/>
      <c r="FO55" s="307"/>
      <c r="FP55" s="307"/>
      <c r="FQ55" s="307"/>
      <c r="FR55" s="307"/>
      <c r="FS55" s="307"/>
      <c r="FT55" s="308"/>
      <c r="FU55" s="306"/>
      <c r="FV55" s="307"/>
      <c r="FW55" s="307"/>
      <c r="FX55" s="307"/>
      <c r="FY55" s="307"/>
      <c r="FZ55" s="307"/>
      <c r="GA55" s="307"/>
      <c r="GB55" s="308"/>
      <c r="GC55" s="306"/>
      <c r="GD55" s="307"/>
      <c r="GE55" s="307"/>
      <c r="GF55" s="307"/>
      <c r="GG55" s="307"/>
      <c r="GH55" s="307"/>
      <c r="GI55" s="307"/>
      <c r="GJ55" s="308"/>
      <c r="GK55" s="306"/>
      <c r="GL55" s="307"/>
      <c r="GM55" s="307"/>
      <c r="GN55" s="307"/>
      <c r="GO55" s="307"/>
      <c r="GP55" s="307"/>
      <c r="GQ55" s="307"/>
      <c r="GR55" s="308"/>
      <c r="GS55" s="306"/>
      <c r="GT55" s="307"/>
      <c r="GU55" s="307"/>
      <c r="GV55" s="307"/>
      <c r="GW55" s="307"/>
      <c r="GX55" s="307"/>
      <c r="GY55" s="307"/>
      <c r="GZ55" s="308"/>
      <c r="HA55" s="306"/>
      <c r="HB55" s="307"/>
      <c r="HC55" s="307"/>
      <c r="HD55" s="307"/>
      <c r="HE55" s="307"/>
      <c r="HF55" s="307"/>
      <c r="HG55" s="307"/>
      <c r="HH55" s="308"/>
      <c r="HI55" s="306"/>
      <c r="HJ55" s="307"/>
      <c r="HK55" s="307"/>
      <c r="HL55" s="307"/>
      <c r="HM55" s="307"/>
      <c r="HN55" s="307"/>
      <c r="HO55" s="307"/>
      <c r="HP55" s="308"/>
      <c r="HQ55" s="306"/>
      <c r="HR55" s="307"/>
      <c r="HS55" s="307"/>
      <c r="HT55" s="307"/>
      <c r="HU55" s="307"/>
      <c r="HV55" s="307"/>
      <c r="HW55" s="307"/>
      <c r="HX55" s="308"/>
      <c r="HY55" s="306"/>
      <c r="HZ55" s="307"/>
      <c r="IA55" s="307"/>
      <c r="IB55" s="307"/>
      <c r="IC55" s="307"/>
      <c r="ID55" s="307"/>
      <c r="IE55" s="307"/>
      <c r="IF55" s="308"/>
      <c r="IG55" s="306"/>
      <c r="IH55" s="307"/>
      <c r="II55" s="307"/>
      <c r="IJ55" s="307"/>
      <c r="IK55" s="307"/>
      <c r="IL55" s="307"/>
      <c r="IM55" s="307"/>
      <c r="IN55" s="308"/>
      <c r="IO55" s="306"/>
      <c r="IP55" s="307"/>
      <c r="IQ55" s="307"/>
      <c r="IR55" s="307"/>
      <c r="IS55" s="307"/>
      <c r="IT55" s="307"/>
      <c r="IU55" s="307"/>
      <c r="IV55" s="308"/>
      <c r="IW55" s="306"/>
      <c r="IX55" s="307"/>
      <c r="IY55" s="307"/>
      <c r="IZ55" s="307"/>
      <c r="JA55" s="307"/>
      <c r="JB55" s="307"/>
      <c r="JC55" s="307"/>
      <c r="JD55" s="308"/>
      <c r="JE55" s="306"/>
      <c r="JF55" s="307"/>
      <c r="JG55" s="307"/>
      <c r="JH55" s="307"/>
      <c r="JI55" s="307"/>
      <c r="JJ55" s="307"/>
      <c r="JK55" s="307"/>
      <c r="JL55" s="308"/>
      <c r="JM55" s="306"/>
      <c r="JN55" s="307"/>
      <c r="JO55" s="307"/>
      <c r="JP55" s="307"/>
      <c r="JQ55" s="307"/>
      <c r="JR55" s="307"/>
      <c r="JS55" s="307"/>
      <c r="JT55" s="308"/>
      <c r="JU55" s="306"/>
      <c r="JV55" s="307"/>
      <c r="JW55" s="307"/>
      <c r="JX55" s="307"/>
      <c r="JY55" s="307"/>
      <c r="JZ55" s="307"/>
      <c r="KA55" s="307"/>
      <c r="KB55" s="308"/>
      <c r="KC55" s="306"/>
      <c r="KD55" s="307"/>
      <c r="KE55" s="307"/>
      <c r="KF55" s="307"/>
      <c r="KG55" s="307"/>
      <c r="KH55" s="307"/>
      <c r="KI55" s="307"/>
      <c r="KJ55" s="308"/>
      <c r="KK55" s="306"/>
      <c r="KL55" s="307"/>
      <c r="KM55" s="307"/>
      <c r="KN55" s="307"/>
      <c r="KO55" s="307"/>
      <c r="KP55" s="307"/>
      <c r="KQ55" s="307"/>
      <c r="KR55" s="308"/>
      <c r="KS55" s="306"/>
      <c r="KT55" s="307"/>
      <c r="KU55" s="307"/>
      <c r="KV55" s="307"/>
      <c r="KW55" s="307"/>
      <c r="KX55" s="307"/>
      <c r="KY55" s="307"/>
      <c r="KZ55" s="308"/>
      <c r="LA55" s="306"/>
      <c r="LB55" s="307"/>
      <c r="LC55" s="307"/>
      <c r="LD55" s="307"/>
      <c r="LE55" s="307"/>
      <c r="LF55" s="307"/>
      <c r="LG55" s="307"/>
      <c r="LH55" s="308"/>
      <c r="LI55" s="306"/>
      <c r="LJ55" s="307"/>
      <c r="LK55" s="307"/>
      <c r="LL55" s="307"/>
      <c r="LM55" s="307"/>
      <c r="LN55" s="307"/>
      <c r="LO55" s="307"/>
      <c r="LP55" s="308"/>
      <c r="LQ55" s="306"/>
      <c r="LR55" s="307"/>
      <c r="LS55" s="307"/>
      <c r="LT55" s="307"/>
      <c r="LU55" s="307"/>
      <c r="LV55" s="307"/>
      <c r="LW55" s="307"/>
      <c r="LX55" s="308"/>
      <c r="LY55" s="306"/>
      <c r="LZ55" s="307"/>
      <c r="MA55" s="307"/>
      <c r="MB55" s="307"/>
      <c r="MC55" s="307"/>
      <c r="MD55" s="307"/>
      <c r="ME55" s="307"/>
      <c r="MF55" s="308"/>
      <c r="MG55" s="306"/>
      <c r="MH55" s="307"/>
      <c r="MI55" s="307"/>
      <c r="MJ55" s="307"/>
      <c r="MK55" s="307"/>
      <c r="ML55" s="307"/>
      <c r="MM55" s="307"/>
      <c r="MN55" s="308"/>
      <c r="MO55" s="306"/>
      <c r="MP55" s="307"/>
      <c r="MQ55" s="307"/>
      <c r="MR55" s="307"/>
      <c r="MS55" s="307"/>
      <c r="MT55" s="307"/>
      <c r="MU55" s="307"/>
      <c r="MV55" s="308"/>
      <c r="MW55" s="306"/>
      <c r="MX55" s="307"/>
      <c r="MY55" s="307"/>
      <c r="MZ55" s="307"/>
      <c r="NA55" s="307"/>
      <c r="NB55" s="307"/>
      <c r="NC55" s="307"/>
      <c r="ND55" s="308"/>
      <c r="NE55" s="306"/>
      <c r="NF55" s="307"/>
      <c r="NG55" s="307"/>
      <c r="NH55" s="307"/>
      <c r="NI55" s="307"/>
      <c r="NJ55" s="307"/>
      <c r="NK55" s="307"/>
      <c r="NL55" s="308"/>
      <c r="NM55" s="306"/>
      <c r="NN55" s="307"/>
      <c r="NO55" s="307"/>
      <c r="NP55" s="307"/>
      <c r="NQ55" s="307"/>
      <c r="NR55" s="307"/>
      <c r="NS55" s="307"/>
      <c r="NT55" s="308"/>
      <c r="NU55" s="306"/>
      <c r="NV55" s="307"/>
      <c r="NW55" s="307"/>
      <c r="NX55" s="307"/>
      <c r="NY55" s="307"/>
      <c r="NZ55" s="307"/>
      <c r="OA55" s="307"/>
      <c r="OB55" s="308"/>
      <c r="OC55" s="306"/>
      <c r="OD55" s="307"/>
      <c r="OE55" s="307"/>
      <c r="OF55" s="307"/>
      <c r="OG55" s="307"/>
      <c r="OH55" s="307"/>
      <c r="OI55" s="307"/>
      <c r="OJ55" s="308"/>
      <c r="OK55" s="306"/>
      <c r="OL55" s="307"/>
      <c r="OM55" s="307"/>
      <c r="ON55" s="307"/>
      <c r="OO55" s="307"/>
      <c r="OP55" s="307"/>
      <c r="OQ55" s="307"/>
      <c r="OR55" s="308"/>
      <c r="OS55" s="306"/>
      <c r="OT55" s="307"/>
      <c r="OU55" s="307"/>
      <c r="OV55" s="307"/>
      <c r="OW55" s="307"/>
      <c r="OX55" s="307"/>
      <c r="OY55" s="307"/>
      <c r="OZ55" s="308"/>
      <c r="PA55" s="306"/>
      <c r="PB55" s="307"/>
      <c r="PC55" s="307"/>
      <c r="PD55" s="307"/>
      <c r="PE55" s="307"/>
      <c r="PF55" s="307"/>
      <c r="PG55" s="307"/>
      <c r="PH55" s="308"/>
      <c r="PI55" s="306"/>
      <c r="PJ55" s="307"/>
      <c r="PK55" s="307"/>
      <c r="PL55" s="307"/>
      <c r="PM55" s="307"/>
      <c r="PN55" s="307"/>
      <c r="PO55" s="307"/>
      <c r="PP55" s="308"/>
      <c r="PQ55" s="306"/>
      <c r="PR55" s="307"/>
      <c r="PS55" s="307"/>
      <c r="PT55" s="307"/>
      <c r="PU55" s="307"/>
      <c r="PV55" s="307"/>
      <c r="PW55" s="307"/>
      <c r="PX55" s="308"/>
      <c r="PY55" s="306"/>
      <c r="PZ55" s="307"/>
      <c r="QA55" s="307"/>
      <c r="QB55" s="307"/>
      <c r="QC55" s="307"/>
      <c r="QD55" s="307"/>
      <c r="QE55" s="307"/>
      <c r="QF55" s="308"/>
      <c r="QG55" s="306"/>
      <c r="QH55" s="307"/>
      <c r="QI55" s="307"/>
      <c r="QJ55" s="307"/>
      <c r="QK55" s="307"/>
      <c r="QL55" s="307"/>
      <c r="QM55" s="307"/>
      <c r="QN55" s="308"/>
      <c r="QO55" s="306"/>
      <c r="QP55" s="307"/>
      <c r="QQ55" s="307"/>
      <c r="QR55" s="307"/>
      <c r="QS55" s="307"/>
      <c r="QT55" s="307"/>
      <c r="QU55" s="307"/>
      <c r="QV55" s="308"/>
      <c r="QW55" s="306"/>
      <c r="QX55" s="307"/>
      <c r="QY55" s="307"/>
      <c r="QZ55" s="307"/>
      <c r="RA55" s="307"/>
      <c r="RB55" s="307"/>
      <c r="RC55" s="307"/>
      <c r="RD55" s="308"/>
      <c r="RE55" s="306"/>
      <c r="RF55" s="307"/>
      <c r="RG55" s="307"/>
      <c r="RH55" s="307"/>
      <c r="RI55" s="307"/>
      <c r="RJ55" s="307"/>
      <c r="RK55" s="307"/>
      <c r="RL55" s="308"/>
      <c r="RM55" s="306"/>
      <c r="RN55" s="307"/>
      <c r="RO55" s="307"/>
      <c r="RP55" s="307"/>
      <c r="RQ55" s="307"/>
      <c r="RR55" s="307"/>
      <c r="RS55" s="307"/>
      <c r="RT55" s="308"/>
      <c r="RU55" s="306"/>
      <c r="RV55" s="307"/>
      <c r="RW55" s="307"/>
      <c r="RX55" s="307"/>
      <c r="RY55" s="307"/>
      <c r="RZ55" s="307"/>
      <c r="SA55" s="307"/>
      <c r="SB55" s="308"/>
      <c r="SC55" s="306"/>
      <c r="SD55" s="307"/>
      <c r="SE55" s="307"/>
      <c r="SF55" s="307"/>
      <c r="SG55" s="307"/>
      <c r="SH55" s="307"/>
      <c r="SI55" s="307"/>
      <c r="SJ55" s="308"/>
      <c r="SK55" s="306"/>
      <c r="SL55" s="307"/>
      <c r="SM55" s="307"/>
      <c r="SN55" s="307"/>
      <c r="SO55" s="307"/>
      <c r="SP55" s="307"/>
      <c r="SQ55" s="307"/>
      <c r="SR55" s="308"/>
      <c r="SS55" s="306"/>
      <c r="ST55" s="307"/>
      <c r="SU55" s="307"/>
      <c r="SV55" s="307"/>
      <c r="SW55" s="307"/>
      <c r="SX55" s="307"/>
      <c r="SY55" s="307"/>
      <c r="SZ55" s="308"/>
      <c r="TA55" s="306"/>
      <c r="TB55" s="307"/>
      <c r="TC55" s="307"/>
      <c r="TD55" s="307"/>
      <c r="TE55" s="307"/>
      <c r="TF55" s="307"/>
      <c r="TG55" s="307"/>
      <c r="TH55" s="308"/>
      <c r="TI55" s="306"/>
      <c r="TJ55" s="307"/>
      <c r="TK55" s="307"/>
      <c r="TL55" s="307"/>
      <c r="TM55" s="307"/>
      <c r="TN55" s="307"/>
      <c r="TO55" s="307"/>
      <c r="TP55" s="308"/>
      <c r="TQ55" s="306"/>
      <c r="TR55" s="307"/>
      <c r="TS55" s="307"/>
      <c r="TT55" s="307"/>
      <c r="TU55" s="307"/>
      <c r="TV55" s="307"/>
      <c r="TW55" s="307"/>
      <c r="TX55" s="308"/>
      <c r="TY55" s="306"/>
      <c r="TZ55" s="307"/>
      <c r="UA55" s="307"/>
      <c r="UB55" s="307"/>
      <c r="UC55" s="307"/>
      <c r="UD55" s="307"/>
      <c r="UE55" s="307"/>
      <c r="UF55" s="308"/>
      <c r="UG55" s="306"/>
      <c r="UH55" s="307"/>
      <c r="UI55" s="307"/>
      <c r="UJ55" s="307"/>
      <c r="UK55" s="307"/>
      <c r="UL55" s="307"/>
      <c r="UM55" s="307"/>
      <c r="UN55" s="308"/>
      <c r="UO55" s="306"/>
      <c r="UP55" s="307"/>
      <c r="UQ55" s="307"/>
      <c r="UR55" s="307"/>
      <c r="US55" s="307"/>
      <c r="UT55" s="307"/>
      <c r="UU55" s="307"/>
      <c r="UV55" s="308"/>
      <c r="UW55" s="306"/>
      <c r="UX55" s="307"/>
      <c r="UY55" s="307"/>
      <c r="UZ55" s="307"/>
      <c r="VA55" s="307"/>
      <c r="VB55" s="307"/>
      <c r="VC55" s="307"/>
      <c r="VD55" s="308"/>
      <c r="VE55" s="306"/>
      <c r="VF55" s="307"/>
      <c r="VG55" s="307"/>
      <c r="VH55" s="307"/>
      <c r="VI55" s="307"/>
      <c r="VJ55" s="307"/>
      <c r="VK55" s="307"/>
      <c r="VL55" s="308"/>
      <c r="VM55" s="306"/>
      <c r="VN55" s="307"/>
      <c r="VO55" s="307"/>
      <c r="VP55" s="307"/>
      <c r="VQ55" s="307"/>
      <c r="VR55" s="307"/>
      <c r="VS55" s="307"/>
      <c r="VT55" s="308"/>
      <c r="VU55" s="306"/>
      <c r="VV55" s="307"/>
      <c r="VW55" s="307"/>
      <c r="VX55" s="307"/>
      <c r="VY55" s="307"/>
      <c r="VZ55" s="307"/>
      <c r="WA55" s="307"/>
      <c r="WB55" s="308"/>
      <c r="WC55" s="306"/>
      <c r="WD55" s="307"/>
      <c r="WE55" s="307"/>
      <c r="WF55" s="307"/>
      <c r="WG55" s="307"/>
      <c r="WH55" s="307"/>
      <c r="WI55" s="307"/>
      <c r="WJ55" s="308"/>
      <c r="WK55" s="306"/>
      <c r="WL55" s="307"/>
      <c r="WM55" s="307"/>
      <c r="WN55" s="307"/>
      <c r="WO55" s="307"/>
      <c r="WP55" s="307"/>
      <c r="WQ55" s="307"/>
      <c r="WR55" s="308"/>
      <c r="WS55" s="306"/>
      <c r="WT55" s="307"/>
      <c r="WU55" s="307"/>
      <c r="WV55" s="307"/>
      <c r="WW55" s="307"/>
      <c r="WX55" s="307"/>
      <c r="WY55" s="307"/>
      <c r="WZ55" s="308"/>
      <c r="XA55" s="306"/>
      <c r="XB55" s="307"/>
      <c r="XC55" s="307"/>
      <c r="XD55" s="307"/>
      <c r="XE55" s="307"/>
      <c r="XF55" s="307"/>
      <c r="XG55" s="307"/>
      <c r="XH55" s="308"/>
      <c r="XI55" s="306"/>
      <c r="XJ55" s="307"/>
      <c r="XK55" s="307"/>
      <c r="XL55" s="307"/>
      <c r="XM55" s="307"/>
      <c r="XN55" s="307"/>
      <c r="XO55" s="307"/>
      <c r="XP55" s="308"/>
      <c r="XQ55" s="306"/>
      <c r="XR55" s="307"/>
      <c r="XS55" s="307"/>
      <c r="XT55" s="307"/>
      <c r="XU55" s="307"/>
      <c r="XV55" s="307"/>
      <c r="XW55" s="307"/>
      <c r="XX55" s="308"/>
      <c r="XY55" s="306"/>
      <c r="XZ55" s="307"/>
      <c r="YA55" s="307"/>
      <c r="YB55" s="307"/>
      <c r="YC55" s="307"/>
      <c r="YD55" s="307"/>
      <c r="YE55" s="307"/>
      <c r="YF55" s="308"/>
      <c r="YG55" s="306"/>
      <c r="YH55" s="307"/>
      <c r="YI55" s="307"/>
      <c r="YJ55" s="307"/>
      <c r="YK55" s="307"/>
      <c r="YL55" s="307"/>
      <c r="YM55" s="307"/>
      <c r="YN55" s="308"/>
      <c r="YO55" s="306"/>
      <c r="YP55" s="307"/>
      <c r="YQ55" s="307"/>
      <c r="YR55" s="307"/>
      <c r="YS55" s="307"/>
      <c r="YT55" s="307"/>
      <c r="YU55" s="307"/>
      <c r="YV55" s="308"/>
      <c r="YW55" s="306"/>
      <c r="YX55" s="307"/>
      <c r="YY55" s="307"/>
      <c r="YZ55" s="307"/>
      <c r="ZA55" s="307"/>
      <c r="ZB55" s="307"/>
      <c r="ZC55" s="307"/>
      <c r="ZD55" s="308"/>
      <c r="ZE55" s="306"/>
      <c r="ZF55" s="307"/>
      <c r="ZG55" s="307"/>
      <c r="ZH55" s="307"/>
      <c r="ZI55" s="307"/>
      <c r="ZJ55" s="307"/>
      <c r="ZK55" s="307"/>
      <c r="ZL55" s="308"/>
      <c r="ZM55" s="306"/>
      <c r="ZN55" s="307"/>
      <c r="ZO55" s="307"/>
      <c r="ZP55" s="307"/>
      <c r="ZQ55" s="307"/>
      <c r="ZR55" s="307"/>
      <c r="ZS55" s="307"/>
      <c r="ZT55" s="308"/>
      <c r="ZU55" s="306"/>
      <c r="ZV55" s="307"/>
      <c r="ZW55" s="307"/>
      <c r="ZX55" s="307"/>
      <c r="ZY55" s="307"/>
      <c r="ZZ55" s="307"/>
      <c r="AAA55" s="307"/>
      <c r="AAB55" s="308"/>
      <c r="AAC55" s="306"/>
      <c r="AAD55" s="307"/>
      <c r="AAE55" s="307"/>
      <c r="AAF55" s="307"/>
      <c r="AAG55" s="307"/>
      <c r="AAH55" s="307"/>
      <c r="AAI55" s="307"/>
      <c r="AAJ55" s="308"/>
      <c r="AAK55" s="306"/>
      <c r="AAL55" s="307"/>
      <c r="AAM55" s="307"/>
      <c r="AAN55" s="307"/>
      <c r="AAO55" s="307"/>
      <c r="AAP55" s="307"/>
      <c r="AAQ55" s="307"/>
      <c r="AAR55" s="308"/>
      <c r="AAS55" s="306"/>
      <c r="AAT55" s="307"/>
      <c r="AAU55" s="307"/>
      <c r="AAV55" s="307"/>
      <c r="AAW55" s="307"/>
      <c r="AAX55" s="307"/>
      <c r="AAY55" s="307"/>
      <c r="AAZ55" s="308"/>
      <c r="ABA55" s="306"/>
      <c r="ABB55" s="307"/>
      <c r="ABC55" s="307"/>
      <c r="ABD55" s="307"/>
      <c r="ABE55" s="307"/>
      <c r="ABF55" s="307"/>
      <c r="ABG55" s="307"/>
      <c r="ABH55" s="308"/>
      <c r="ABI55" s="306"/>
      <c r="ABJ55" s="307"/>
      <c r="ABK55" s="307"/>
      <c r="ABL55" s="307"/>
      <c r="ABM55" s="307"/>
      <c r="ABN55" s="307"/>
      <c r="ABO55" s="307"/>
      <c r="ABP55" s="308"/>
      <c r="ABQ55" s="306"/>
      <c r="ABR55" s="307"/>
      <c r="ABS55" s="307"/>
      <c r="ABT55" s="307"/>
      <c r="ABU55" s="307"/>
      <c r="ABV55" s="307"/>
      <c r="ABW55" s="307"/>
      <c r="ABX55" s="308"/>
      <c r="ABY55" s="306"/>
      <c r="ABZ55" s="307"/>
      <c r="ACA55" s="307"/>
      <c r="ACB55" s="307"/>
      <c r="ACC55" s="307"/>
      <c r="ACD55" s="307"/>
      <c r="ACE55" s="307"/>
      <c r="ACF55" s="308"/>
      <c r="ACG55" s="306"/>
      <c r="ACH55" s="307"/>
      <c r="ACI55" s="307"/>
      <c r="ACJ55" s="307"/>
      <c r="ACK55" s="307"/>
      <c r="ACL55" s="307"/>
      <c r="ACM55" s="307"/>
      <c r="ACN55" s="308"/>
      <c r="ACO55" s="306"/>
      <c r="ACP55" s="307"/>
      <c r="ACQ55" s="307"/>
      <c r="ACR55" s="307"/>
      <c r="ACS55" s="307"/>
      <c r="ACT55" s="307"/>
      <c r="ACU55" s="307"/>
      <c r="ACV55" s="308"/>
      <c r="ACW55" s="306"/>
      <c r="ACX55" s="307"/>
      <c r="ACY55" s="307"/>
      <c r="ACZ55" s="307"/>
      <c r="ADA55" s="307"/>
      <c r="ADB55" s="307"/>
      <c r="ADC55" s="307"/>
      <c r="ADD55" s="308"/>
      <c r="ADE55" s="306"/>
      <c r="ADF55" s="307"/>
      <c r="ADG55" s="307"/>
      <c r="ADH55" s="307"/>
      <c r="ADI55" s="307"/>
      <c r="ADJ55" s="307"/>
      <c r="ADK55" s="307"/>
      <c r="ADL55" s="308"/>
      <c r="ADM55" s="306"/>
      <c r="ADN55" s="307"/>
      <c r="ADO55" s="307"/>
      <c r="ADP55" s="307"/>
      <c r="ADQ55" s="307"/>
      <c r="ADR55" s="307"/>
      <c r="ADS55" s="307"/>
      <c r="ADT55" s="308"/>
      <c r="ADU55" s="306"/>
      <c r="ADV55" s="307"/>
      <c r="ADW55" s="307"/>
      <c r="ADX55" s="307"/>
      <c r="ADY55" s="307"/>
      <c r="ADZ55" s="307"/>
      <c r="AEA55" s="307"/>
      <c r="AEB55" s="308"/>
      <c r="AEC55" s="306"/>
      <c r="AED55" s="307"/>
      <c r="AEE55" s="307"/>
      <c r="AEF55" s="307"/>
      <c r="AEG55" s="307"/>
      <c r="AEH55" s="307"/>
      <c r="AEI55" s="307"/>
      <c r="AEJ55" s="308"/>
      <c r="AEK55" s="306"/>
      <c r="AEL55" s="307"/>
      <c r="AEM55" s="307"/>
      <c r="AEN55" s="307"/>
      <c r="AEO55" s="307"/>
      <c r="AEP55" s="307"/>
      <c r="AEQ55" s="307"/>
      <c r="AER55" s="308"/>
      <c r="AES55" s="306"/>
      <c r="AET55" s="307"/>
      <c r="AEU55" s="307"/>
      <c r="AEV55" s="307"/>
      <c r="AEW55" s="307"/>
      <c r="AEX55" s="307"/>
      <c r="AEY55" s="307"/>
      <c r="AEZ55" s="308"/>
      <c r="AFA55" s="306"/>
      <c r="AFB55" s="307"/>
      <c r="AFC55" s="307"/>
      <c r="AFD55" s="307"/>
      <c r="AFE55" s="307"/>
      <c r="AFF55" s="307"/>
      <c r="AFG55" s="307"/>
      <c r="AFH55" s="308"/>
      <c r="AFI55" s="306"/>
      <c r="AFJ55" s="307"/>
      <c r="AFK55" s="307"/>
      <c r="AFL55" s="307"/>
      <c r="AFM55" s="307"/>
      <c r="AFN55" s="307"/>
      <c r="AFO55" s="307"/>
      <c r="AFP55" s="308"/>
      <c r="AFQ55" s="306"/>
      <c r="AFR55" s="307"/>
      <c r="AFS55" s="307"/>
      <c r="AFT55" s="307"/>
      <c r="AFU55" s="307"/>
      <c r="AFV55" s="307"/>
      <c r="AFW55" s="307"/>
      <c r="AFX55" s="308"/>
      <c r="AFY55" s="306"/>
      <c r="AFZ55" s="307"/>
      <c r="AGA55" s="307"/>
      <c r="AGB55" s="307"/>
      <c r="AGC55" s="307"/>
      <c r="AGD55" s="307"/>
      <c r="AGE55" s="307"/>
      <c r="AGF55" s="308"/>
      <c r="AGG55" s="306"/>
      <c r="AGH55" s="307"/>
      <c r="AGI55" s="307"/>
      <c r="AGJ55" s="307"/>
      <c r="AGK55" s="307"/>
      <c r="AGL55" s="307"/>
      <c r="AGM55" s="307"/>
      <c r="AGN55" s="308"/>
      <c r="AGO55" s="306"/>
      <c r="AGP55" s="307"/>
      <c r="AGQ55" s="307"/>
      <c r="AGR55" s="307"/>
      <c r="AGS55" s="307"/>
      <c r="AGT55" s="307"/>
      <c r="AGU55" s="307"/>
      <c r="AGV55" s="308"/>
      <c r="AGW55" s="306"/>
      <c r="AGX55" s="307"/>
      <c r="AGY55" s="307"/>
      <c r="AGZ55" s="307"/>
      <c r="AHA55" s="307"/>
      <c r="AHB55" s="307"/>
      <c r="AHC55" s="307"/>
      <c r="AHD55" s="308"/>
      <c r="AHE55" s="306"/>
      <c r="AHF55" s="307"/>
      <c r="AHG55" s="307"/>
      <c r="AHH55" s="307"/>
      <c r="AHI55" s="307"/>
      <c r="AHJ55" s="307"/>
      <c r="AHK55" s="307"/>
      <c r="AHL55" s="308"/>
      <c r="AHM55" s="306"/>
      <c r="AHN55" s="307"/>
      <c r="AHO55" s="307"/>
      <c r="AHP55" s="307"/>
      <c r="AHQ55" s="307"/>
      <c r="AHR55" s="307"/>
      <c r="AHS55" s="307"/>
      <c r="AHT55" s="308"/>
      <c r="AHU55" s="306"/>
      <c r="AHV55" s="307"/>
      <c r="AHW55" s="307"/>
      <c r="AHX55" s="307"/>
      <c r="AHY55" s="307"/>
      <c r="AHZ55" s="307"/>
      <c r="AIA55" s="307"/>
      <c r="AIB55" s="308"/>
      <c r="AIC55" s="306"/>
      <c r="AID55" s="307"/>
      <c r="AIE55" s="307"/>
      <c r="AIF55" s="307"/>
      <c r="AIG55" s="307"/>
      <c r="AIH55" s="307"/>
      <c r="AII55" s="307"/>
      <c r="AIJ55" s="308"/>
      <c r="AIK55" s="306"/>
      <c r="AIL55" s="307"/>
      <c r="AIM55" s="307"/>
      <c r="AIN55" s="307"/>
      <c r="AIO55" s="307"/>
      <c r="AIP55" s="307"/>
      <c r="AIQ55" s="307"/>
      <c r="AIR55" s="308"/>
      <c r="AIS55" s="306"/>
      <c r="AIT55" s="307"/>
      <c r="AIU55" s="307"/>
      <c r="AIV55" s="307"/>
      <c r="AIW55" s="307"/>
      <c r="AIX55" s="307"/>
      <c r="AIY55" s="307"/>
      <c r="AIZ55" s="308"/>
      <c r="AJA55" s="306"/>
      <c r="AJB55" s="307"/>
      <c r="AJC55" s="307"/>
      <c r="AJD55" s="307"/>
      <c r="AJE55" s="307"/>
      <c r="AJF55" s="307"/>
      <c r="AJG55" s="307"/>
      <c r="AJH55" s="308"/>
      <c r="AJI55" s="306"/>
      <c r="AJJ55" s="307"/>
      <c r="AJK55" s="307"/>
      <c r="AJL55" s="307"/>
      <c r="AJM55" s="307"/>
      <c r="AJN55" s="307"/>
      <c r="AJO55" s="307"/>
      <c r="AJP55" s="308"/>
      <c r="AJQ55" s="306"/>
      <c r="AJR55" s="307"/>
      <c r="AJS55" s="307"/>
      <c r="AJT55" s="307"/>
      <c r="AJU55" s="307"/>
      <c r="AJV55" s="307"/>
      <c r="AJW55" s="307"/>
      <c r="AJX55" s="308"/>
      <c r="AJY55" s="306"/>
      <c r="AJZ55" s="307"/>
      <c r="AKA55" s="307"/>
      <c r="AKB55" s="307"/>
      <c r="AKC55" s="307"/>
      <c r="AKD55" s="307"/>
      <c r="AKE55" s="307"/>
      <c r="AKF55" s="308"/>
      <c r="AKG55" s="306"/>
      <c r="AKH55" s="307"/>
      <c r="AKI55" s="307"/>
      <c r="AKJ55" s="307"/>
      <c r="AKK55" s="307"/>
      <c r="AKL55" s="307"/>
      <c r="AKM55" s="307"/>
      <c r="AKN55" s="308"/>
      <c r="AKO55" s="306"/>
      <c r="AKP55" s="307"/>
      <c r="AKQ55" s="307"/>
      <c r="AKR55" s="307"/>
      <c r="AKS55" s="307"/>
      <c r="AKT55" s="307"/>
      <c r="AKU55" s="307"/>
      <c r="AKV55" s="308"/>
      <c r="AKW55" s="306"/>
      <c r="AKX55" s="307"/>
      <c r="AKY55" s="307"/>
      <c r="AKZ55" s="307"/>
      <c r="ALA55" s="307"/>
      <c r="ALB55" s="307"/>
      <c r="ALC55" s="307"/>
      <c r="ALD55" s="308"/>
      <c r="ALE55" s="306"/>
      <c r="ALF55" s="307"/>
      <c r="ALG55" s="307"/>
      <c r="ALH55" s="307"/>
      <c r="ALI55" s="307"/>
      <c r="ALJ55" s="307"/>
      <c r="ALK55" s="307"/>
      <c r="ALL55" s="308"/>
      <c r="ALM55" s="306"/>
      <c r="ALN55" s="307"/>
      <c r="ALO55" s="307"/>
      <c r="ALP55" s="307"/>
      <c r="ALQ55" s="307"/>
      <c r="ALR55" s="307"/>
      <c r="ALS55" s="307"/>
      <c r="ALT55" s="308"/>
      <c r="ALU55" s="306"/>
      <c r="ALV55" s="307"/>
      <c r="ALW55" s="307"/>
      <c r="ALX55" s="307"/>
      <c r="ALY55" s="307"/>
      <c r="ALZ55" s="307"/>
      <c r="AMA55" s="307"/>
      <c r="AMB55" s="308"/>
      <c r="AMC55" s="306"/>
      <c r="AMD55" s="307"/>
      <c r="AME55" s="307"/>
      <c r="AMF55" s="307"/>
      <c r="AMG55" s="307"/>
      <c r="AMH55" s="307"/>
      <c r="AMI55" s="307"/>
      <c r="AMJ55" s="308"/>
      <c r="AMK55" s="306"/>
      <c r="AML55" s="307"/>
      <c r="AMM55" s="307"/>
      <c r="AMN55" s="307"/>
      <c r="AMO55" s="307"/>
      <c r="AMP55" s="307"/>
      <c r="AMQ55" s="307"/>
      <c r="AMR55" s="308"/>
      <c r="AMS55" s="306"/>
      <c r="AMT55" s="307"/>
      <c r="AMU55" s="307"/>
      <c r="AMV55" s="307"/>
      <c r="AMW55" s="307"/>
      <c r="AMX55" s="307"/>
      <c r="AMY55" s="307"/>
      <c r="AMZ55" s="308"/>
      <c r="ANA55" s="306"/>
      <c r="ANB55" s="307"/>
      <c r="ANC55" s="307"/>
      <c r="AND55" s="307"/>
      <c r="ANE55" s="307"/>
      <c r="ANF55" s="307"/>
      <c r="ANG55" s="307"/>
      <c r="ANH55" s="308"/>
      <c r="ANI55" s="306"/>
      <c r="ANJ55" s="307"/>
      <c r="ANK55" s="307"/>
      <c r="ANL55" s="307"/>
      <c r="ANM55" s="307"/>
      <c r="ANN55" s="307"/>
      <c r="ANO55" s="307"/>
      <c r="ANP55" s="308"/>
      <c r="ANQ55" s="306"/>
      <c r="ANR55" s="307"/>
      <c r="ANS55" s="307"/>
      <c r="ANT55" s="307"/>
      <c r="ANU55" s="307"/>
      <c r="ANV55" s="307"/>
      <c r="ANW55" s="307"/>
      <c r="ANX55" s="308"/>
      <c r="ANY55" s="306"/>
      <c r="ANZ55" s="307"/>
      <c r="AOA55" s="307"/>
      <c r="AOB55" s="307"/>
      <c r="AOC55" s="307"/>
      <c r="AOD55" s="307"/>
      <c r="AOE55" s="307"/>
      <c r="AOF55" s="308"/>
      <c r="AOG55" s="306"/>
      <c r="AOH55" s="307"/>
      <c r="AOI55" s="307"/>
      <c r="AOJ55" s="307"/>
      <c r="AOK55" s="307"/>
      <c r="AOL55" s="307"/>
      <c r="AOM55" s="307"/>
      <c r="AON55" s="308"/>
      <c r="AOO55" s="306"/>
      <c r="AOP55" s="307"/>
      <c r="AOQ55" s="307"/>
      <c r="AOR55" s="307"/>
      <c r="AOS55" s="307"/>
      <c r="AOT55" s="307"/>
      <c r="AOU55" s="307"/>
      <c r="AOV55" s="308"/>
      <c r="AOW55" s="306"/>
      <c r="AOX55" s="307"/>
      <c r="AOY55" s="307"/>
      <c r="AOZ55" s="307"/>
      <c r="APA55" s="307"/>
      <c r="APB55" s="307"/>
      <c r="APC55" s="307"/>
      <c r="APD55" s="308"/>
      <c r="APE55" s="306"/>
      <c r="APF55" s="307"/>
      <c r="APG55" s="307"/>
      <c r="APH55" s="307"/>
      <c r="API55" s="307"/>
      <c r="APJ55" s="307"/>
      <c r="APK55" s="307"/>
      <c r="APL55" s="308"/>
      <c r="APM55" s="306"/>
      <c r="APN55" s="307"/>
      <c r="APO55" s="307"/>
      <c r="APP55" s="307"/>
      <c r="APQ55" s="307"/>
      <c r="APR55" s="307"/>
      <c r="APS55" s="307"/>
      <c r="APT55" s="308"/>
      <c r="APU55" s="306"/>
      <c r="APV55" s="307"/>
      <c r="APW55" s="307"/>
      <c r="APX55" s="307"/>
      <c r="APY55" s="307"/>
      <c r="APZ55" s="307"/>
      <c r="AQA55" s="307"/>
      <c r="AQB55" s="308"/>
      <c r="AQC55" s="306"/>
      <c r="AQD55" s="307"/>
      <c r="AQE55" s="307"/>
      <c r="AQF55" s="307"/>
      <c r="AQG55" s="307"/>
      <c r="AQH55" s="307"/>
      <c r="AQI55" s="307"/>
      <c r="AQJ55" s="308"/>
      <c r="AQK55" s="306"/>
      <c r="AQL55" s="307"/>
      <c r="AQM55" s="307"/>
      <c r="AQN55" s="307"/>
      <c r="AQO55" s="307"/>
      <c r="AQP55" s="307"/>
      <c r="AQQ55" s="307"/>
      <c r="AQR55" s="308"/>
      <c r="AQS55" s="306"/>
      <c r="AQT55" s="307"/>
      <c r="AQU55" s="307"/>
      <c r="AQV55" s="307"/>
      <c r="AQW55" s="307"/>
      <c r="AQX55" s="307"/>
      <c r="AQY55" s="307"/>
      <c r="AQZ55" s="308"/>
      <c r="ARA55" s="306"/>
      <c r="ARB55" s="307"/>
      <c r="ARC55" s="307"/>
      <c r="ARD55" s="307"/>
      <c r="ARE55" s="307"/>
      <c r="ARF55" s="307"/>
      <c r="ARG55" s="307"/>
      <c r="ARH55" s="308"/>
      <c r="ARI55" s="306"/>
      <c r="ARJ55" s="307"/>
      <c r="ARK55" s="307"/>
      <c r="ARL55" s="307"/>
      <c r="ARM55" s="307"/>
      <c r="ARN55" s="307"/>
      <c r="ARO55" s="307"/>
      <c r="ARP55" s="308"/>
      <c r="ARQ55" s="306"/>
      <c r="ARR55" s="307"/>
      <c r="ARS55" s="307"/>
      <c r="ART55" s="307"/>
      <c r="ARU55" s="307"/>
      <c r="ARV55" s="307"/>
      <c r="ARW55" s="307"/>
      <c r="ARX55" s="308"/>
      <c r="ARY55" s="306"/>
      <c r="ARZ55" s="307"/>
      <c r="ASA55" s="307"/>
      <c r="ASB55" s="307"/>
      <c r="ASC55" s="307"/>
      <c r="ASD55" s="307"/>
      <c r="ASE55" s="307"/>
      <c r="ASF55" s="308"/>
      <c r="ASG55" s="306"/>
      <c r="ASH55" s="307"/>
      <c r="ASI55" s="307"/>
      <c r="ASJ55" s="307"/>
      <c r="ASK55" s="307"/>
      <c r="ASL55" s="307"/>
      <c r="ASM55" s="307"/>
      <c r="ASN55" s="308"/>
      <c r="ASO55" s="306"/>
      <c r="ASP55" s="307"/>
      <c r="ASQ55" s="307"/>
      <c r="ASR55" s="307"/>
      <c r="ASS55" s="307"/>
      <c r="AST55" s="307"/>
      <c r="ASU55" s="307"/>
      <c r="ASV55" s="308"/>
      <c r="ASW55" s="306"/>
      <c r="ASX55" s="307"/>
      <c r="ASY55" s="307"/>
      <c r="ASZ55" s="307"/>
      <c r="ATA55" s="307"/>
      <c r="ATB55" s="307"/>
      <c r="ATC55" s="307"/>
      <c r="ATD55" s="308"/>
      <c r="ATE55" s="306"/>
      <c r="ATF55" s="307"/>
      <c r="ATG55" s="307"/>
      <c r="ATH55" s="307"/>
      <c r="ATI55" s="307"/>
      <c r="ATJ55" s="307"/>
      <c r="ATK55" s="307"/>
      <c r="ATL55" s="308"/>
      <c r="ATM55" s="306"/>
      <c r="ATN55" s="307"/>
      <c r="ATO55" s="307"/>
      <c r="ATP55" s="307"/>
      <c r="ATQ55" s="307"/>
      <c r="ATR55" s="307"/>
      <c r="ATS55" s="307"/>
      <c r="ATT55" s="308"/>
      <c r="ATU55" s="306"/>
      <c r="ATV55" s="307"/>
      <c r="ATW55" s="307"/>
      <c r="ATX55" s="307"/>
      <c r="ATY55" s="307"/>
      <c r="ATZ55" s="307"/>
      <c r="AUA55" s="307"/>
      <c r="AUB55" s="308"/>
      <c r="AUC55" s="306"/>
      <c r="AUD55" s="307"/>
      <c r="AUE55" s="307"/>
      <c r="AUF55" s="307"/>
      <c r="AUG55" s="307"/>
      <c r="AUH55" s="307"/>
      <c r="AUI55" s="307"/>
      <c r="AUJ55" s="308"/>
      <c r="AUK55" s="306"/>
      <c r="AUL55" s="307"/>
      <c r="AUM55" s="307"/>
      <c r="AUN55" s="307"/>
      <c r="AUO55" s="307"/>
      <c r="AUP55" s="307"/>
      <c r="AUQ55" s="307"/>
      <c r="AUR55" s="308"/>
      <c r="AUS55" s="306"/>
      <c r="AUT55" s="307"/>
      <c r="AUU55" s="307"/>
      <c r="AUV55" s="307"/>
      <c r="AUW55" s="307"/>
      <c r="AUX55" s="307"/>
      <c r="AUY55" s="307"/>
      <c r="AUZ55" s="308"/>
      <c r="AVA55" s="306"/>
      <c r="AVB55" s="307"/>
      <c r="AVC55" s="307"/>
      <c r="AVD55" s="307"/>
      <c r="AVE55" s="307"/>
      <c r="AVF55" s="307"/>
      <c r="AVG55" s="307"/>
      <c r="AVH55" s="308"/>
      <c r="AVI55" s="306"/>
      <c r="AVJ55" s="307"/>
      <c r="AVK55" s="307"/>
      <c r="AVL55" s="307"/>
      <c r="AVM55" s="307"/>
      <c r="AVN55" s="307"/>
      <c r="AVO55" s="307"/>
      <c r="AVP55" s="308"/>
      <c r="AVQ55" s="306"/>
      <c r="AVR55" s="307"/>
      <c r="AVS55" s="307"/>
      <c r="AVT55" s="307"/>
      <c r="AVU55" s="307"/>
      <c r="AVV55" s="307"/>
      <c r="AVW55" s="307"/>
      <c r="AVX55" s="308"/>
      <c r="AVY55" s="306"/>
      <c r="AVZ55" s="307"/>
      <c r="AWA55" s="307"/>
      <c r="AWB55" s="307"/>
      <c r="AWC55" s="307"/>
      <c r="AWD55" s="307"/>
      <c r="AWE55" s="307"/>
      <c r="AWF55" s="308"/>
      <c r="AWG55" s="306"/>
      <c r="AWH55" s="307"/>
      <c r="AWI55" s="307"/>
      <c r="AWJ55" s="307"/>
      <c r="AWK55" s="307"/>
      <c r="AWL55" s="307"/>
      <c r="AWM55" s="307"/>
      <c r="AWN55" s="308"/>
      <c r="AWO55" s="306"/>
      <c r="AWP55" s="307"/>
      <c r="AWQ55" s="307"/>
      <c r="AWR55" s="307"/>
      <c r="AWS55" s="307"/>
      <c r="AWT55" s="307"/>
      <c r="AWU55" s="307"/>
      <c r="AWV55" s="308"/>
      <c r="AWW55" s="306"/>
      <c r="AWX55" s="307"/>
      <c r="AWY55" s="307"/>
      <c r="AWZ55" s="307"/>
      <c r="AXA55" s="307"/>
      <c r="AXB55" s="307"/>
      <c r="AXC55" s="307"/>
      <c r="AXD55" s="308"/>
      <c r="AXE55" s="306"/>
      <c r="AXF55" s="307"/>
      <c r="AXG55" s="307"/>
      <c r="AXH55" s="307"/>
      <c r="AXI55" s="307"/>
      <c r="AXJ55" s="307"/>
      <c r="AXK55" s="307"/>
      <c r="AXL55" s="308"/>
      <c r="AXM55" s="306"/>
      <c r="AXN55" s="307"/>
      <c r="AXO55" s="307"/>
      <c r="AXP55" s="307"/>
      <c r="AXQ55" s="307"/>
      <c r="AXR55" s="307"/>
      <c r="AXS55" s="307"/>
      <c r="AXT55" s="308"/>
      <c r="AXU55" s="306"/>
      <c r="AXV55" s="307"/>
      <c r="AXW55" s="307"/>
      <c r="AXX55" s="307"/>
      <c r="AXY55" s="307"/>
      <c r="AXZ55" s="307"/>
      <c r="AYA55" s="307"/>
      <c r="AYB55" s="308"/>
      <c r="AYC55" s="306"/>
      <c r="AYD55" s="307"/>
      <c r="AYE55" s="307"/>
      <c r="AYF55" s="307"/>
      <c r="AYG55" s="307"/>
      <c r="AYH55" s="307"/>
      <c r="AYI55" s="307"/>
      <c r="AYJ55" s="308"/>
      <c r="AYK55" s="306"/>
      <c r="AYL55" s="307"/>
      <c r="AYM55" s="307"/>
      <c r="AYN55" s="307"/>
      <c r="AYO55" s="307"/>
      <c r="AYP55" s="307"/>
      <c r="AYQ55" s="307"/>
      <c r="AYR55" s="308"/>
      <c r="AYS55" s="306"/>
      <c r="AYT55" s="307"/>
      <c r="AYU55" s="307"/>
      <c r="AYV55" s="307"/>
      <c r="AYW55" s="307"/>
      <c r="AYX55" s="307"/>
      <c r="AYY55" s="307"/>
      <c r="AYZ55" s="308"/>
      <c r="AZA55" s="306"/>
      <c r="AZB55" s="307"/>
      <c r="AZC55" s="307"/>
      <c r="AZD55" s="307"/>
      <c r="AZE55" s="307"/>
      <c r="AZF55" s="307"/>
      <c r="AZG55" s="307"/>
      <c r="AZH55" s="308"/>
      <c r="AZI55" s="306"/>
      <c r="AZJ55" s="307"/>
      <c r="AZK55" s="307"/>
      <c r="AZL55" s="307"/>
      <c r="AZM55" s="307"/>
      <c r="AZN55" s="307"/>
      <c r="AZO55" s="307"/>
      <c r="AZP55" s="308"/>
      <c r="AZQ55" s="306"/>
      <c r="AZR55" s="307"/>
      <c r="AZS55" s="307"/>
      <c r="AZT55" s="307"/>
      <c r="AZU55" s="307"/>
      <c r="AZV55" s="307"/>
      <c r="AZW55" s="307"/>
      <c r="AZX55" s="308"/>
      <c r="AZY55" s="306"/>
      <c r="AZZ55" s="307"/>
      <c r="BAA55" s="307"/>
      <c r="BAB55" s="307"/>
      <c r="BAC55" s="307"/>
      <c r="BAD55" s="307"/>
      <c r="BAE55" s="307"/>
      <c r="BAF55" s="308"/>
      <c r="BAG55" s="306"/>
      <c r="BAH55" s="307"/>
      <c r="BAI55" s="307"/>
      <c r="BAJ55" s="307"/>
      <c r="BAK55" s="307"/>
      <c r="BAL55" s="307"/>
      <c r="BAM55" s="307"/>
      <c r="BAN55" s="308"/>
      <c r="BAO55" s="306"/>
      <c r="BAP55" s="307"/>
      <c r="BAQ55" s="307"/>
      <c r="BAR55" s="307"/>
      <c r="BAS55" s="307"/>
      <c r="BAT55" s="307"/>
      <c r="BAU55" s="307"/>
      <c r="BAV55" s="308"/>
      <c r="BAW55" s="306"/>
      <c r="BAX55" s="307"/>
      <c r="BAY55" s="307"/>
      <c r="BAZ55" s="307"/>
      <c r="BBA55" s="307"/>
      <c r="BBB55" s="307"/>
      <c r="BBC55" s="307"/>
      <c r="BBD55" s="308"/>
      <c r="BBE55" s="306"/>
      <c r="BBF55" s="307"/>
      <c r="BBG55" s="307"/>
      <c r="BBH55" s="307"/>
      <c r="BBI55" s="307"/>
      <c r="BBJ55" s="307"/>
      <c r="BBK55" s="307"/>
      <c r="BBL55" s="308"/>
      <c r="BBM55" s="306"/>
      <c r="BBN55" s="307"/>
      <c r="BBO55" s="307"/>
      <c r="BBP55" s="307"/>
      <c r="BBQ55" s="307"/>
      <c r="BBR55" s="307"/>
      <c r="BBS55" s="307"/>
      <c r="BBT55" s="308"/>
      <c r="BBU55" s="306"/>
      <c r="BBV55" s="307"/>
      <c r="BBW55" s="307"/>
      <c r="BBX55" s="307"/>
      <c r="BBY55" s="307"/>
      <c r="BBZ55" s="307"/>
      <c r="BCA55" s="307"/>
      <c r="BCB55" s="308"/>
      <c r="BCC55" s="306"/>
      <c r="BCD55" s="307"/>
      <c r="BCE55" s="307"/>
      <c r="BCF55" s="307"/>
      <c r="BCG55" s="307"/>
      <c r="BCH55" s="307"/>
      <c r="BCI55" s="307"/>
      <c r="BCJ55" s="308"/>
      <c r="BCK55" s="306"/>
      <c r="BCL55" s="307"/>
      <c r="BCM55" s="307"/>
      <c r="BCN55" s="307"/>
      <c r="BCO55" s="307"/>
      <c r="BCP55" s="307"/>
      <c r="BCQ55" s="307"/>
      <c r="BCR55" s="308"/>
      <c r="BCS55" s="306"/>
      <c r="BCT55" s="307"/>
      <c r="BCU55" s="307"/>
      <c r="BCV55" s="307"/>
      <c r="BCW55" s="307"/>
      <c r="BCX55" s="307"/>
      <c r="BCY55" s="307"/>
      <c r="BCZ55" s="308"/>
      <c r="BDA55" s="306"/>
      <c r="BDB55" s="307"/>
      <c r="BDC55" s="307"/>
      <c r="BDD55" s="307"/>
      <c r="BDE55" s="307"/>
      <c r="BDF55" s="307"/>
      <c r="BDG55" s="307"/>
      <c r="BDH55" s="308"/>
      <c r="BDI55" s="306"/>
      <c r="BDJ55" s="307"/>
      <c r="BDK55" s="307"/>
      <c r="BDL55" s="307"/>
      <c r="BDM55" s="307"/>
      <c r="BDN55" s="307"/>
      <c r="BDO55" s="307"/>
      <c r="BDP55" s="308"/>
      <c r="BDQ55" s="306"/>
      <c r="BDR55" s="307"/>
      <c r="BDS55" s="307"/>
      <c r="BDT55" s="307"/>
      <c r="BDU55" s="307"/>
      <c r="BDV55" s="307"/>
      <c r="BDW55" s="307"/>
      <c r="BDX55" s="308"/>
      <c r="BDY55" s="306"/>
      <c r="BDZ55" s="307"/>
      <c r="BEA55" s="307"/>
      <c r="BEB55" s="307"/>
      <c r="BEC55" s="307"/>
      <c r="BED55" s="307"/>
      <c r="BEE55" s="307"/>
      <c r="BEF55" s="308"/>
      <c r="BEG55" s="306"/>
      <c r="BEH55" s="307"/>
      <c r="BEI55" s="307"/>
      <c r="BEJ55" s="307"/>
      <c r="BEK55" s="307"/>
      <c r="BEL55" s="307"/>
      <c r="BEM55" s="307"/>
      <c r="BEN55" s="308"/>
      <c r="BEO55" s="306"/>
      <c r="BEP55" s="307"/>
      <c r="BEQ55" s="307"/>
      <c r="BER55" s="307"/>
      <c r="BES55" s="307"/>
      <c r="BET55" s="307"/>
      <c r="BEU55" s="307"/>
      <c r="BEV55" s="308"/>
      <c r="BEW55" s="306"/>
      <c r="BEX55" s="307"/>
      <c r="BEY55" s="307"/>
      <c r="BEZ55" s="307"/>
      <c r="BFA55" s="307"/>
      <c r="BFB55" s="307"/>
      <c r="BFC55" s="307"/>
      <c r="BFD55" s="308"/>
      <c r="BFE55" s="306"/>
      <c r="BFF55" s="307"/>
      <c r="BFG55" s="307"/>
      <c r="BFH55" s="307"/>
      <c r="BFI55" s="307"/>
      <c r="BFJ55" s="307"/>
      <c r="BFK55" s="307"/>
      <c r="BFL55" s="308"/>
      <c r="BFM55" s="306"/>
      <c r="BFN55" s="307"/>
      <c r="BFO55" s="307"/>
      <c r="BFP55" s="307"/>
      <c r="BFQ55" s="307"/>
      <c r="BFR55" s="307"/>
      <c r="BFS55" s="307"/>
      <c r="BFT55" s="308"/>
      <c r="BFU55" s="306"/>
      <c r="BFV55" s="307"/>
      <c r="BFW55" s="307"/>
      <c r="BFX55" s="307"/>
      <c r="BFY55" s="307"/>
      <c r="BFZ55" s="307"/>
      <c r="BGA55" s="307"/>
      <c r="BGB55" s="308"/>
      <c r="BGC55" s="306"/>
      <c r="BGD55" s="307"/>
      <c r="BGE55" s="307"/>
      <c r="BGF55" s="307"/>
      <c r="BGG55" s="307"/>
      <c r="BGH55" s="307"/>
      <c r="BGI55" s="307"/>
      <c r="BGJ55" s="308"/>
      <c r="BGK55" s="306"/>
      <c r="BGL55" s="307"/>
      <c r="BGM55" s="307"/>
      <c r="BGN55" s="307"/>
      <c r="BGO55" s="307"/>
      <c r="BGP55" s="307"/>
      <c r="BGQ55" s="307"/>
      <c r="BGR55" s="308"/>
      <c r="BGS55" s="306"/>
      <c r="BGT55" s="307"/>
      <c r="BGU55" s="307"/>
      <c r="BGV55" s="307"/>
      <c r="BGW55" s="307"/>
      <c r="BGX55" s="307"/>
      <c r="BGY55" s="307"/>
      <c r="BGZ55" s="308"/>
      <c r="BHA55" s="306"/>
      <c r="BHB55" s="307"/>
      <c r="BHC55" s="307"/>
      <c r="BHD55" s="307"/>
      <c r="BHE55" s="307"/>
      <c r="BHF55" s="307"/>
      <c r="BHG55" s="307"/>
      <c r="BHH55" s="308"/>
      <c r="BHI55" s="306"/>
      <c r="BHJ55" s="307"/>
      <c r="BHK55" s="307"/>
      <c r="BHL55" s="307"/>
      <c r="BHM55" s="307"/>
      <c r="BHN55" s="307"/>
      <c r="BHO55" s="307"/>
      <c r="BHP55" s="308"/>
      <c r="BHQ55" s="306"/>
      <c r="BHR55" s="307"/>
      <c r="BHS55" s="307"/>
      <c r="BHT55" s="307"/>
      <c r="BHU55" s="307"/>
      <c r="BHV55" s="307"/>
      <c r="BHW55" s="307"/>
      <c r="BHX55" s="308"/>
      <c r="BHY55" s="306"/>
      <c r="BHZ55" s="307"/>
      <c r="BIA55" s="307"/>
      <c r="BIB55" s="307"/>
      <c r="BIC55" s="307"/>
      <c r="BID55" s="307"/>
      <c r="BIE55" s="307"/>
      <c r="BIF55" s="308"/>
      <c r="BIG55" s="306"/>
      <c r="BIH55" s="307"/>
      <c r="BII55" s="307"/>
      <c r="BIJ55" s="307"/>
      <c r="BIK55" s="307"/>
      <c r="BIL55" s="307"/>
      <c r="BIM55" s="307"/>
      <c r="BIN55" s="308"/>
      <c r="BIO55" s="306"/>
      <c r="BIP55" s="307"/>
      <c r="BIQ55" s="307"/>
      <c r="BIR55" s="307"/>
      <c r="BIS55" s="307"/>
      <c r="BIT55" s="307"/>
      <c r="BIU55" s="307"/>
      <c r="BIV55" s="308"/>
      <c r="BIW55" s="306"/>
      <c r="BIX55" s="307"/>
      <c r="BIY55" s="307"/>
      <c r="BIZ55" s="307"/>
      <c r="BJA55" s="307"/>
      <c r="BJB55" s="307"/>
      <c r="BJC55" s="307"/>
      <c r="BJD55" s="308"/>
      <c r="BJE55" s="306"/>
      <c r="BJF55" s="307"/>
      <c r="BJG55" s="307"/>
      <c r="BJH55" s="307"/>
      <c r="BJI55" s="307"/>
      <c r="BJJ55" s="307"/>
      <c r="BJK55" s="307"/>
      <c r="BJL55" s="308"/>
      <c r="BJM55" s="306"/>
      <c r="BJN55" s="307"/>
      <c r="BJO55" s="307"/>
      <c r="BJP55" s="307"/>
      <c r="BJQ55" s="307"/>
      <c r="BJR55" s="307"/>
      <c r="BJS55" s="307"/>
      <c r="BJT55" s="308"/>
      <c r="BJU55" s="306"/>
      <c r="BJV55" s="307"/>
      <c r="BJW55" s="307"/>
      <c r="BJX55" s="307"/>
      <c r="BJY55" s="307"/>
      <c r="BJZ55" s="307"/>
      <c r="BKA55" s="307"/>
      <c r="BKB55" s="308"/>
      <c r="BKC55" s="306"/>
      <c r="BKD55" s="307"/>
      <c r="BKE55" s="307"/>
      <c r="BKF55" s="307"/>
      <c r="BKG55" s="307"/>
      <c r="BKH55" s="307"/>
      <c r="BKI55" s="307"/>
      <c r="BKJ55" s="308"/>
      <c r="BKK55" s="306"/>
      <c r="BKL55" s="307"/>
      <c r="BKM55" s="307"/>
      <c r="BKN55" s="307"/>
      <c r="BKO55" s="307"/>
      <c r="BKP55" s="307"/>
      <c r="BKQ55" s="307"/>
      <c r="BKR55" s="308"/>
      <c r="BKS55" s="306"/>
      <c r="BKT55" s="307"/>
      <c r="BKU55" s="307"/>
      <c r="BKV55" s="307"/>
      <c r="BKW55" s="307"/>
      <c r="BKX55" s="307"/>
      <c r="BKY55" s="307"/>
      <c r="BKZ55" s="308"/>
      <c r="BLA55" s="306"/>
      <c r="BLB55" s="307"/>
      <c r="BLC55" s="307"/>
      <c r="BLD55" s="307"/>
      <c r="BLE55" s="307"/>
      <c r="BLF55" s="307"/>
      <c r="BLG55" s="307"/>
      <c r="BLH55" s="308"/>
      <c r="BLI55" s="306"/>
      <c r="BLJ55" s="307"/>
      <c r="BLK55" s="307"/>
      <c r="BLL55" s="307"/>
      <c r="BLM55" s="307"/>
      <c r="BLN55" s="307"/>
      <c r="BLO55" s="307"/>
      <c r="BLP55" s="308"/>
      <c r="BLQ55" s="306"/>
      <c r="BLR55" s="307"/>
      <c r="BLS55" s="307"/>
      <c r="BLT55" s="307"/>
      <c r="BLU55" s="307"/>
      <c r="BLV55" s="307"/>
      <c r="BLW55" s="307"/>
      <c r="BLX55" s="308"/>
      <c r="BLY55" s="306"/>
      <c r="BLZ55" s="307"/>
      <c r="BMA55" s="307"/>
      <c r="BMB55" s="307"/>
      <c r="BMC55" s="307"/>
      <c r="BMD55" s="307"/>
      <c r="BME55" s="307"/>
      <c r="BMF55" s="308"/>
      <c r="BMG55" s="306"/>
      <c r="BMH55" s="307"/>
      <c r="BMI55" s="307"/>
      <c r="BMJ55" s="307"/>
      <c r="BMK55" s="307"/>
      <c r="BML55" s="307"/>
      <c r="BMM55" s="307"/>
      <c r="BMN55" s="308"/>
      <c r="BMO55" s="306"/>
      <c r="BMP55" s="307"/>
      <c r="BMQ55" s="307"/>
      <c r="BMR55" s="307"/>
      <c r="BMS55" s="307"/>
      <c r="BMT55" s="307"/>
      <c r="BMU55" s="307"/>
      <c r="BMV55" s="308"/>
      <c r="BMW55" s="306"/>
      <c r="BMX55" s="307"/>
      <c r="BMY55" s="307"/>
      <c r="BMZ55" s="307"/>
      <c r="BNA55" s="307"/>
      <c r="BNB55" s="307"/>
      <c r="BNC55" s="307"/>
      <c r="BND55" s="308"/>
      <c r="BNE55" s="306"/>
      <c r="BNF55" s="307"/>
      <c r="BNG55" s="307"/>
      <c r="BNH55" s="307"/>
      <c r="BNI55" s="307"/>
      <c r="BNJ55" s="307"/>
      <c r="BNK55" s="307"/>
      <c r="BNL55" s="308"/>
      <c r="BNM55" s="306"/>
      <c r="BNN55" s="307"/>
      <c r="BNO55" s="307"/>
      <c r="BNP55" s="307"/>
      <c r="BNQ55" s="307"/>
      <c r="BNR55" s="307"/>
      <c r="BNS55" s="307"/>
      <c r="BNT55" s="308"/>
      <c r="BNU55" s="306"/>
      <c r="BNV55" s="307"/>
      <c r="BNW55" s="307"/>
      <c r="BNX55" s="307"/>
      <c r="BNY55" s="307"/>
      <c r="BNZ55" s="307"/>
      <c r="BOA55" s="307"/>
      <c r="BOB55" s="308"/>
      <c r="BOC55" s="306"/>
      <c r="BOD55" s="307"/>
      <c r="BOE55" s="307"/>
      <c r="BOF55" s="307"/>
      <c r="BOG55" s="307"/>
      <c r="BOH55" s="307"/>
      <c r="BOI55" s="307"/>
      <c r="BOJ55" s="308"/>
      <c r="BOK55" s="306"/>
      <c r="BOL55" s="307"/>
      <c r="BOM55" s="307"/>
      <c r="BON55" s="307"/>
      <c r="BOO55" s="307"/>
      <c r="BOP55" s="307"/>
      <c r="BOQ55" s="307"/>
      <c r="BOR55" s="308"/>
      <c r="BOS55" s="306"/>
      <c r="BOT55" s="307"/>
      <c r="BOU55" s="307"/>
      <c r="BOV55" s="307"/>
      <c r="BOW55" s="307"/>
      <c r="BOX55" s="307"/>
      <c r="BOY55" s="307"/>
      <c r="BOZ55" s="308"/>
      <c r="BPA55" s="306"/>
      <c r="BPB55" s="307"/>
      <c r="BPC55" s="307"/>
      <c r="BPD55" s="307"/>
      <c r="BPE55" s="307"/>
      <c r="BPF55" s="307"/>
      <c r="BPG55" s="307"/>
      <c r="BPH55" s="308"/>
      <c r="BPI55" s="306"/>
      <c r="BPJ55" s="307"/>
      <c r="BPK55" s="307"/>
      <c r="BPL55" s="307"/>
      <c r="BPM55" s="307"/>
      <c r="BPN55" s="307"/>
      <c r="BPO55" s="307"/>
      <c r="BPP55" s="308"/>
      <c r="BPQ55" s="306"/>
      <c r="BPR55" s="307"/>
      <c r="BPS55" s="307"/>
      <c r="BPT55" s="307"/>
      <c r="BPU55" s="307"/>
      <c r="BPV55" s="307"/>
      <c r="BPW55" s="307"/>
      <c r="BPX55" s="308"/>
      <c r="BPY55" s="306"/>
      <c r="BPZ55" s="307"/>
      <c r="BQA55" s="307"/>
      <c r="BQB55" s="307"/>
      <c r="BQC55" s="307"/>
      <c r="BQD55" s="307"/>
      <c r="BQE55" s="307"/>
      <c r="BQF55" s="308"/>
      <c r="BQG55" s="306"/>
      <c r="BQH55" s="307"/>
      <c r="BQI55" s="307"/>
      <c r="BQJ55" s="307"/>
      <c r="BQK55" s="307"/>
      <c r="BQL55" s="307"/>
      <c r="BQM55" s="307"/>
      <c r="BQN55" s="308"/>
      <c r="BQO55" s="306"/>
      <c r="BQP55" s="307"/>
      <c r="BQQ55" s="307"/>
      <c r="BQR55" s="307"/>
      <c r="BQS55" s="307"/>
      <c r="BQT55" s="307"/>
      <c r="BQU55" s="307"/>
      <c r="BQV55" s="308"/>
      <c r="BQW55" s="306"/>
      <c r="BQX55" s="307"/>
      <c r="BQY55" s="307"/>
      <c r="BQZ55" s="307"/>
      <c r="BRA55" s="307"/>
      <c r="BRB55" s="307"/>
      <c r="BRC55" s="307"/>
      <c r="BRD55" s="308"/>
      <c r="BRE55" s="306"/>
      <c r="BRF55" s="307"/>
      <c r="BRG55" s="307"/>
      <c r="BRH55" s="307"/>
      <c r="BRI55" s="307"/>
      <c r="BRJ55" s="307"/>
      <c r="BRK55" s="307"/>
      <c r="BRL55" s="308"/>
      <c r="BRM55" s="306"/>
      <c r="BRN55" s="307"/>
      <c r="BRO55" s="307"/>
      <c r="BRP55" s="307"/>
      <c r="BRQ55" s="307"/>
      <c r="BRR55" s="307"/>
      <c r="BRS55" s="307"/>
      <c r="BRT55" s="308"/>
      <c r="BRU55" s="306"/>
      <c r="BRV55" s="307"/>
      <c r="BRW55" s="307"/>
      <c r="BRX55" s="307"/>
      <c r="BRY55" s="307"/>
      <c r="BRZ55" s="307"/>
      <c r="BSA55" s="307"/>
      <c r="BSB55" s="308"/>
      <c r="BSC55" s="306"/>
      <c r="BSD55" s="307"/>
      <c r="BSE55" s="307"/>
      <c r="BSF55" s="307"/>
      <c r="BSG55" s="307"/>
      <c r="BSH55" s="307"/>
      <c r="BSI55" s="307"/>
      <c r="BSJ55" s="308"/>
      <c r="BSK55" s="306"/>
      <c r="BSL55" s="307"/>
      <c r="BSM55" s="307"/>
      <c r="BSN55" s="307"/>
      <c r="BSO55" s="307"/>
      <c r="BSP55" s="307"/>
      <c r="BSQ55" s="307"/>
      <c r="BSR55" s="308"/>
      <c r="BSS55" s="306"/>
      <c r="BST55" s="307"/>
      <c r="BSU55" s="307"/>
      <c r="BSV55" s="307"/>
      <c r="BSW55" s="307"/>
      <c r="BSX55" s="307"/>
      <c r="BSY55" s="307"/>
      <c r="BSZ55" s="308"/>
      <c r="BTA55" s="306"/>
      <c r="BTB55" s="307"/>
      <c r="BTC55" s="307"/>
      <c r="BTD55" s="307"/>
      <c r="BTE55" s="307"/>
      <c r="BTF55" s="307"/>
      <c r="BTG55" s="307"/>
      <c r="BTH55" s="308"/>
      <c r="BTI55" s="306"/>
      <c r="BTJ55" s="307"/>
      <c r="BTK55" s="307"/>
      <c r="BTL55" s="307"/>
      <c r="BTM55" s="307"/>
      <c r="BTN55" s="307"/>
      <c r="BTO55" s="307"/>
      <c r="BTP55" s="308"/>
      <c r="BTQ55" s="306"/>
      <c r="BTR55" s="307"/>
      <c r="BTS55" s="307"/>
      <c r="BTT55" s="307"/>
      <c r="BTU55" s="307"/>
      <c r="BTV55" s="307"/>
      <c r="BTW55" s="307"/>
      <c r="BTX55" s="308"/>
      <c r="BTY55" s="306"/>
      <c r="BTZ55" s="307"/>
      <c r="BUA55" s="307"/>
      <c r="BUB55" s="307"/>
      <c r="BUC55" s="307"/>
      <c r="BUD55" s="307"/>
      <c r="BUE55" s="307"/>
      <c r="BUF55" s="308"/>
      <c r="BUG55" s="306"/>
      <c r="BUH55" s="307"/>
      <c r="BUI55" s="307"/>
      <c r="BUJ55" s="307"/>
      <c r="BUK55" s="307"/>
      <c r="BUL55" s="307"/>
      <c r="BUM55" s="307"/>
      <c r="BUN55" s="308"/>
      <c r="BUO55" s="306"/>
      <c r="BUP55" s="307"/>
      <c r="BUQ55" s="307"/>
      <c r="BUR55" s="307"/>
      <c r="BUS55" s="307"/>
      <c r="BUT55" s="307"/>
      <c r="BUU55" s="307"/>
      <c r="BUV55" s="308"/>
      <c r="BUW55" s="306"/>
      <c r="BUX55" s="307"/>
      <c r="BUY55" s="307"/>
      <c r="BUZ55" s="307"/>
      <c r="BVA55" s="307"/>
      <c r="BVB55" s="307"/>
      <c r="BVC55" s="307"/>
      <c r="BVD55" s="308"/>
      <c r="BVE55" s="306"/>
      <c r="BVF55" s="307"/>
      <c r="BVG55" s="307"/>
      <c r="BVH55" s="307"/>
      <c r="BVI55" s="307"/>
      <c r="BVJ55" s="307"/>
      <c r="BVK55" s="307"/>
      <c r="BVL55" s="308"/>
      <c r="BVM55" s="306"/>
      <c r="BVN55" s="307"/>
      <c r="BVO55" s="307"/>
      <c r="BVP55" s="307"/>
      <c r="BVQ55" s="307"/>
      <c r="BVR55" s="307"/>
      <c r="BVS55" s="307"/>
      <c r="BVT55" s="308"/>
      <c r="BVU55" s="306"/>
      <c r="BVV55" s="307"/>
      <c r="BVW55" s="307"/>
      <c r="BVX55" s="307"/>
      <c r="BVY55" s="307"/>
      <c r="BVZ55" s="307"/>
      <c r="BWA55" s="307"/>
      <c r="BWB55" s="308"/>
      <c r="BWC55" s="306"/>
      <c r="BWD55" s="307"/>
      <c r="BWE55" s="307"/>
      <c r="BWF55" s="307"/>
      <c r="BWG55" s="307"/>
      <c r="BWH55" s="307"/>
      <c r="BWI55" s="307"/>
      <c r="BWJ55" s="308"/>
      <c r="BWK55" s="306"/>
      <c r="BWL55" s="307"/>
      <c r="BWM55" s="307"/>
      <c r="BWN55" s="307"/>
      <c r="BWO55" s="307"/>
      <c r="BWP55" s="307"/>
      <c r="BWQ55" s="307"/>
      <c r="BWR55" s="308"/>
      <c r="BWS55" s="306"/>
      <c r="BWT55" s="307"/>
      <c r="BWU55" s="307"/>
      <c r="BWV55" s="307"/>
      <c r="BWW55" s="307"/>
      <c r="BWX55" s="307"/>
      <c r="BWY55" s="307"/>
      <c r="BWZ55" s="308"/>
      <c r="BXA55" s="306"/>
      <c r="BXB55" s="307"/>
      <c r="BXC55" s="307"/>
      <c r="BXD55" s="307"/>
      <c r="BXE55" s="307"/>
      <c r="BXF55" s="307"/>
      <c r="BXG55" s="307"/>
      <c r="BXH55" s="308"/>
      <c r="BXI55" s="306"/>
      <c r="BXJ55" s="307"/>
      <c r="BXK55" s="307"/>
      <c r="BXL55" s="307"/>
      <c r="BXM55" s="307"/>
      <c r="BXN55" s="307"/>
      <c r="BXO55" s="307"/>
      <c r="BXP55" s="308"/>
      <c r="BXQ55" s="306"/>
      <c r="BXR55" s="307"/>
      <c r="BXS55" s="307"/>
      <c r="BXT55" s="307"/>
      <c r="BXU55" s="307"/>
      <c r="BXV55" s="307"/>
      <c r="BXW55" s="307"/>
      <c r="BXX55" s="308"/>
      <c r="BXY55" s="306"/>
      <c r="BXZ55" s="307"/>
      <c r="BYA55" s="307"/>
      <c r="BYB55" s="307"/>
      <c r="BYC55" s="307"/>
      <c r="BYD55" s="307"/>
      <c r="BYE55" s="307"/>
      <c r="BYF55" s="308"/>
      <c r="BYG55" s="306"/>
      <c r="BYH55" s="307"/>
      <c r="BYI55" s="307"/>
      <c r="BYJ55" s="307"/>
      <c r="BYK55" s="307"/>
      <c r="BYL55" s="307"/>
      <c r="BYM55" s="307"/>
      <c r="BYN55" s="308"/>
      <c r="BYO55" s="306"/>
      <c r="BYP55" s="307"/>
      <c r="BYQ55" s="307"/>
      <c r="BYR55" s="307"/>
      <c r="BYS55" s="307"/>
      <c r="BYT55" s="307"/>
      <c r="BYU55" s="307"/>
      <c r="BYV55" s="308"/>
      <c r="BYW55" s="306"/>
      <c r="BYX55" s="307"/>
      <c r="BYY55" s="307"/>
      <c r="BYZ55" s="307"/>
      <c r="BZA55" s="307"/>
      <c r="BZB55" s="307"/>
      <c r="BZC55" s="307"/>
      <c r="BZD55" s="308"/>
      <c r="BZE55" s="306"/>
      <c r="BZF55" s="307"/>
      <c r="BZG55" s="307"/>
      <c r="BZH55" s="307"/>
      <c r="BZI55" s="307"/>
      <c r="BZJ55" s="307"/>
      <c r="BZK55" s="307"/>
      <c r="BZL55" s="308"/>
      <c r="BZM55" s="306"/>
      <c r="BZN55" s="307"/>
      <c r="BZO55" s="307"/>
      <c r="BZP55" s="307"/>
      <c r="BZQ55" s="307"/>
      <c r="BZR55" s="307"/>
      <c r="BZS55" s="307"/>
      <c r="BZT55" s="308"/>
      <c r="BZU55" s="306"/>
      <c r="BZV55" s="307"/>
      <c r="BZW55" s="307"/>
      <c r="BZX55" s="307"/>
      <c r="BZY55" s="307"/>
      <c r="BZZ55" s="307"/>
      <c r="CAA55" s="307"/>
      <c r="CAB55" s="308"/>
      <c r="CAC55" s="306"/>
      <c r="CAD55" s="307"/>
      <c r="CAE55" s="307"/>
      <c r="CAF55" s="307"/>
      <c r="CAG55" s="307"/>
      <c r="CAH55" s="307"/>
      <c r="CAI55" s="307"/>
      <c r="CAJ55" s="308"/>
      <c r="CAK55" s="306"/>
      <c r="CAL55" s="307"/>
      <c r="CAM55" s="307"/>
      <c r="CAN55" s="307"/>
      <c r="CAO55" s="307"/>
      <c r="CAP55" s="307"/>
      <c r="CAQ55" s="307"/>
      <c r="CAR55" s="308"/>
      <c r="CAS55" s="306"/>
      <c r="CAT55" s="307"/>
      <c r="CAU55" s="307"/>
      <c r="CAV55" s="307"/>
      <c r="CAW55" s="307"/>
      <c r="CAX55" s="307"/>
      <c r="CAY55" s="307"/>
      <c r="CAZ55" s="308"/>
      <c r="CBA55" s="306"/>
      <c r="CBB55" s="307"/>
      <c r="CBC55" s="307"/>
      <c r="CBD55" s="307"/>
      <c r="CBE55" s="307"/>
      <c r="CBF55" s="307"/>
      <c r="CBG55" s="307"/>
      <c r="CBH55" s="308"/>
      <c r="CBI55" s="306"/>
      <c r="CBJ55" s="307"/>
      <c r="CBK55" s="307"/>
      <c r="CBL55" s="307"/>
      <c r="CBM55" s="307"/>
      <c r="CBN55" s="307"/>
      <c r="CBO55" s="307"/>
      <c r="CBP55" s="308"/>
      <c r="CBQ55" s="306"/>
      <c r="CBR55" s="307"/>
      <c r="CBS55" s="307"/>
      <c r="CBT55" s="307"/>
      <c r="CBU55" s="307"/>
      <c r="CBV55" s="307"/>
      <c r="CBW55" s="307"/>
      <c r="CBX55" s="308"/>
      <c r="CBY55" s="306"/>
      <c r="CBZ55" s="307"/>
      <c r="CCA55" s="307"/>
      <c r="CCB55" s="307"/>
      <c r="CCC55" s="307"/>
      <c r="CCD55" s="307"/>
      <c r="CCE55" s="307"/>
      <c r="CCF55" s="308"/>
      <c r="CCG55" s="306"/>
      <c r="CCH55" s="307"/>
      <c r="CCI55" s="307"/>
      <c r="CCJ55" s="307"/>
      <c r="CCK55" s="307"/>
      <c r="CCL55" s="307"/>
      <c r="CCM55" s="307"/>
      <c r="CCN55" s="308"/>
      <c r="CCO55" s="306"/>
      <c r="CCP55" s="307"/>
      <c r="CCQ55" s="307"/>
      <c r="CCR55" s="307"/>
      <c r="CCS55" s="307"/>
      <c r="CCT55" s="307"/>
      <c r="CCU55" s="307"/>
      <c r="CCV55" s="308"/>
      <c r="CCW55" s="306"/>
      <c r="CCX55" s="307"/>
      <c r="CCY55" s="307"/>
      <c r="CCZ55" s="307"/>
      <c r="CDA55" s="307"/>
      <c r="CDB55" s="307"/>
      <c r="CDC55" s="307"/>
      <c r="CDD55" s="308"/>
      <c r="CDE55" s="306"/>
      <c r="CDF55" s="307"/>
      <c r="CDG55" s="307"/>
      <c r="CDH55" s="307"/>
      <c r="CDI55" s="307"/>
      <c r="CDJ55" s="307"/>
      <c r="CDK55" s="307"/>
      <c r="CDL55" s="308"/>
      <c r="CDM55" s="306"/>
      <c r="CDN55" s="307"/>
      <c r="CDO55" s="307"/>
      <c r="CDP55" s="307"/>
      <c r="CDQ55" s="307"/>
      <c r="CDR55" s="307"/>
      <c r="CDS55" s="307"/>
      <c r="CDT55" s="308"/>
      <c r="CDU55" s="306"/>
      <c r="CDV55" s="307"/>
      <c r="CDW55" s="307"/>
      <c r="CDX55" s="307"/>
      <c r="CDY55" s="307"/>
      <c r="CDZ55" s="307"/>
      <c r="CEA55" s="307"/>
      <c r="CEB55" s="308"/>
      <c r="CEC55" s="306"/>
      <c r="CED55" s="307"/>
      <c r="CEE55" s="307"/>
      <c r="CEF55" s="307"/>
      <c r="CEG55" s="307"/>
      <c r="CEH55" s="307"/>
      <c r="CEI55" s="307"/>
      <c r="CEJ55" s="308"/>
      <c r="CEK55" s="306"/>
      <c r="CEL55" s="307"/>
      <c r="CEM55" s="307"/>
      <c r="CEN55" s="307"/>
      <c r="CEO55" s="307"/>
      <c r="CEP55" s="307"/>
      <c r="CEQ55" s="307"/>
      <c r="CER55" s="308"/>
      <c r="CES55" s="306"/>
      <c r="CET55" s="307"/>
      <c r="CEU55" s="307"/>
      <c r="CEV55" s="307"/>
      <c r="CEW55" s="307"/>
      <c r="CEX55" s="307"/>
      <c r="CEY55" s="307"/>
      <c r="CEZ55" s="308"/>
      <c r="CFA55" s="306"/>
      <c r="CFB55" s="307"/>
      <c r="CFC55" s="307"/>
      <c r="CFD55" s="307"/>
      <c r="CFE55" s="307"/>
      <c r="CFF55" s="307"/>
      <c r="CFG55" s="307"/>
      <c r="CFH55" s="308"/>
      <c r="CFI55" s="306"/>
      <c r="CFJ55" s="307"/>
      <c r="CFK55" s="307"/>
      <c r="CFL55" s="307"/>
      <c r="CFM55" s="307"/>
      <c r="CFN55" s="307"/>
      <c r="CFO55" s="307"/>
      <c r="CFP55" s="308"/>
      <c r="CFQ55" s="306"/>
      <c r="CFR55" s="307"/>
      <c r="CFS55" s="307"/>
      <c r="CFT55" s="307"/>
      <c r="CFU55" s="307"/>
      <c r="CFV55" s="307"/>
      <c r="CFW55" s="307"/>
      <c r="CFX55" s="308"/>
      <c r="CFY55" s="306"/>
      <c r="CFZ55" s="307"/>
      <c r="CGA55" s="307"/>
      <c r="CGB55" s="307"/>
      <c r="CGC55" s="307"/>
      <c r="CGD55" s="307"/>
      <c r="CGE55" s="307"/>
      <c r="CGF55" s="308"/>
      <c r="CGG55" s="306"/>
      <c r="CGH55" s="307"/>
      <c r="CGI55" s="307"/>
      <c r="CGJ55" s="307"/>
      <c r="CGK55" s="307"/>
      <c r="CGL55" s="307"/>
      <c r="CGM55" s="307"/>
      <c r="CGN55" s="308"/>
      <c r="CGO55" s="306"/>
      <c r="CGP55" s="307"/>
      <c r="CGQ55" s="307"/>
      <c r="CGR55" s="307"/>
      <c r="CGS55" s="307"/>
      <c r="CGT55" s="307"/>
      <c r="CGU55" s="307"/>
      <c r="CGV55" s="308"/>
      <c r="CGW55" s="306"/>
      <c r="CGX55" s="307"/>
      <c r="CGY55" s="307"/>
      <c r="CGZ55" s="307"/>
      <c r="CHA55" s="307"/>
      <c r="CHB55" s="307"/>
      <c r="CHC55" s="307"/>
      <c r="CHD55" s="308"/>
      <c r="CHE55" s="306"/>
      <c r="CHF55" s="307"/>
      <c r="CHG55" s="307"/>
      <c r="CHH55" s="307"/>
      <c r="CHI55" s="307"/>
      <c r="CHJ55" s="307"/>
      <c r="CHK55" s="307"/>
      <c r="CHL55" s="308"/>
      <c r="CHM55" s="306"/>
      <c r="CHN55" s="307"/>
      <c r="CHO55" s="307"/>
      <c r="CHP55" s="307"/>
      <c r="CHQ55" s="307"/>
      <c r="CHR55" s="307"/>
      <c r="CHS55" s="307"/>
      <c r="CHT55" s="308"/>
      <c r="CHU55" s="306"/>
      <c r="CHV55" s="307"/>
      <c r="CHW55" s="307"/>
      <c r="CHX55" s="307"/>
      <c r="CHY55" s="307"/>
      <c r="CHZ55" s="307"/>
      <c r="CIA55" s="307"/>
      <c r="CIB55" s="308"/>
      <c r="CIC55" s="306"/>
      <c r="CID55" s="307"/>
      <c r="CIE55" s="307"/>
      <c r="CIF55" s="307"/>
      <c r="CIG55" s="307"/>
      <c r="CIH55" s="307"/>
      <c r="CII55" s="307"/>
      <c r="CIJ55" s="308"/>
      <c r="CIK55" s="306"/>
      <c r="CIL55" s="307"/>
      <c r="CIM55" s="307"/>
      <c r="CIN55" s="307"/>
      <c r="CIO55" s="307"/>
      <c r="CIP55" s="307"/>
      <c r="CIQ55" s="307"/>
      <c r="CIR55" s="308"/>
      <c r="CIS55" s="306"/>
      <c r="CIT55" s="307"/>
      <c r="CIU55" s="307"/>
      <c r="CIV55" s="307"/>
      <c r="CIW55" s="307"/>
      <c r="CIX55" s="307"/>
      <c r="CIY55" s="307"/>
      <c r="CIZ55" s="308"/>
      <c r="CJA55" s="306"/>
      <c r="CJB55" s="307"/>
      <c r="CJC55" s="307"/>
      <c r="CJD55" s="307"/>
      <c r="CJE55" s="307"/>
      <c r="CJF55" s="307"/>
      <c r="CJG55" s="307"/>
      <c r="CJH55" s="308"/>
      <c r="CJI55" s="306"/>
      <c r="CJJ55" s="307"/>
      <c r="CJK55" s="307"/>
      <c r="CJL55" s="307"/>
      <c r="CJM55" s="307"/>
      <c r="CJN55" s="307"/>
      <c r="CJO55" s="307"/>
      <c r="CJP55" s="308"/>
      <c r="CJQ55" s="306"/>
      <c r="CJR55" s="307"/>
      <c r="CJS55" s="307"/>
      <c r="CJT55" s="307"/>
      <c r="CJU55" s="307"/>
      <c r="CJV55" s="307"/>
      <c r="CJW55" s="307"/>
      <c r="CJX55" s="308"/>
      <c r="CJY55" s="306"/>
      <c r="CJZ55" s="307"/>
      <c r="CKA55" s="307"/>
      <c r="CKB55" s="307"/>
      <c r="CKC55" s="307"/>
      <c r="CKD55" s="307"/>
      <c r="CKE55" s="307"/>
      <c r="CKF55" s="308"/>
      <c r="CKG55" s="306"/>
      <c r="CKH55" s="307"/>
      <c r="CKI55" s="307"/>
      <c r="CKJ55" s="307"/>
      <c r="CKK55" s="307"/>
      <c r="CKL55" s="307"/>
      <c r="CKM55" s="307"/>
      <c r="CKN55" s="308"/>
      <c r="CKO55" s="306"/>
      <c r="CKP55" s="307"/>
      <c r="CKQ55" s="307"/>
      <c r="CKR55" s="307"/>
      <c r="CKS55" s="307"/>
      <c r="CKT55" s="307"/>
      <c r="CKU55" s="307"/>
      <c r="CKV55" s="308"/>
      <c r="CKW55" s="306"/>
      <c r="CKX55" s="307"/>
      <c r="CKY55" s="307"/>
      <c r="CKZ55" s="307"/>
      <c r="CLA55" s="307"/>
      <c r="CLB55" s="307"/>
      <c r="CLC55" s="307"/>
      <c r="CLD55" s="308"/>
      <c r="CLE55" s="306"/>
      <c r="CLF55" s="307"/>
      <c r="CLG55" s="307"/>
      <c r="CLH55" s="307"/>
      <c r="CLI55" s="307"/>
      <c r="CLJ55" s="307"/>
      <c r="CLK55" s="307"/>
      <c r="CLL55" s="308"/>
      <c r="CLM55" s="306"/>
      <c r="CLN55" s="307"/>
      <c r="CLO55" s="307"/>
      <c r="CLP55" s="307"/>
      <c r="CLQ55" s="307"/>
      <c r="CLR55" s="307"/>
      <c r="CLS55" s="307"/>
      <c r="CLT55" s="308"/>
      <c r="CLU55" s="306"/>
      <c r="CLV55" s="307"/>
      <c r="CLW55" s="307"/>
      <c r="CLX55" s="307"/>
      <c r="CLY55" s="307"/>
      <c r="CLZ55" s="307"/>
      <c r="CMA55" s="307"/>
      <c r="CMB55" s="308"/>
      <c r="CMC55" s="306"/>
      <c r="CMD55" s="307"/>
      <c r="CME55" s="307"/>
      <c r="CMF55" s="307"/>
      <c r="CMG55" s="307"/>
      <c r="CMH55" s="307"/>
      <c r="CMI55" s="307"/>
      <c r="CMJ55" s="308"/>
      <c r="CMK55" s="306"/>
      <c r="CML55" s="307"/>
      <c r="CMM55" s="307"/>
      <c r="CMN55" s="307"/>
      <c r="CMO55" s="307"/>
      <c r="CMP55" s="307"/>
      <c r="CMQ55" s="307"/>
      <c r="CMR55" s="308"/>
      <c r="CMS55" s="306"/>
      <c r="CMT55" s="307"/>
      <c r="CMU55" s="307"/>
      <c r="CMV55" s="307"/>
      <c r="CMW55" s="307"/>
      <c r="CMX55" s="307"/>
      <c r="CMY55" s="307"/>
      <c r="CMZ55" s="308"/>
      <c r="CNA55" s="306"/>
      <c r="CNB55" s="307"/>
      <c r="CNC55" s="307"/>
      <c r="CND55" s="307"/>
      <c r="CNE55" s="307"/>
      <c r="CNF55" s="307"/>
      <c r="CNG55" s="307"/>
      <c r="CNH55" s="308"/>
      <c r="CNI55" s="306"/>
      <c r="CNJ55" s="307"/>
      <c r="CNK55" s="307"/>
      <c r="CNL55" s="307"/>
      <c r="CNM55" s="307"/>
      <c r="CNN55" s="307"/>
      <c r="CNO55" s="307"/>
      <c r="CNP55" s="308"/>
      <c r="CNQ55" s="306"/>
      <c r="CNR55" s="307"/>
      <c r="CNS55" s="307"/>
      <c r="CNT55" s="307"/>
      <c r="CNU55" s="307"/>
      <c r="CNV55" s="307"/>
      <c r="CNW55" s="307"/>
      <c r="CNX55" s="308"/>
      <c r="CNY55" s="306"/>
      <c r="CNZ55" s="307"/>
      <c r="COA55" s="307"/>
      <c r="COB55" s="307"/>
      <c r="COC55" s="307"/>
      <c r="COD55" s="307"/>
      <c r="COE55" s="307"/>
      <c r="COF55" s="308"/>
      <c r="COG55" s="306"/>
      <c r="COH55" s="307"/>
      <c r="COI55" s="307"/>
      <c r="COJ55" s="307"/>
      <c r="COK55" s="307"/>
      <c r="COL55" s="307"/>
      <c r="COM55" s="307"/>
      <c r="CON55" s="308"/>
      <c r="COO55" s="306"/>
      <c r="COP55" s="307"/>
      <c r="COQ55" s="307"/>
      <c r="COR55" s="307"/>
      <c r="COS55" s="307"/>
      <c r="COT55" s="307"/>
      <c r="COU55" s="307"/>
      <c r="COV55" s="308"/>
      <c r="COW55" s="306"/>
      <c r="COX55" s="307"/>
      <c r="COY55" s="307"/>
      <c r="COZ55" s="307"/>
      <c r="CPA55" s="307"/>
      <c r="CPB55" s="307"/>
      <c r="CPC55" s="307"/>
      <c r="CPD55" s="308"/>
      <c r="CPE55" s="306"/>
      <c r="CPF55" s="307"/>
      <c r="CPG55" s="307"/>
      <c r="CPH55" s="307"/>
      <c r="CPI55" s="307"/>
      <c r="CPJ55" s="307"/>
      <c r="CPK55" s="307"/>
      <c r="CPL55" s="308"/>
      <c r="CPM55" s="306"/>
      <c r="CPN55" s="307"/>
      <c r="CPO55" s="307"/>
      <c r="CPP55" s="307"/>
      <c r="CPQ55" s="307"/>
      <c r="CPR55" s="307"/>
      <c r="CPS55" s="307"/>
      <c r="CPT55" s="308"/>
      <c r="CPU55" s="306"/>
      <c r="CPV55" s="307"/>
      <c r="CPW55" s="307"/>
      <c r="CPX55" s="307"/>
      <c r="CPY55" s="307"/>
      <c r="CPZ55" s="307"/>
      <c r="CQA55" s="307"/>
      <c r="CQB55" s="308"/>
      <c r="CQC55" s="306"/>
      <c r="CQD55" s="307"/>
      <c r="CQE55" s="307"/>
      <c r="CQF55" s="307"/>
      <c r="CQG55" s="307"/>
      <c r="CQH55" s="307"/>
      <c r="CQI55" s="307"/>
      <c r="CQJ55" s="308"/>
      <c r="CQK55" s="306"/>
      <c r="CQL55" s="307"/>
      <c r="CQM55" s="307"/>
      <c r="CQN55" s="307"/>
      <c r="CQO55" s="307"/>
      <c r="CQP55" s="307"/>
      <c r="CQQ55" s="307"/>
      <c r="CQR55" s="308"/>
      <c r="CQS55" s="306"/>
      <c r="CQT55" s="307"/>
      <c r="CQU55" s="307"/>
      <c r="CQV55" s="307"/>
      <c r="CQW55" s="307"/>
      <c r="CQX55" s="307"/>
      <c r="CQY55" s="307"/>
      <c r="CQZ55" s="308"/>
      <c r="CRA55" s="306"/>
      <c r="CRB55" s="307"/>
      <c r="CRC55" s="307"/>
      <c r="CRD55" s="307"/>
      <c r="CRE55" s="307"/>
      <c r="CRF55" s="307"/>
      <c r="CRG55" s="307"/>
      <c r="CRH55" s="308"/>
      <c r="CRI55" s="306"/>
      <c r="CRJ55" s="307"/>
      <c r="CRK55" s="307"/>
      <c r="CRL55" s="307"/>
      <c r="CRM55" s="307"/>
      <c r="CRN55" s="307"/>
      <c r="CRO55" s="307"/>
      <c r="CRP55" s="308"/>
      <c r="CRQ55" s="306"/>
      <c r="CRR55" s="307"/>
      <c r="CRS55" s="307"/>
      <c r="CRT55" s="307"/>
      <c r="CRU55" s="307"/>
      <c r="CRV55" s="307"/>
      <c r="CRW55" s="307"/>
      <c r="CRX55" s="308"/>
      <c r="CRY55" s="306"/>
      <c r="CRZ55" s="307"/>
      <c r="CSA55" s="307"/>
      <c r="CSB55" s="307"/>
      <c r="CSC55" s="307"/>
      <c r="CSD55" s="307"/>
      <c r="CSE55" s="307"/>
      <c r="CSF55" s="308"/>
      <c r="CSG55" s="306"/>
      <c r="CSH55" s="307"/>
      <c r="CSI55" s="307"/>
      <c r="CSJ55" s="307"/>
      <c r="CSK55" s="307"/>
      <c r="CSL55" s="307"/>
      <c r="CSM55" s="307"/>
      <c r="CSN55" s="308"/>
      <c r="CSO55" s="306"/>
      <c r="CSP55" s="307"/>
      <c r="CSQ55" s="307"/>
      <c r="CSR55" s="307"/>
      <c r="CSS55" s="307"/>
      <c r="CST55" s="307"/>
      <c r="CSU55" s="307"/>
      <c r="CSV55" s="308"/>
      <c r="CSW55" s="306"/>
      <c r="CSX55" s="307"/>
      <c r="CSY55" s="307"/>
      <c r="CSZ55" s="307"/>
      <c r="CTA55" s="307"/>
      <c r="CTB55" s="307"/>
      <c r="CTC55" s="307"/>
      <c r="CTD55" s="308"/>
      <c r="CTE55" s="306"/>
      <c r="CTF55" s="307"/>
      <c r="CTG55" s="307"/>
      <c r="CTH55" s="307"/>
      <c r="CTI55" s="307"/>
      <c r="CTJ55" s="307"/>
      <c r="CTK55" s="307"/>
      <c r="CTL55" s="308"/>
      <c r="CTM55" s="306"/>
      <c r="CTN55" s="307"/>
      <c r="CTO55" s="307"/>
      <c r="CTP55" s="307"/>
      <c r="CTQ55" s="307"/>
      <c r="CTR55" s="307"/>
      <c r="CTS55" s="307"/>
      <c r="CTT55" s="308"/>
      <c r="CTU55" s="306"/>
      <c r="CTV55" s="307"/>
      <c r="CTW55" s="307"/>
      <c r="CTX55" s="307"/>
      <c r="CTY55" s="307"/>
      <c r="CTZ55" s="307"/>
      <c r="CUA55" s="307"/>
      <c r="CUB55" s="308"/>
      <c r="CUC55" s="306"/>
      <c r="CUD55" s="307"/>
      <c r="CUE55" s="307"/>
      <c r="CUF55" s="307"/>
      <c r="CUG55" s="307"/>
      <c r="CUH55" s="307"/>
      <c r="CUI55" s="307"/>
      <c r="CUJ55" s="308"/>
      <c r="CUK55" s="306"/>
      <c r="CUL55" s="307"/>
      <c r="CUM55" s="307"/>
      <c r="CUN55" s="307"/>
      <c r="CUO55" s="307"/>
      <c r="CUP55" s="307"/>
      <c r="CUQ55" s="307"/>
      <c r="CUR55" s="308"/>
      <c r="CUS55" s="306"/>
      <c r="CUT55" s="307"/>
      <c r="CUU55" s="307"/>
      <c r="CUV55" s="307"/>
      <c r="CUW55" s="307"/>
      <c r="CUX55" s="307"/>
      <c r="CUY55" s="307"/>
      <c r="CUZ55" s="308"/>
      <c r="CVA55" s="306"/>
      <c r="CVB55" s="307"/>
      <c r="CVC55" s="307"/>
      <c r="CVD55" s="307"/>
      <c r="CVE55" s="307"/>
      <c r="CVF55" s="307"/>
      <c r="CVG55" s="307"/>
      <c r="CVH55" s="308"/>
      <c r="CVI55" s="306"/>
      <c r="CVJ55" s="307"/>
      <c r="CVK55" s="307"/>
      <c r="CVL55" s="307"/>
      <c r="CVM55" s="307"/>
      <c r="CVN55" s="307"/>
      <c r="CVO55" s="307"/>
      <c r="CVP55" s="308"/>
      <c r="CVQ55" s="306"/>
      <c r="CVR55" s="307"/>
      <c r="CVS55" s="307"/>
      <c r="CVT55" s="307"/>
      <c r="CVU55" s="307"/>
      <c r="CVV55" s="307"/>
      <c r="CVW55" s="307"/>
      <c r="CVX55" s="308"/>
      <c r="CVY55" s="306"/>
      <c r="CVZ55" s="307"/>
      <c r="CWA55" s="307"/>
      <c r="CWB55" s="307"/>
      <c r="CWC55" s="307"/>
      <c r="CWD55" s="307"/>
      <c r="CWE55" s="307"/>
      <c r="CWF55" s="308"/>
      <c r="CWG55" s="306"/>
      <c r="CWH55" s="307"/>
      <c r="CWI55" s="307"/>
      <c r="CWJ55" s="307"/>
      <c r="CWK55" s="307"/>
      <c r="CWL55" s="307"/>
      <c r="CWM55" s="307"/>
      <c r="CWN55" s="308"/>
      <c r="CWO55" s="306"/>
      <c r="CWP55" s="307"/>
      <c r="CWQ55" s="307"/>
      <c r="CWR55" s="307"/>
      <c r="CWS55" s="307"/>
      <c r="CWT55" s="307"/>
      <c r="CWU55" s="307"/>
      <c r="CWV55" s="308"/>
      <c r="CWW55" s="306"/>
      <c r="CWX55" s="307"/>
      <c r="CWY55" s="307"/>
      <c r="CWZ55" s="307"/>
      <c r="CXA55" s="307"/>
      <c r="CXB55" s="307"/>
      <c r="CXC55" s="307"/>
      <c r="CXD55" s="308"/>
      <c r="CXE55" s="306"/>
      <c r="CXF55" s="307"/>
      <c r="CXG55" s="307"/>
      <c r="CXH55" s="307"/>
      <c r="CXI55" s="307"/>
      <c r="CXJ55" s="307"/>
      <c r="CXK55" s="307"/>
      <c r="CXL55" s="308"/>
      <c r="CXM55" s="306"/>
      <c r="CXN55" s="307"/>
      <c r="CXO55" s="307"/>
      <c r="CXP55" s="307"/>
      <c r="CXQ55" s="307"/>
      <c r="CXR55" s="307"/>
      <c r="CXS55" s="307"/>
      <c r="CXT55" s="308"/>
      <c r="CXU55" s="306"/>
      <c r="CXV55" s="307"/>
      <c r="CXW55" s="307"/>
      <c r="CXX55" s="307"/>
      <c r="CXY55" s="307"/>
      <c r="CXZ55" s="307"/>
      <c r="CYA55" s="307"/>
      <c r="CYB55" s="308"/>
      <c r="CYC55" s="306"/>
      <c r="CYD55" s="307"/>
      <c r="CYE55" s="307"/>
      <c r="CYF55" s="307"/>
      <c r="CYG55" s="307"/>
      <c r="CYH55" s="307"/>
      <c r="CYI55" s="307"/>
      <c r="CYJ55" s="308"/>
      <c r="CYK55" s="306"/>
      <c r="CYL55" s="307"/>
      <c r="CYM55" s="307"/>
      <c r="CYN55" s="307"/>
      <c r="CYO55" s="307"/>
      <c r="CYP55" s="307"/>
      <c r="CYQ55" s="307"/>
      <c r="CYR55" s="308"/>
      <c r="CYS55" s="306"/>
      <c r="CYT55" s="307"/>
      <c r="CYU55" s="307"/>
      <c r="CYV55" s="307"/>
      <c r="CYW55" s="307"/>
      <c r="CYX55" s="307"/>
      <c r="CYY55" s="307"/>
      <c r="CYZ55" s="308"/>
      <c r="CZA55" s="306"/>
      <c r="CZB55" s="307"/>
      <c r="CZC55" s="307"/>
      <c r="CZD55" s="307"/>
      <c r="CZE55" s="307"/>
      <c r="CZF55" s="307"/>
      <c r="CZG55" s="307"/>
      <c r="CZH55" s="308"/>
      <c r="CZI55" s="306"/>
      <c r="CZJ55" s="307"/>
      <c r="CZK55" s="307"/>
      <c r="CZL55" s="307"/>
      <c r="CZM55" s="307"/>
      <c r="CZN55" s="307"/>
      <c r="CZO55" s="307"/>
      <c r="CZP55" s="308"/>
      <c r="CZQ55" s="306"/>
      <c r="CZR55" s="307"/>
      <c r="CZS55" s="307"/>
      <c r="CZT55" s="307"/>
      <c r="CZU55" s="307"/>
      <c r="CZV55" s="307"/>
      <c r="CZW55" s="307"/>
      <c r="CZX55" s="308"/>
      <c r="CZY55" s="306"/>
      <c r="CZZ55" s="307"/>
      <c r="DAA55" s="307"/>
      <c r="DAB55" s="307"/>
      <c r="DAC55" s="307"/>
      <c r="DAD55" s="307"/>
      <c r="DAE55" s="307"/>
      <c r="DAF55" s="308"/>
      <c r="DAG55" s="306"/>
      <c r="DAH55" s="307"/>
      <c r="DAI55" s="307"/>
      <c r="DAJ55" s="307"/>
      <c r="DAK55" s="307"/>
      <c r="DAL55" s="307"/>
      <c r="DAM55" s="307"/>
      <c r="DAN55" s="308"/>
      <c r="DAO55" s="306"/>
      <c r="DAP55" s="307"/>
      <c r="DAQ55" s="307"/>
      <c r="DAR55" s="307"/>
      <c r="DAS55" s="307"/>
      <c r="DAT55" s="307"/>
      <c r="DAU55" s="307"/>
      <c r="DAV55" s="308"/>
      <c r="DAW55" s="306"/>
      <c r="DAX55" s="307"/>
      <c r="DAY55" s="307"/>
      <c r="DAZ55" s="307"/>
      <c r="DBA55" s="307"/>
      <c r="DBB55" s="307"/>
      <c r="DBC55" s="307"/>
      <c r="DBD55" s="308"/>
      <c r="DBE55" s="306"/>
      <c r="DBF55" s="307"/>
      <c r="DBG55" s="307"/>
      <c r="DBH55" s="307"/>
      <c r="DBI55" s="307"/>
      <c r="DBJ55" s="307"/>
      <c r="DBK55" s="307"/>
      <c r="DBL55" s="308"/>
      <c r="DBM55" s="306"/>
      <c r="DBN55" s="307"/>
      <c r="DBO55" s="307"/>
      <c r="DBP55" s="307"/>
      <c r="DBQ55" s="307"/>
      <c r="DBR55" s="307"/>
      <c r="DBS55" s="307"/>
      <c r="DBT55" s="308"/>
      <c r="DBU55" s="306"/>
      <c r="DBV55" s="307"/>
      <c r="DBW55" s="307"/>
      <c r="DBX55" s="307"/>
      <c r="DBY55" s="307"/>
      <c r="DBZ55" s="307"/>
      <c r="DCA55" s="307"/>
      <c r="DCB55" s="308"/>
      <c r="DCC55" s="306"/>
      <c r="DCD55" s="307"/>
      <c r="DCE55" s="307"/>
      <c r="DCF55" s="307"/>
      <c r="DCG55" s="307"/>
      <c r="DCH55" s="307"/>
      <c r="DCI55" s="307"/>
      <c r="DCJ55" s="308"/>
      <c r="DCK55" s="306"/>
      <c r="DCL55" s="307"/>
      <c r="DCM55" s="307"/>
      <c r="DCN55" s="307"/>
      <c r="DCO55" s="307"/>
      <c r="DCP55" s="307"/>
      <c r="DCQ55" s="307"/>
      <c r="DCR55" s="308"/>
      <c r="DCS55" s="306"/>
      <c r="DCT55" s="307"/>
      <c r="DCU55" s="307"/>
      <c r="DCV55" s="307"/>
      <c r="DCW55" s="307"/>
      <c r="DCX55" s="307"/>
      <c r="DCY55" s="307"/>
      <c r="DCZ55" s="308"/>
      <c r="DDA55" s="306"/>
      <c r="DDB55" s="307"/>
      <c r="DDC55" s="307"/>
      <c r="DDD55" s="307"/>
      <c r="DDE55" s="307"/>
      <c r="DDF55" s="307"/>
      <c r="DDG55" s="307"/>
      <c r="DDH55" s="308"/>
      <c r="DDI55" s="306"/>
      <c r="DDJ55" s="307"/>
      <c r="DDK55" s="307"/>
      <c r="DDL55" s="307"/>
      <c r="DDM55" s="307"/>
      <c r="DDN55" s="307"/>
      <c r="DDO55" s="307"/>
      <c r="DDP55" s="308"/>
      <c r="DDQ55" s="306"/>
      <c r="DDR55" s="307"/>
      <c r="DDS55" s="307"/>
      <c r="DDT55" s="307"/>
      <c r="DDU55" s="307"/>
      <c r="DDV55" s="307"/>
      <c r="DDW55" s="307"/>
      <c r="DDX55" s="308"/>
      <c r="DDY55" s="306"/>
      <c r="DDZ55" s="307"/>
      <c r="DEA55" s="307"/>
      <c r="DEB55" s="307"/>
      <c r="DEC55" s="307"/>
      <c r="DED55" s="307"/>
      <c r="DEE55" s="307"/>
      <c r="DEF55" s="308"/>
      <c r="DEG55" s="306"/>
      <c r="DEH55" s="307"/>
      <c r="DEI55" s="307"/>
      <c r="DEJ55" s="307"/>
      <c r="DEK55" s="307"/>
      <c r="DEL55" s="307"/>
      <c r="DEM55" s="307"/>
      <c r="DEN55" s="308"/>
      <c r="DEO55" s="306"/>
      <c r="DEP55" s="307"/>
      <c r="DEQ55" s="307"/>
      <c r="DER55" s="307"/>
      <c r="DES55" s="307"/>
      <c r="DET55" s="307"/>
      <c r="DEU55" s="307"/>
      <c r="DEV55" s="308"/>
      <c r="DEW55" s="306"/>
      <c r="DEX55" s="307"/>
      <c r="DEY55" s="307"/>
      <c r="DEZ55" s="307"/>
      <c r="DFA55" s="307"/>
      <c r="DFB55" s="307"/>
      <c r="DFC55" s="307"/>
      <c r="DFD55" s="308"/>
      <c r="DFE55" s="306"/>
      <c r="DFF55" s="307"/>
      <c r="DFG55" s="307"/>
      <c r="DFH55" s="307"/>
      <c r="DFI55" s="307"/>
      <c r="DFJ55" s="307"/>
      <c r="DFK55" s="307"/>
      <c r="DFL55" s="308"/>
      <c r="DFM55" s="306"/>
      <c r="DFN55" s="307"/>
      <c r="DFO55" s="307"/>
      <c r="DFP55" s="307"/>
      <c r="DFQ55" s="307"/>
      <c r="DFR55" s="307"/>
      <c r="DFS55" s="307"/>
      <c r="DFT55" s="308"/>
      <c r="DFU55" s="306"/>
      <c r="DFV55" s="307"/>
      <c r="DFW55" s="307"/>
      <c r="DFX55" s="307"/>
      <c r="DFY55" s="307"/>
      <c r="DFZ55" s="307"/>
      <c r="DGA55" s="307"/>
      <c r="DGB55" s="308"/>
      <c r="DGC55" s="306"/>
      <c r="DGD55" s="307"/>
      <c r="DGE55" s="307"/>
      <c r="DGF55" s="307"/>
      <c r="DGG55" s="307"/>
      <c r="DGH55" s="307"/>
      <c r="DGI55" s="307"/>
      <c r="DGJ55" s="308"/>
      <c r="DGK55" s="306"/>
      <c r="DGL55" s="307"/>
      <c r="DGM55" s="307"/>
      <c r="DGN55" s="307"/>
      <c r="DGO55" s="307"/>
      <c r="DGP55" s="307"/>
      <c r="DGQ55" s="307"/>
      <c r="DGR55" s="308"/>
      <c r="DGS55" s="306"/>
      <c r="DGT55" s="307"/>
      <c r="DGU55" s="307"/>
      <c r="DGV55" s="307"/>
      <c r="DGW55" s="307"/>
      <c r="DGX55" s="307"/>
      <c r="DGY55" s="307"/>
      <c r="DGZ55" s="308"/>
      <c r="DHA55" s="306"/>
      <c r="DHB55" s="307"/>
      <c r="DHC55" s="307"/>
      <c r="DHD55" s="307"/>
      <c r="DHE55" s="307"/>
      <c r="DHF55" s="307"/>
      <c r="DHG55" s="307"/>
      <c r="DHH55" s="308"/>
      <c r="DHI55" s="306"/>
      <c r="DHJ55" s="307"/>
      <c r="DHK55" s="307"/>
      <c r="DHL55" s="307"/>
      <c r="DHM55" s="307"/>
      <c r="DHN55" s="307"/>
      <c r="DHO55" s="307"/>
      <c r="DHP55" s="308"/>
      <c r="DHQ55" s="306"/>
      <c r="DHR55" s="307"/>
      <c r="DHS55" s="307"/>
      <c r="DHT55" s="307"/>
      <c r="DHU55" s="307"/>
      <c r="DHV55" s="307"/>
      <c r="DHW55" s="307"/>
      <c r="DHX55" s="308"/>
      <c r="DHY55" s="306"/>
      <c r="DHZ55" s="307"/>
      <c r="DIA55" s="307"/>
      <c r="DIB55" s="307"/>
      <c r="DIC55" s="307"/>
      <c r="DID55" s="307"/>
      <c r="DIE55" s="307"/>
      <c r="DIF55" s="308"/>
      <c r="DIG55" s="306"/>
      <c r="DIH55" s="307"/>
      <c r="DII55" s="307"/>
      <c r="DIJ55" s="307"/>
      <c r="DIK55" s="307"/>
      <c r="DIL55" s="307"/>
      <c r="DIM55" s="307"/>
      <c r="DIN55" s="308"/>
      <c r="DIO55" s="306"/>
      <c r="DIP55" s="307"/>
      <c r="DIQ55" s="307"/>
      <c r="DIR55" s="307"/>
      <c r="DIS55" s="307"/>
      <c r="DIT55" s="307"/>
      <c r="DIU55" s="307"/>
      <c r="DIV55" s="308"/>
      <c r="DIW55" s="306"/>
      <c r="DIX55" s="307"/>
      <c r="DIY55" s="307"/>
      <c r="DIZ55" s="307"/>
      <c r="DJA55" s="307"/>
      <c r="DJB55" s="307"/>
      <c r="DJC55" s="307"/>
      <c r="DJD55" s="308"/>
      <c r="DJE55" s="306"/>
      <c r="DJF55" s="307"/>
      <c r="DJG55" s="307"/>
      <c r="DJH55" s="307"/>
      <c r="DJI55" s="307"/>
      <c r="DJJ55" s="307"/>
      <c r="DJK55" s="307"/>
      <c r="DJL55" s="308"/>
      <c r="DJM55" s="306"/>
      <c r="DJN55" s="307"/>
      <c r="DJO55" s="307"/>
      <c r="DJP55" s="307"/>
      <c r="DJQ55" s="307"/>
      <c r="DJR55" s="307"/>
      <c r="DJS55" s="307"/>
      <c r="DJT55" s="308"/>
      <c r="DJU55" s="306"/>
      <c r="DJV55" s="307"/>
      <c r="DJW55" s="307"/>
      <c r="DJX55" s="307"/>
      <c r="DJY55" s="307"/>
      <c r="DJZ55" s="307"/>
      <c r="DKA55" s="307"/>
      <c r="DKB55" s="308"/>
      <c r="DKC55" s="306"/>
      <c r="DKD55" s="307"/>
      <c r="DKE55" s="307"/>
      <c r="DKF55" s="307"/>
      <c r="DKG55" s="307"/>
      <c r="DKH55" s="307"/>
      <c r="DKI55" s="307"/>
      <c r="DKJ55" s="308"/>
      <c r="DKK55" s="306"/>
      <c r="DKL55" s="307"/>
      <c r="DKM55" s="307"/>
      <c r="DKN55" s="307"/>
      <c r="DKO55" s="307"/>
      <c r="DKP55" s="307"/>
      <c r="DKQ55" s="307"/>
      <c r="DKR55" s="308"/>
      <c r="DKS55" s="306"/>
      <c r="DKT55" s="307"/>
      <c r="DKU55" s="307"/>
      <c r="DKV55" s="307"/>
      <c r="DKW55" s="307"/>
      <c r="DKX55" s="307"/>
      <c r="DKY55" s="307"/>
      <c r="DKZ55" s="308"/>
      <c r="DLA55" s="306"/>
      <c r="DLB55" s="307"/>
      <c r="DLC55" s="307"/>
      <c r="DLD55" s="307"/>
      <c r="DLE55" s="307"/>
      <c r="DLF55" s="307"/>
      <c r="DLG55" s="307"/>
      <c r="DLH55" s="308"/>
      <c r="DLI55" s="306"/>
      <c r="DLJ55" s="307"/>
      <c r="DLK55" s="307"/>
      <c r="DLL55" s="307"/>
      <c r="DLM55" s="307"/>
      <c r="DLN55" s="307"/>
      <c r="DLO55" s="307"/>
      <c r="DLP55" s="308"/>
      <c r="DLQ55" s="306"/>
      <c r="DLR55" s="307"/>
      <c r="DLS55" s="307"/>
      <c r="DLT55" s="307"/>
      <c r="DLU55" s="307"/>
      <c r="DLV55" s="307"/>
      <c r="DLW55" s="307"/>
      <c r="DLX55" s="308"/>
      <c r="DLY55" s="306"/>
      <c r="DLZ55" s="307"/>
      <c r="DMA55" s="307"/>
      <c r="DMB55" s="307"/>
      <c r="DMC55" s="307"/>
      <c r="DMD55" s="307"/>
      <c r="DME55" s="307"/>
      <c r="DMF55" s="308"/>
      <c r="DMG55" s="306"/>
      <c r="DMH55" s="307"/>
      <c r="DMI55" s="307"/>
      <c r="DMJ55" s="307"/>
      <c r="DMK55" s="307"/>
      <c r="DML55" s="307"/>
      <c r="DMM55" s="307"/>
      <c r="DMN55" s="308"/>
      <c r="DMO55" s="306"/>
      <c r="DMP55" s="307"/>
      <c r="DMQ55" s="307"/>
      <c r="DMR55" s="307"/>
      <c r="DMS55" s="307"/>
      <c r="DMT55" s="307"/>
      <c r="DMU55" s="307"/>
      <c r="DMV55" s="308"/>
      <c r="DMW55" s="306"/>
      <c r="DMX55" s="307"/>
      <c r="DMY55" s="307"/>
      <c r="DMZ55" s="307"/>
      <c r="DNA55" s="307"/>
      <c r="DNB55" s="307"/>
      <c r="DNC55" s="307"/>
      <c r="DND55" s="308"/>
      <c r="DNE55" s="306"/>
      <c r="DNF55" s="307"/>
      <c r="DNG55" s="307"/>
      <c r="DNH55" s="307"/>
      <c r="DNI55" s="307"/>
      <c r="DNJ55" s="307"/>
      <c r="DNK55" s="307"/>
      <c r="DNL55" s="308"/>
      <c r="DNM55" s="306"/>
      <c r="DNN55" s="307"/>
      <c r="DNO55" s="307"/>
      <c r="DNP55" s="307"/>
      <c r="DNQ55" s="307"/>
      <c r="DNR55" s="307"/>
      <c r="DNS55" s="307"/>
      <c r="DNT55" s="308"/>
      <c r="DNU55" s="306"/>
      <c r="DNV55" s="307"/>
      <c r="DNW55" s="307"/>
      <c r="DNX55" s="307"/>
      <c r="DNY55" s="307"/>
      <c r="DNZ55" s="307"/>
      <c r="DOA55" s="307"/>
      <c r="DOB55" s="308"/>
      <c r="DOC55" s="306"/>
      <c r="DOD55" s="307"/>
      <c r="DOE55" s="307"/>
      <c r="DOF55" s="307"/>
      <c r="DOG55" s="307"/>
      <c r="DOH55" s="307"/>
      <c r="DOI55" s="307"/>
      <c r="DOJ55" s="308"/>
      <c r="DOK55" s="306"/>
      <c r="DOL55" s="307"/>
      <c r="DOM55" s="307"/>
      <c r="DON55" s="307"/>
      <c r="DOO55" s="307"/>
      <c r="DOP55" s="307"/>
      <c r="DOQ55" s="307"/>
      <c r="DOR55" s="308"/>
      <c r="DOS55" s="306"/>
      <c r="DOT55" s="307"/>
      <c r="DOU55" s="307"/>
      <c r="DOV55" s="307"/>
      <c r="DOW55" s="307"/>
      <c r="DOX55" s="307"/>
      <c r="DOY55" s="307"/>
      <c r="DOZ55" s="308"/>
      <c r="DPA55" s="306"/>
      <c r="DPB55" s="307"/>
      <c r="DPC55" s="307"/>
      <c r="DPD55" s="307"/>
      <c r="DPE55" s="307"/>
      <c r="DPF55" s="307"/>
      <c r="DPG55" s="307"/>
      <c r="DPH55" s="308"/>
      <c r="DPI55" s="306"/>
      <c r="DPJ55" s="307"/>
      <c r="DPK55" s="307"/>
      <c r="DPL55" s="307"/>
      <c r="DPM55" s="307"/>
      <c r="DPN55" s="307"/>
      <c r="DPO55" s="307"/>
      <c r="DPP55" s="308"/>
      <c r="DPQ55" s="306"/>
      <c r="DPR55" s="307"/>
      <c r="DPS55" s="307"/>
      <c r="DPT55" s="307"/>
      <c r="DPU55" s="307"/>
      <c r="DPV55" s="307"/>
      <c r="DPW55" s="307"/>
      <c r="DPX55" s="308"/>
      <c r="DPY55" s="306"/>
      <c r="DPZ55" s="307"/>
      <c r="DQA55" s="307"/>
      <c r="DQB55" s="307"/>
      <c r="DQC55" s="307"/>
      <c r="DQD55" s="307"/>
      <c r="DQE55" s="307"/>
      <c r="DQF55" s="308"/>
      <c r="DQG55" s="306"/>
      <c r="DQH55" s="307"/>
      <c r="DQI55" s="307"/>
      <c r="DQJ55" s="307"/>
      <c r="DQK55" s="307"/>
      <c r="DQL55" s="307"/>
      <c r="DQM55" s="307"/>
      <c r="DQN55" s="308"/>
      <c r="DQO55" s="306"/>
      <c r="DQP55" s="307"/>
      <c r="DQQ55" s="307"/>
      <c r="DQR55" s="307"/>
      <c r="DQS55" s="307"/>
      <c r="DQT55" s="307"/>
      <c r="DQU55" s="307"/>
      <c r="DQV55" s="308"/>
      <c r="DQW55" s="306"/>
      <c r="DQX55" s="307"/>
      <c r="DQY55" s="307"/>
      <c r="DQZ55" s="307"/>
      <c r="DRA55" s="307"/>
      <c r="DRB55" s="307"/>
      <c r="DRC55" s="307"/>
      <c r="DRD55" s="308"/>
      <c r="DRE55" s="306"/>
      <c r="DRF55" s="307"/>
      <c r="DRG55" s="307"/>
      <c r="DRH55" s="307"/>
      <c r="DRI55" s="307"/>
      <c r="DRJ55" s="307"/>
      <c r="DRK55" s="307"/>
      <c r="DRL55" s="308"/>
      <c r="DRM55" s="306"/>
      <c r="DRN55" s="307"/>
      <c r="DRO55" s="307"/>
      <c r="DRP55" s="307"/>
      <c r="DRQ55" s="307"/>
      <c r="DRR55" s="307"/>
      <c r="DRS55" s="307"/>
      <c r="DRT55" s="308"/>
      <c r="DRU55" s="306"/>
      <c r="DRV55" s="307"/>
      <c r="DRW55" s="307"/>
      <c r="DRX55" s="307"/>
      <c r="DRY55" s="307"/>
      <c r="DRZ55" s="307"/>
      <c r="DSA55" s="307"/>
      <c r="DSB55" s="308"/>
      <c r="DSC55" s="306"/>
      <c r="DSD55" s="307"/>
      <c r="DSE55" s="307"/>
      <c r="DSF55" s="307"/>
      <c r="DSG55" s="307"/>
      <c r="DSH55" s="307"/>
      <c r="DSI55" s="307"/>
      <c r="DSJ55" s="308"/>
      <c r="DSK55" s="306"/>
      <c r="DSL55" s="307"/>
      <c r="DSM55" s="307"/>
      <c r="DSN55" s="307"/>
      <c r="DSO55" s="307"/>
      <c r="DSP55" s="307"/>
      <c r="DSQ55" s="307"/>
      <c r="DSR55" s="308"/>
      <c r="DSS55" s="306"/>
      <c r="DST55" s="307"/>
      <c r="DSU55" s="307"/>
      <c r="DSV55" s="307"/>
      <c r="DSW55" s="307"/>
      <c r="DSX55" s="307"/>
      <c r="DSY55" s="307"/>
      <c r="DSZ55" s="308"/>
      <c r="DTA55" s="306"/>
      <c r="DTB55" s="307"/>
      <c r="DTC55" s="307"/>
      <c r="DTD55" s="307"/>
      <c r="DTE55" s="307"/>
      <c r="DTF55" s="307"/>
      <c r="DTG55" s="307"/>
      <c r="DTH55" s="308"/>
      <c r="DTI55" s="306"/>
      <c r="DTJ55" s="307"/>
      <c r="DTK55" s="307"/>
      <c r="DTL55" s="307"/>
      <c r="DTM55" s="307"/>
      <c r="DTN55" s="307"/>
      <c r="DTO55" s="307"/>
      <c r="DTP55" s="308"/>
      <c r="DTQ55" s="306"/>
      <c r="DTR55" s="307"/>
      <c r="DTS55" s="307"/>
      <c r="DTT55" s="307"/>
      <c r="DTU55" s="307"/>
      <c r="DTV55" s="307"/>
      <c r="DTW55" s="307"/>
      <c r="DTX55" s="308"/>
      <c r="DTY55" s="306"/>
      <c r="DTZ55" s="307"/>
      <c r="DUA55" s="307"/>
      <c r="DUB55" s="307"/>
      <c r="DUC55" s="307"/>
      <c r="DUD55" s="307"/>
      <c r="DUE55" s="307"/>
      <c r="DUF55" s="308"/>
      <c r="DUG55" s="306"/>
      <c r="DUH55" s="307"/>
      <c r="DUI55" s="307"/>
      <c r="DUJ55" s="307"/>
      <c r="DUK55" s="307"/>
      <c r="DUL55" s="307"/>
      <c r="DUM55" s="307"/>
      <c r="DUN55" s="308"/>
      <c r="DUO55" s="306"/>
      <c r="DUP55" s="307"/>
      <c r="DUQ55" s="307"/>
      <c r="DUR55" s="307"/>
      <c r="DUS55" s="307"/>
      <c r="DUT55" s="307"/>
      <c r="DUU55" s="307"/>
      <c r="DUV55" s="308"/>
      <c r="DUW55" s="306"/>
      <c r="DUX55" s="307"/>
      <c r="DUY55" s="307"/>
      <c r="DUZ55" s="307"/>
      <c r="DVA55" s="307"/>
      <c r="DVB55" s="307"/>
      <c r="DVC55" s="307"/>
      <c r="DVD55" s="308"/>
      <c r="DVE55" s="306"/>
      <c r="DVF55" s="307"/>
      <c r="DVG55" s="307"/>
      <c r="DVH55" s="307"/>
      <c r="DVI55" s="307"/>
      <c r="DVJ55" s="307"/>
      <c r="DVK55" s="307"/>
      <c r="DVL55" s="308"/>
      <c r="DVM55" s="306"/>
      <c r="DVN55" s="307"/>
      <c r="DVO55" s="307"/>
      <c r="DVP55" s="307"/>
      <c r="DVQ55" s="307"/>
      <c r="DVR55" s="307"/>
      <c r="DVS55" s="307"/>
      <c r="DVT55" s="308"/>
      <c r="DVU55" s="306"/>
      <c r="DVV55" s="307"/>
      <c r="DVW55" s="307"/>
      <c r="DVX55" s="307"/>
      <c r="DVY55" s="307"/>
      <c r="DVZ55" s="307"/>
      <c r="DWA55" s="307"/>
      <c r="DWB55" s="308"/>
      <c r="DWC55" s="306"/>
      <c r="DWD55" s="307"/>
      <c r="DWE55" s="307"/>
      <c r="DWF55" s="307"/>
      <c r="DWG55" s="307"/>
      <c r="DWH55" s="307"/>
      <c r="DWI55" s="307"/>
      <c r="DWJ55" s="308"/>
      <c r="DWK55" s="306"/>
      <c r="DWL55" s="307"/>
      <c r="DWM55" s="307"/>
      <c r="DWN55" s="307"/>
      <c r="DWO55" s="307"/>
      <c r="DWP55" s="307"/>
      <c r="DWQ55" s="307"/>
      <c r="DWR55" s="308"/>
      <c r="DWS55" s="306"/>
      <c r="DWT55" s="307"/>
      <c r="DWU55" s="307"/>
      <c r="DWV55" s="307"/>
      <c r="DWW55" s="307"/>
      <c r="DWX55" s="307"/>
      <c r="DWY55" s="307"/>
      <c r="DWZ55" s="308"/>
      <c r="DXA55" s="306"/>
      <c r="DXB55" s="307"/>
      <c r="DXC55" s="307"/>
      <c r="DXD55" s="307"/>
      <c r="DXE55" s="307"/>
      <c r="DXF55" s="307"/>
      <c r="DXG55" s="307"/>
      <c r="DXH55" s="308"/>
      <c r="DXI55" s="306"/>
      <c r="DXJ55" s="307"/>
      <c r="DXK55" s="307"/>
      <c r="DXL55" s="307"/>
      <c r="DXM55" s="307"/>
      <c r="DXN55" s="307"/>
      <c r="DXO55" s="307"/>
      <c r="DXP55" s="308"/>
      <c r="DXQ55" s="306"/>
      <c r="DXR55" s="307"/>
      <c r="DXS55" s="307"/>
      <c r="DXT55" s="307"/>
      <c r="DXU55" s="307"/>
      <c r="DXV55" s="307"/>
      <c r="DXW55" s="307"/>
      <c r="DXX55" s="308"/>
      <c r="DXY55" s="306"/>
      <c r="DXZ55" s="307"/>
      <c r="DYA55" s="307"/>
      <c r="DYB55" s="307"/>
      <c r="DYC55" s="307"/>
      <c r="DYD55" s="307"/>
      <c r="DYE55" s="307"/>
      <c r="DYF55" s="308"/>
      <c r="DYG55" s="306"/>
      <c r="DYH55" s="307"/>
      <c r="DYI55" s="307"/>
      <c r="DYJ55" s="307"/>
      <c r="DYK55" s="307"/>
      <c r="DYL55" s="307"/>
      <c r="DYM55" s="307"/>
      <c r="DYN55" s="308"/>
      <c r="DYO55" s="306"/>
      <c r="DYP55" s="307"/>
      <c r="DYQ55" s="307"/>
      <c r="DYR55" s="307"/>
      <c r="DYS55" s="307"/>
      <c r="DYT55" s="307"/>
      <c r="DYU55" s="307"/>
      <c r="DYV55" s="308"/>
      <c r="DYW55" s="306"/>
      <c r="DYX55" s="307"/>
      <c r="DYY55" s="307"/>
      <c r="DYZ55" s="307"/>
      <c r="DZA55" s="307"/>
      <c r="DZB55" s="307"/>
      <c r="DZC55" s="307"/>
      <c r="DZD55" s="308"/>
      <c r="DZE55" s="306"/>
      <c r="DZF55" s="307"/>
      <c r="DZG55" s="307"/>
      <c r="DZH55" s="307"/>
      <c r="DZI55" s="307"/>
      <c r="DZJ55" s="307"/>
      <c r="DZK55" s="307"/>
      <c r="DZL55" s="308"/>
      <c r="DZM55" s="306"/>
      <c r="DZN55" s="307"/>
      <c r="DZO55" s="307"/>
      <c r="DZP55" s="307"/>
      <c r="DZQ55" s="307"/>
      <c r="DZR55" s="307"/>
      <c r="DZS55" s="307"/>
      <c r="DZT55" s="308"/>
      <c r="DZU55" s="306"/>
      <c r="DZV55" s="307"/>
      <c r="DZW55" s="307"/>
      <c r="DZX55" s="307"/>
      <c r="DZY55" s="307"/>
      <c r="DZZ55" s="307"/>
      <c r="EAA55" s="307"/>
      <c r="EAB55" s="308"/>
      <c r="EAC55" s="306"/>
      <c r="EAD55" s="307"/>
      <c r="EAE55" s="307"/>
      <c r="EAF55" s="307"/>
      <c r="EAG55" s="307"/>
      <c r="EAH55" s="307"/>
      <c r="EAI55" s="307"/>
      <c r="EAJ55" s="308"/>
      <c r="EAK55" s="306"/>
      <c r="EAL55" s="307"/>
      <c r="EAM55" s="307"/>
      <c r="EAN55" s="307"/>
      <c r="EAO55" s="307"/>
      <c r="EAP55" s="307"/>
      <c r="EAQ55" s="307"/>
      <c r="EAR55" s="308"/>
      <c r="EAS55" s="306"/>
      <c r="EAT55" s="307"/>
      <c r="EAU55" s="307"/>
      <c r="EAV55" s="307"/>
      <c r="EAW55" s="307"/>
      <c r="EAX55" s="307"/>
      <c r="EAY55" s="307"/>
      <c r="EAZ55" s="308"/>
      <c r="EBA55" s="306"/>
      <c r="EBB55" s="307"/>
      <c r="EBC55" s="307"/>
      <c r="EBD55" s="307"/>
      <c r="EBE55" s="307"/>
      <c r="EBF55" s="307"/>
      <c r="EBG55" s="307"/>
      <c r="EBH55" s="308"/>
      <c r="EBI55" s="306"/>
      <c r="EBJ55" s="307"/>
      <c r="EBK55" s="307"/>
      <c r="EBL55" s="307"/>
      <c r="EBM55" s="307"/>
      <c r="EBN55" s="307"/>
      <c r="EBO55" s="307"/>
      <c r="EBP55" s="308"/>
      <c r="EBQ55" s="306"/>
      <c r="EBR55" s="307"/>
      <c r="EBS55" s="307"/>
      <c r="EBT55" s="307"/>
      <c r="EBU55" s="307"/>
      <c r="EBV55" s="307"/>
      <c r="EBW55" s="307"/>
      <c r="EBX55" s="308"/>
      <c r="EBY55" s="306"/>
      <c r="EBZ55" s="307"/>
      <c r="ECA55" s="307"/>
      <c r="ECB55" s="307"/>
      <c r="ECC55" s="307"/>
      <c r="ECD55" s="307"/>
      <c r="ECE55" s="307"/>
      <c r="ECF55" s="308"/>
      <c r="ECG55" s="306"/>
      <c r="ECH55" s="307"/>
      <c r="ECI55" s="307"/>
      <c r="ECJ55" s="307"/>
      <c r="ECK55" s="307"/>
      <c r="ECL55" s="307"/>
      <c r="ECM55" s="307"/>
      <c r="ECN55" s="308"/>
      <c r="ECO55" s="306"/>
      <c r="ECP55" s="307"/>
      <c r="ECQ55" s="307"/>
      <c r="ECR55" s="307"/>
      <c r="ECS55" s="307"/>
      <c r="ECT55" s="307"/>
      <c r="ECU55" s="307"/>
      <c r="ECV55" s="308"/>
      <c r="ECW55" s="306"/>
      <c r="ECX55" s="307"/>
      <c r="ECY55" s="307"/>
      <c r="ECZ55" s="307"/>
      <c r="EDA55" s="307"/>
      <c r="EDB55" s="307"/>
      <c r="EDC55" s="307"/>
      <c r="EDD55" s="308"/>
      <c r="EDE55" s="306"/>
      <c r="EDF55" s="307"/>
      <c r="EDG55" s="307"/>
      <c r="EDH55" s="307"/>
      <c r="EDI55" s="307"/>
      <c r="EDJ55" s="307"/>
      <c r="EDK55" s="307"/>
      <c r="EDL55" s="308"/>
      <c r="EDM55" s="306"/>
      <c r="EDN55" s="307"/>
      <c r="EDO55" s="307"/>
      <c r="EDP55" s="307"/>
      <c r="EDQ55" s="307"/>
      <c r="EDR55" s="307"/>
      <c r="EDS55" s="307"/>
      <c r="EDT55" s="308"/>
      <c r="EDU55" s="306"/>
      <c r="EDV55" s="307"/>
      <c r="EDW55" s="307"/>
      <c r="EDX55" s="307"/>
      <c r="EDY55" s="307"/>
      <c r="EDZ55" s="307"/>
      <c r="EEA55" s="307"/>
      <c r="EEB55" s="308"/>
      <c r="EEC55" s="306"/>
      <c r="EED55" s="307"/>
      <c r="EEE55" s="307"/>
      <c r="EEF55" s="307"/>
      <c r="EEG55" s="307"/>
      <c r="EEH55" s="307"/>
      <c r="EEI55" s="307"/>
      <c r="EEJ55" s="308"/>
      <c r="EEK55" s="306"/>
      <c r="EEL55" s="307"/>
      <c r="EEM55" s="307"/>
      <c r="EEN55" s="307"/>
      <c r="EEO55" s="307"/>
      <c r="EEP55" s="307"/>
      <c r="EEQ55" s="307"/>
      <c r="EER55" s="308"/>
      <c r="EES55" s="306"/>
      <c r="EET55" s="307"/>
      <c r="EEU55" s="307"/>
      <c r="EEV55" s="307"/>
      <c r="EEW55" s="307"/>
      <c r="EEX55" s="307"/>
      <c r="EEY55" s="307"/>
      <c r="EEZ55" s="308"/>
      <c r="EFA55" s="306"/>
      <c r="EFB55" s="307"/>
      <c r="EFC55" s="307"/>
      <c r="EFD55" s="307"/>
      <c r="EFE55" s="307"/>
      <c r="EFF55" s="307"/>
      <c r="EFG55" s="307"/>
      <c r="EFH55" s="308"/>
      <c r="EFI55" s="306"/>
      <c r="EFJ55" s="307"/>
      <c r="EFK55" s="307"/>
      <c r="EFL55" s="307"/>
      <c r="EFM55" s="307"/>
      <c r="EFN55" s="307"/>
      <c r="EFO55" s="307"/>
      <c r="EFP55" s="308"/>
      <c r="EFQ55" s="306"/>
      <c r="EFR55" s="307"/>
      <c r="EFS55" s="307"/>
      <c r="EFT55" s="307"/>
      <c r="EFU55" s="307"/>
      <c r="EFV55" s="307"/>
      <c r="EFW55" s="307"/>
      <c r="EFX55" s="308"/>
      <c r="EFY55" s="306"/>
      <c r="EFZ55" s="307"/>
      <c r="EGA55" s="307"/>
      <c r="EGB55" s="307"/>
      <c r="EGC55" s="307"/>
      <c r="EGD55" s="307"/>
      <c r="EGE55" s="307"/>
      <c r="EGF55" s="308"/>
      <c r="EGG55" s="306"/>
      <c r="EGH55" s="307"/>
      <c r="EGI55" s="307"/>
      <c r="EGJ55" s="307"/>
      <c r="EGK55" s="307"/>
      <c r="EGL55" s="307"/>
      <c r="EGM55" s="307"/>
      <c r="EGN55" s="308"/>
      <c r="EGO55" s="306"/>
      <c r="EGP55" s="307"/>
      <c r="EGQ55" s="307"/>
      <c r="EGR55" s="307"/>
      <c r="EGS55" s="307"/>
      <c r="EGT55" s="307"/>
      <c r="EGU55" s="307"/>
      <c r="EGV55" s="308"/>
      <c r="EGW55" s="306"/>
      <c r="EGX55" s="307"/>
      <c r="EGY55" s="307"/>
      <c r="EGZ55" s="307"/>
      <c r="EHA55" s="307"/>
      <c r="EHB55" s="307"/>
      <c r="EHC55" s="307"/>
      <c r="EHD55" s="308"/>
      <c r="EHE55" s="306"/>
      <c r="EHF55" s="307"/>
      <c r="EHG55" s="307"/>
      <c r="EHH55" s="307"/>
      <c r="EHI55" s="307"/>
      <c r="EHJ55" s="307"/>
      <c r="EHK55" s="307"/>
      <c r="EHL55" s="308"/>
      <c r="EHM55" s="306"/>
      <c r="EHN55" s="307"/>
      <c r="EHO55" s="307"/>
      <c r="EHP55" s="307"/>
      <c r="EHQ55" s="307"/>
      <c r="EHR55" s="307"/>
      <c r="EHS55" s="307"/>
      <c r="EHT55" s="308"/>
      <c r="EHU55" s="306"/>
      <c r="EHV55" s="307"/>
      <c r="EHW55" s="307"/>
      <c r="EHX55" s="307"/>
      <c r="EHY55" s="307"/>
      <c r="EHZ55" s="307"/>
      <c r="EIA55" s="307"/>
      <c r="EIB55" s="308"/>
      <c r="EIC55" s="306"/>
      <c r="EID55" s="307"/>
      <c r="EIE55" s="307"/>
      <c r="EIF55" s="307"/>
      <c r="EIG55" s="307"/>
      <c r="EIH55" s="307"/>
      <c r="EII55" s="307"/>
      <c r="EIJ55" s="308"/>
      <c r="EIK55" s="306"/>
      <c r="EIL55" s="307"/>
      <c r="EIM55" s="307"/>
      <c r="EIN55" s="307"/>
      <c r="EIO55" s="307"/>
      <c r="EIP55" s="307"/>
      <c r="EIQ55" s="307"/>
      <c r="EIR55" s="308"/>
      <c r="EIS55" s="306"/>
      <c r="EIT55" s="307"/>
      <c r="EIU55" s="307"/>
      <c r="EIV55" s="307"/>
      <c r="EIW55" s="307"/>
      <c r="EIX55" s="307"/>
      <c r="EIY55" s="307"/>
      <c r="EIZ55" s="308"/>
      <c r="EJA55" s="306"/>
      <c r="EJB55" s="307"/>
      <c r="EJC55" s="307"/>
      <c r="EJD55" s="307"/>
      <c r="EJE55" s="307"/>
      <c r="EJF55" s="307"/>
      <c r="EJG55" s="307"/>
      <c r="EJH55" s="308"/>
      <c r="EJI55" s="306"/>
      <c r="EJJ55" s="307"/>
      <c r="EJK55" s="307"/>
      <c r="EJL55" s="307"/>
      <c r="EJM55" s="307"/>
      <c r="EJN55" s="307"/>
      <c r="EJO55" s="307"/>
      <c r="EJP55" s="308"/>
      <c r="EJQ55" s="306"/>
      <c r="EJR55" s="307"/>
      <c r="EJS55" s="307"/>
      <c r="EJT55" s="307"/>
      <c r="EJU55" s="307"/>
      <c r="EJV55" s="307"/>
      <c r="EJW55" s="307"/>
      <c r="EJX55" s="308"/>
      <c r="EJY55" s="306"/>
      <c r="EJZ55" s="307"/>
      <c r="EKA55" s="307"/>
      <c r="EKB55" s="307"/>
      <c r="EKC55" s="307"/>
      <c r="EKD55" s="307"/>
      <c r="EKE55" s="307"/>
      <c r="EKF55" s="308"/>
      <c r="EKG55" s="306"/>
      <c r="EKH55" s="307"/>
      <c r="EKI55" s="307"/>
      <c r="EKJ55" s="307"/>
      <c r="EKK55" s="307"/>
      <c r="EKL55" s="307"/>
      <c r="EKM55" s="307"/>
      <c r="EKN55" s="308"/>
      <c r="EKO55" s="306"/>
      <c r="EKP55" s="307"/>
      <c r="EKQ55" s="307"/>
      <c r="EKR55" s="307"/>
      <c r="EKS55" s="307"/>
      <c r="EKT55" s="307"/>
      <c r="EKU55" s="307"/>
      <c r="EKV55" s="308"/>
      <c r="EKW55" s="306"/>
      <c r="EKX55" s="307"/>
      <c r="EKY55" s="307"/>
      <c r="EKZ55" s="307"/>
      <c r="ELA55" s="307"/>
      <c r="ELB55" s="307"/>
      <c r="ELC55" s="307"/>
      <c r="ELD55" s="308"/>
      <c r="ELE55" s="306"/>
      <c r="ELF55" s="307"/>
      <c r="ELG55" s="307"/>
      <c r="ELH55" s="307"/>
      <c r="ELI55" s="307"/>
      <c r="ELJ55" s="307"/>
      <c r="ELK55" s="307"/>
      <c r="ELL55" s="308"/>
      <c r="ELM55" s="306"/>
      <c r="ELN55" s="307"/>
      <c r="ELO55" s="307"/>
      <c r="ELP55" s="307"/>
      <c r="ELQ55" s="307"/>
      <c r="ELR55" s="307"/>
      <c r="ELS55" s="307"/>
      <c r="ELT55" s="308"/>
      <c r="ELU55" s="306"/>
      <c r="ELV55" s="307"/>
      <c r="ELW55" s="307"/>
      <c r="ELX55" s="307"/>
      <c r="ELY55" s="307"/>
      <c r="ELZ55" s="307"/>
      <c r="EMA55" s="307"/>
      <c r="EMB55" s="308"/>
      <c r="EMC55" s="306"/>
      <c r="EMD55" s="307"/>
      <c r="EME55" s="307"/>
      <c r="EMF55" s="307"/>
      <c r="EMG55" s="307"/>
      <c r="EMH55" s="307"/>
      <c r="EMI55" s="307"/>
      <c r="EMJ55" s="308"/>
      <c r="EMK55" s="306"/>
      <c r="EML55" s="307"/>
      <c r="EMM55" s="307"/>
      <c r="EMN55" s="307"/>
      <c r="EMO55" s="307"/>
      <c r="EMP55" s="307"/>
      <c r="EMQ55" s="307"/>
      <c r="EMR55" s="308"/>
      <c r="EMS55" s="306"/>
      <c r="EMT55" s="307"/>
      <c r="EMU55" s="307"/>
      <c r="EMV55" s="307"/>
      <c r="EMW55" s="307"/>
      <c r="EMX55" s="307"/>
      <c r="EMY55" s="307"/>
      <c r="EMZ55" s="308"/>
      <c r="ENA55" s="306"/>
      <c r="ENB55" s="307"/>
      <c r="ENC55" s="307"/>
      <c r="END55" s="307"/>
      <c r="ENE55" s="307"/>
      <c r="ENF55" s="307"/>
      <c r="ENG55" s="307"/>
      <c r="ENH55" s="308"/>
      <c r="ENI55" s="306"/>
      <c r="ENJ55" s="307"/>
      <c r="ENK55" s="307"/>
      <c r="ENL55" s="307"/>
      <c r="ENM55" s="307"/>
      <c r="ENN55" s="307"/>
      <c r="ENO55" s="307"/>
      <c r="ENP55" s="308"/>
      <c r="ENQ55" s="306"/>
      <c r="ENR55" s="307"/>
      <c r="ENS55" s="307"/>
      <c r="ENT55" s="307"/>
      <c r="ENU55" s="307"/>
      <c r="ENV55" s="307"/>
      <c r="ENW55" s="307"/>
      <c r="ENX55" s="308"/>
      <c r="ENY55" s="306"/>
      <c r="ENZ55" s="307"/>
      <c r="EOA55" s="307"/>
      <c r="EOB55" s="307"/>
      <c r="EOC55" s="307"/>
      <c r="EOD55" s="307"/>
      <c r="EOE55" s="307"/>
      <c r="EOF55" s="308"/>
      <c r="EOG55" s="306"/>
      <c r="EOH55" s="307"/>
      <c r="EOI55" s="307"/>
      <c r="EOJ55" s="307"/>
      <c r="EOK55" s="307"/>
      <c r="EOL55" s="307"/>
      <c r="EOM55" s="307"/>
      <c r="EON55" s="308"/>
      <c r="EOO55" s="306"/>
      <c r="EOP55" s="307"/>
      <c r="EOQ55" s="307"/>
      <c r="EOR55" s="307"/>
      <c r="EOS55" s="307"/>
      <c r="EOT55" s="307"/>
      <c r="EOU55" s="307"/>
      <c r="EOV55" s="308"/>
      <c r="EOW55" s="306"/>
      <c r="EOX55" s="307"/>
      <c r="EOY55" s="307"/>
      <c r="EOZ55" s="307"/>
      <c r="EPA55" s="307"/>
      <c r="EPB55" s="307"/>
      <c r="EPC55" s="307"/>
      <c r="EPD55" s="308"/>
      <c r="EPE55" s="306"/>
      <c r="EPF55" s="307"/>
      <c r="EPG55" s="307"/>
      <c r="EPH55" s="307"/>
      <c r="EPI55" s="307"/>
      <c r="EPJ55" s="307"/>
      <c r="EPK55" s="307"/>
      <c r="EPL55" s="308"/>
      <c r="EPM55" s="306"/>
      <c r="EPN55" s="307"/>
      <c r="EPO55" s="307"/>
      <c r="EPP55" s="307"/>
      <c r="EPQ55" s="307"/>
      <c r="EPR55" s="307"/>
      <c r="EPS55" s="307"/>
      <c r="EPT55" s="308"/>
      <c r="EPU55" s="306"/>
      <c r="EPV55" s="307"/>
      <c r="EPW55" s="307"/>
      <c r="EPX55" s="307"/>
      <c r="EPY55" s="307"/>
      <c r="EPZ55" s="307"/>
      <c r="EQA55" s="307"/>
      <c r="EQB55" s="308"/>
      <c r="EQC55" s="306"/>
      <c r="EQD55" s="307"/>
      <c r="EQE55" s="307"/>
      <c r="EQF55" s="307"/>
      <c r="EQG55" s="307"/>
      <c r="EQH55" s="307"/>
      <c r="EQI55" s="307"/>
      <c r="EQJ55" s="308"/>
      <c r="EQK55" s="306"/>
      <c r="EQL55" s="307"/>
      <c r="EQM55" s="307"/>
      <c r="EQN55" s="307"/>
      <c r="EQO55" s="307"/>
      <c r="EQP55" s="307"/>
      <c r="EQQ55" s="307"/>
      <c r="EQR55" s="308"/>
      <c r="EQS55" s="306"/>
      <c r="EQT55" s="307"/>
      <c r="EQU55" s="307"/>
      <c r="EQV55" s="307"/>
      <c r="EQW55" s="307"/>
      <c r="EQX55" s="307"/>
      <c r="EQY55" s="307"/>
      <c r="EQZ55" s="308"/>
      <c r="ERA55" s="306"/>
      <c r="ERB55" s="307"/>
      <c r="ERC55" s="307"/>
      <c r="ERD55" s="307"/>
      <c r="ERE55" s="307"/>
      <c r="ERF55" s="307"/>
      <c r="ERG55" s="307"/>
      <c r="ERH55" s="308"/>
      <c r="ERI55" s="306"/>
      <c r="ERJ55" s="307"/>
      <c r="ERK55" s="307"/>
      <c r="ERL55" s="307"/>
      <c r="ERM55" s="307"/>
      <c r="ERN55" s="307"/>
      <c r="ERO55" s="307"/>
      <c r="ERP55" s="308"/>
      <c r="ERQ55" s="306"/>
      <c r="ERR55" s="307"/>
      <c r="ERS55" s="307"/>
      <c r="ERT55" s="307"/>
      <c r="ERU55" s="307"/>
      <c r="ERV55" s="307"/>
      <c r="ERW55" s="307"/>
      <c r="ERX55" s="308"/>
      <c r="ERY55" s="306"/>
      <c r="ERZ55" s="307"/>
      <c r="ESA55" s="307"/>
      <c r="ESB55" s="307"/>
      <c r="ESC55" s="307"/>
      <c r="ESD55" s="307"/>
      <c r="ESE55" s="307"/>
      <c r="ESF55" s="308"/>
      <c r="ESG55" s="306"/>
      <c r="ESH55" s="307"/>
      <c r="ESI55" s="307"/>
      <c r="ESJ55" s="307"/>
      <c r="ESK55" s="307"/>
      <c r="ESL55" s="307"/>
      <c r="ESM55" s="307"/>
      <c r="ESN55" s="308"/>
      <c r="ESO55" s="306"/>
      <c r="ESP55" s="307"/>
      <c r="ESQ55" s="307"/>
      <c r="ESR55" s="307"/>
      <c r="ESS55" s="307"/>
      <c r="EST55" s="307"/>
      <c r="ESU55" s="307"/>
      <c r="ESV55" s="308"/>
      <c r="ESW55" s="306"/>
      <c r="ESX55" s="307"/>
      <c r="ESY55" s="307"/>
      <c r="ESZ55" s="307"/>
      <c r="ETA55" s="307"/>
      <c r="ETB55" s="307"/>
      <c r="ETC55" s="307"/>
      <c r="ETD55" s="308"/>
      <c r="ETE55" s="306"/>
      <c r="ETF55" s="307"/>
      <c r="ETG55" s="307"/>
      <c r="ETH55" s="307"/>
      <c r="ETI55" s="307"/>
      <c r="ETJ55" s="307"/>
      <c r="ETK55" s="307"/>
      <c r="ETL55" s="308"/>
      <c r="ETM55" s="306"/>
      <c r="ETN55" s="307"/>
      <c r="ETO55" s="307"/>
      <c r="ETP55" s="307"/>
      <c r="ETQ55" s="307"/>
      <c r="ETR55" s="307"/>
      <c r="ETS55" s="307"/>
      <c r="ETT55" s="308"/>
      <c r="ETU55" s="306"/>
      <c r="ETV55" s="307"/>
      <c r="ETW55" s="307"/>
      <c r="ETX55" s="307"/>
      <c r="ETY55" s="307"/>
      <c r="ETZ55" s="307"/>
      <c r="EUA55" s="307"/>
      <c r="EUB55" s="308"/>
      <c r="EUC55" s="306"/>
      <c r="EUD55" s="307"/>
      <c r="EUE55" s="307"/>
      <c r="EUF55" s="307"/>
      <c r="EUG55" s="307"/>
      <c r="EUH55" s="307"/>
      <c r="EUI55" s="307"/>
      <c r="EUJ55" s="308"/>
      <c r="EUK55" s="306"/>
      <c r="EUL55" s="307"/>
      <c r="EUM55" s="307"/>
      <c r="EUN55" s="307"/>
      <c r="EUO55" s="307"/>
      <c r="EUP55" s="307"/>
      <c r="EUQ55" s="307"/>
      <c r="EUR55" s="308"/>
      <c r="EUS55" s="306"/>
      <c r="EUT55" s="307"/>
      <c r="EUU55" s="307"/>
      <c r="EUV55" s="307"/>
      <c r="EUW55" s="307"/>
      <c r="EUX55" s="307"/>
      <c r="EUY55" s="307"/>
      <c r="EUZ55" s="308"/>
      <c r="EVA55" s="306"/>
      <c r="EVB55" s="307"/>
      <c r="EVC55" s="307"/>
      <c r="EVD55" s="307"/>
      <c r="EVE55" s="307"/>
      <c r="EVF55" s="307"/>
      <c r="EVG55" s="307"/>
      <c r="EVH55" s="308"/>
      <c r="EVI55" s="306"/>
      <c r="EVJ55" s="307"/>
      <c r="EVK55" s="307"/>
      <c r="EVL55" s="307"/>
      <c r="EVM55" s="307"/>
      <c r="EVN55" s="307"/>
      <c r="EVO55" s="307"/>
      <c r="EVP55" s="308"/>
      <c r="EVQ55" s="306"/>
      <c r="EVR55" s="307"/>
      <c r="EVS55" s="307"/>
      <c r="EVT55" s="307"/>
      <c r="EVU55" s="307"/>
      <c r="EVV55" s="307"/>
      <c r="EVW55" s="307"/>
      <c r="EVX55" s="308"/>
      <c r="EVY55" s="306"/>
      <c r="EVZ55" s="307"/>
      <c r="EWA55" s="307"/>
      <c r="EWB55" s="307"/>
      <c r="EWC55" s="307"/>
      <c r="EWD55" s="307"/>
      <c r="EWE55" s="307"/>
      <c r="EWF55" s="308"/>
      <c r="EWG55" s="306"/>
      <c r="EWH55" s="307"/>
      <c r="EWI55" s="307"/>
      <c r="EWJ55" s="307"/>
      <c r="EWK55" s="307"/>
      <c r="EWL55" s="307"/>
      <c r="EWM55" s="307"/>
      <c r="EWN55" s="308"/>
      <c r="EWO55" s="306"/>
      <c r="EWP55" s="307"/>
      <c r="EWQ55" s="307"/>
      <c r="EWR55" s="307"/>
      <c r="EWS55" s="307"/>
      <c r="EWT55" s="307"/>
      <c r="EWU55" s="307"/>
      <c r="EWV55" s="308"/>
      <c r="EWW55" s="306"/>
      <c r="EWX55" s="307"/>
      <c r="EWY55" s="307"/>
      <c r="EWZ55" s="307"/>
      <c r="EXA55" s="307"/>
      <c r="EXB55" s="307"/>
      <c r="EXC55" s="307"/>
      <c r="EXD55" s="308"/>
      <c r="EXE55" s="306"/>
      <c r="EXF55" s="307"/>
      <c r="EXG55" s="307"/>
      <c r="EXH55" s="307"/>
      <c r="EXI55" s="307"/>
      <c r="EXJ55" s="307"/>
      <c r="EXK55" s="307"/>
      <c r="EXL55" s="308"/>
      <c r="EXM55" s="306"/>
      <c r="EXN55" s="307"/>
      <c r="EXO55" s="307"/>
      <c r="EXP55" s="307"/>
      <c r="EXQ55" s="307"/>
      <c r="EXR55" s="307"/>
      <c r="EXS55" s="307"/>
      <c r="EXT55" s="308"/>
      <c r="EXU55" s="306"/>
      <c r="EXV55" s="307"/>
      <c r="EXW55" s="307"/>
      <c r="EXX55" s="307"/>
      <c r="EXY55" s="307"/>
      <c r="EXZ55" s="307"/>
      <c r="EYA55" s="307"/>
      <c r="EYB55" s="308"/>
      <c r="EYC55" s="306"/>
      <c r="EYD55" s="307"/>
      <c r="EYE55" s="307"/>
      <c r="EYF55" s="307"/>
      <c r="EYG55" s="307"/>
      <c r="EYH55" s="307"/>
      <c r="EYI55" s="307"/>
      <c r="EYJ55" s="308"/>
      <c r="EYK55" s="306"/>
      <c r="EYL55" s="307"/>
      <c r="EYM55" s="307"/>
      <c r="EYN55" s="307"/>
      <c r="EYO55" s="307"/>
      <c r="EYP55" s="307"/>
      <c r="EYQ55" s="307"/>
      <c r="EYR55" s="308"/>
      <c r="EYS55" s="306"/>
      <c r="EYT55" s="307"/>
      <c r="EYU55" s="307"/>
      <c r="EYV55" s="307"/>
      <c r="EYW55" s="307"/>
      <c r="EYX55" s="307"/>
      <c r="EYY55" s="307"/>
      <c r="EYZ55" s="308"/>
      <c r="EZA55" s="306"/>
      <c r="EZB55" s="307"/>
      <c r="EZC55" s="307"/>
      <c r="EZD55" s="307"/>
      <c r="EZE55" s="307"/>
      <c r="EZF55" s="307"/>
      <c r="EZG55" s="307"/>
      <c r="EZH55" s="308"/>
      <c r="EZI55" s="306"/>
      <c r="EZJ55" s="307"/>
      <c r="EZK55" s="307"/>
      <c r="EZL55" s="307"/>
      <c r="EZM55" s="307"/>
      <c r="EZN55" s="307"/>
      <c r="EZO55" s="307"/>
      <c r="EZP55" s="308"/>
      <c r="EZQ55" s="306"/>
      <c r="EZR55" s="307"/>
      <c r="EZS55" s="307"/>
      <c r="EZT55" s="307"/>
      <c r="EZU55" s="307"/>
      <c r="EZV55" s="307"/>
      <c r="EZW55" s="307"/>
      <c r="EZX55" s="308"/>
      <c r="EZY55" s="306"/>
      <c r="EZZ55" s="307"/>
      <c r="FAA55" s="307"/>
      <c r="FAB55" s="307"/>
      <c r="FAC55" s="307"/>
      <c r="FAD55" s="307"/>
      <c r="FAE55" s="307"/>
      <c r="FAF55" s="308"/>
      <c r="FAG55" s="306"/>
      <c r="FAH55" s="307"/>
      <c r="FAI55" s="307"/>
      <c r="FAJ55" s="307"/>
      <c r="FAK55" s="307"/>
      <c r="FAL55" s="307"/>
      <c r="FAM55" s="307"/>
      <c r="FAN55" s="308"/>
      <c r="FAO55" s="306"/>
      <c r="FAP55" s="307"/>
      <c r="FAQ55" s="307"/>
      <c r="FAR55" s="307"/>
      <c r="FAS55" s="307"/>
      <c r="FAT55" s="307"/>
      <c r="FAU55" s="307"/>
      <c r="FAV55" s="308"/>
      <c r="FAW55" s="306"/>
      <c r="FAX55" s="307"/>
      <c r="FAY55" s="307"/>
      <c r="FAZ55" s="307"/>
      <c r="FBA55" s="307"/>
      <c r="FBB55" s="307"/>
      <c r="FBC55" s="307"/>
      <c r="FBD55" s="308"/>
      <c r="FBE55" s="306"/>
      <c r="FBF55" s="307"/>
      <c r="FBG55" s="307"/>
      <c r="FBH55" s="307"/>
      <c r="FBI55" s="307"/>
      <c r="FBJ55" s="307"/>
      <c r="FBK55" s="307"/>
      <c r="FBL55" s="308"/>
      <c r="FBM55" s="306"/>
      <c r="FBN55" s="307"/>
      <c r="FBO55" s="307"/>
      <c r="FBP55" s="307"/>
      <c r="FBQ55" s="307"/>
      <c r="FBR55" s="307"/>
      <c r="FBS55" s="307"/>
      <c r="FBT55" s="308"/>
      <c r="FBU55" s="306"/>
      <c r="FBV55" s="307"/>
      <c r="FBW55" s="307"/>
      <c r="FBX55" s="307"/>
      <c r="FBY55" s="307"/>
      <c r="FBZ55" s="307"/>
      <c r="FCA55" s="307"/>
      <c r="FCB55" s="308"/>
      <c r="FCC55" s="306"/>
      <c r="FCD55" s="307"/>
      <c r="FCE55" s="307"/>
      <c r="FCF55" s="307"/>
      <c r="FCG55" s="307"/>
      <c r="FCH55" s="307"/>
      <c r="FCI55" s="307"/>
      <c r="FCJ55" s="308"/>
      <c r="FCK55" s="306"/>
      <c r="FCL55" s="307"/>
      <c r="FCM55" s="307"/>
      <c r="FCN55" s="307"/>
      <c r="FCO55" s="307"/>
      <c r="FCP55" s="307"/>
      <c r="FCQ55" s="307"/>
      <c r="FCR55" s="308"/>
      <c r="FCS55" s="306"/>
      <c r="FCT55" s="307"/>
      <c r="FCU55" s="307"/>
      <c r="FCV55" s="307"/>
      <c r="FCW55" s="307"/>
      <c r="FCX55" s="307"/>
      <c r="FCY55" s="307"/>
      <c r="FCZ55" s="308"/>
      <c r="FDA55" s="306"/>
      <c r="FDB55" s="307"/>
      <c r="FDC55" s="307"/>
      <c r="FDD55" s="307"/>
      <c r="FDE55" s="307"/>
      <c r="FDF55" s="307"/>
      <c r="FDG55" s="307"/>
      <c r="FDH55" s="308"/>
      <c r="FDI55" s="306"/>
      <c r="FDJ55" s="307"/>
      <c r="FDK55" s="307"/>
      <c r="FDL55" s="307"/>
      <c r="FDM55" s="307"/>
      <c r="FDN55" s="307"/>
      <c r="FDO55" s="307"/>
      <c r="FDP55" s="308"/>
      <c r="FDQ55" s="306"/>
      <c r="FDR55" s="307"/>
      <c r="FDS55" s="307"/>
      <c r="FDT55" s="307"/>
      <c r="FDU55" s="307"/>
      <c r="FDV55" s="307"/>
      <c r="FDW55" s="307"/>
      <c r="FDX55" s="308"/>
      <c r="FDY55" s="306"/>
      <c r="FDZ55" s="307"/>
      <c r="FEA55" s="307"/>
      <c r="FEB55" s="307"/>
      <c r="FEC55" s="307"/>
      <c r="FED55" s="307"/>
      <c r="FEE55" s="307"/>
      <c r="FEF55" s="308"/>
      <c r="FEG55" s="306"/>
      <c r="FEH55" s="307"/>
      <c r="FEI55" s="307"/>
      <c r="FEJ55" s="307"/>
      <c r="FEK55" s="307"/>
      <c r="FEL55" s="307"/>
      <c r="FEM55" s="307"/>
      <c r="FEN55" s="308"/>
      <c r="FEO55" s="306"/>
      <c r="FEP55" s="307"/>
      <c r="FEQ55" s="307"/>
      <c r="FER55" s="307"/>
      <c r="FES55" s="307"/>
      <c r="FET55" s="307"/>
      <c r="FEU55" s="307"/>
      <c r="FEV55" s="308"/>
      <c r="FEW55" s="306"/>
      <c r="FEX55" s="307"/>
      <c r="FEY55" s="307"/>
      <c r="FEZ55" s="307"/>
      <c r="FFA55" s="307"/>
      <c r="FFB55" s="307"/>
      <c r="FFC55" s="307"/>
      <c r="FFD55" s="308"/>
      <c r="FFE55" s="306"/>
      <c r="FFF55" s="307"/>
      <c r="FFG55" s="307"/>
      <c r="FFH55" s="307"/>
      <c r="FFI55" s="307"/>
      <c r="FFJ55" s="307"/>
      <c r="FFK55" s="307"/>
      <c r="FFL55" s="308"/>
      <c r="FFM55" s="306"/>
      <c r="FFN55" s="307"/>
      <c r="FFO55" s="307"/>
      <c r="FFP55" s="307"/>
      <c r="FFQ55" s="307"/>
      <c r="FFR55" s="307"/>
      <c r="FFS55" s="307"/>
      <c r="FFT55" s="308"/>
      <c r="FFU55" s="306"/>
      <c r="FFV55" s="307"/>
      <c r="FFW55" s="307"/>
      <c r="FFX55" s="307"/>
      <c r="FFY55" s="307"/>
      <c r="FFZ55" s="307"/>
      <c r="FGA55" s="307"/>
      <c r="FGB55" s="308"/>
      <c r="FGC55" s="306"/>
      <c r="FGD55" s="307"/>
      <c r="FGE55" s="307"/>
      <c r="FGF55" s="307"/>
      <c r="FGG55" s="307"/>
      <c r="FGH55" s="307"/>
      <c r="FGI55" s="307"/>
      <c r="FGJ55" s="308"/>
      <c r="FGK55" s="306"/>
      <c r="FGL55" s="307"/>
      <c r="FGM55" s="307"/>
      <c r="FGN55" s="307"/>
      <c r="FGO55" s="307"/>
      <c r="FGP55" s="307"/>
      <c r="FGQ55" s="307"/>
      <c r="FGR55" s="308"/>
      <c r="FGS55" s="306"/>
      <c r="FGT55" s="307"/>
      <c r="FGU55" s="307"/>
      <c r="FGV55" s="307"/>
      <c r="FGW55" s="307"/>
      <c r="FGX55" s="307"/>
      <c r="FGY55" s="307"/>
      <c r="FGZ55" s="308"/>
      <c r="FHA55" s="306"/>
      <c r="FHB55" s="307"/>
      <c r="FHC55" s="307"/>
      <c r="FHD55" s="307"/>
      <c r="FHE55" s="307"/>
      <c r="FHF55" s="307"/>
      <c r="FHG55" s="307"/>
      <c r="FHH55" s="308"/>
      <c r="FHI55" s="306"/>
      <c r="FHJ55" s="307"/>
      <c r="FHK55" s="307"/>
      <c r="FHL55" s="307"/>
      <c r="FHM55" s="307"/>
      <c r="FHN55" s="307"/>
      <c r="FHO55" s="307"/>
      <c r="FHP55" s="308"/>
      <c r="FHQ55" s="306"/>
      <c r="FHR55" s="307"/>
      <c r="FHS55" s="307"/>
      <c r="FHT55" s="307"/>
      <c r="FHU55" s="307"/>
      <c r="FHV55" s="307"/>
      <c r="FHW55" s="307"/>
      <c r="FHX55" s="308"/>
      <c r="FHY55" s="306"/>
      <c r="FHZ55" s="307"/>
      <c r="FIA55" s="307"/>
      <c r="FIB55" s="307"/>
      <c r="FIC55" s="307"/>
      <c r="FID55" s="307"/>
      <c r="FIE55" s="307"/>
      <c r="FIF55" s="308"/>
      <c r="FIG55" s="306"/>
      <c r="FIH55" s="307"/>
      <c r="FII55" s="307"/>
      <c r="FIJ55" s="307"/>
      <c r="FIK55" s="307"/>
      <c r="FIL55" s="307"/>
      <c r="FIM55" s="307"/>
      <c r="FIN55" s="308"/>
      <c r="FIO55" s="306"/>
      <c r="FIP55" s="307"/>
      <c r="FIQ55" s="307"/>
      <c r="FIR55" s="307"/>
      <c r="FIS55" s="307"/>
      <c r="FIT55" s="307"/>
      <c r="FIU55" s="307"/>
      <c r="FIV55" s="308"/>
      <c r="FIW55" s="306"/>
      <c r="FIX55" s="307"/>
      <c r="FIY55" s="307"/>
      <c r="FIZ55" s="307"/>
      <c r="FJA55" s="307"/>
      <c r="FJB55" s="307"/>
      <c r="FJC55" s="307"/>
      <c r="FJD55" s="308"/>
      <c r="FJE55" s="306"/>
      <c r="FJF55" s="307"/>
      <c r="FJG55" s="307"/>
      <c r="FJH55" s="307"/>
      <c r="FJI55" s="307"/>
      <c r="FJJ55" s="307"/>
      <c r="FJK55" s="307"/>
      <c r="FJL55" s="308"/>
      <c r="FJM55" s="306"/>
      <c r="FJN55" s="307"/>
      <c r="FJO55" s="307"/>
      <c r="FJP55" s="307"/>
      <c r="FJQ55" s="307"/>
      <c r="FJR55" s="307"/>
      <c r="FJS55" s="307"/>
      <c r="FJT55" s="308"/>
      <c r="FJU55" s="306"/>
      <c r="FJV55" s="307"/>
      <c r="FJW55" s="307"/>
      <c r="FJX55" s="307"/>
      <c r="FJY55" s="307"/>
      <c r="FJZ55" s="307"/>
      <c r="FKA55" s="307"/>
      <c r="FKB55" s="308"/>
      <c r="FKC55" s="306"/>
      <c r="FKD55" s="307"/>
      <c r="FKE55" s="307"/>
      <c r="FKF55" s="307"/>
      <c r="FKG55" s="307"/>
      <c r="FKH55" s="307"/>
      <c r="FKI55" s="307"/>
      <c r="FKJ55" s="308"/>
      <c r="FKK55" s="306"/>
      <c r="FKL55" s="307"/>
      <c r="FKM55" s="307"/>
      <c r="FKN55" s="307"/>
      <c r="FKO55" s="307"/>
      <c r="FKP55" s="307"/>
      <c r="FKQ55" s="307"/>
      <c r="FKR55" s="308"/>
      <c r="FKS55" s="306"/>
      <c r="FKT55" s="307"/>
      <c r="FKU55" s="307"/>
      <c r="FKV55" s="307"/>
      <c r="FKW55" s="307"/>
      <c r="FKX55" s="307"/>
      <c r="FKY55" s="307"/>
      <c r="FKZ55" s="308"/>
      <c r="FLA55" s="306"/>
      <c r="FLB55" s="307"/>
      <c r="FLC55" s="307"/>
      <c r="FLD55" s="307"/>
      <c r="FLE55" s="307"/>
      <c r="FLF55" s="307"/>
      <c r="FLG55" s="307"/>
      <c r="FLH55" s="308"/>
      <c r="FLI55" s="306"/>
      <c r="FLJ55" s="307"/>
      <c r="FLK55" s="307"/>
      <c r="FLL55" s="307"/>
      <c r="FLM55" s="307"/>
      <c r="FLN55" s="307"/>
      <c r="FLO55" s="307"/>
      <c r="FLP55" s="308"/>
      <c r="FLQ55" s="306"/>
      <c r="FLR55" s="307"/>
      <c r="FLS55" s="307"/>
      <c r="FLT55" s="307"/>
      <c r="FLU55" s="307"/>
      <c r="FLV55" s="307"/>
      <c r="FLW55" s="307"/>
      <c r="FLX55" s="308"/>
      <c r="FLY55" s="306"/>
      <c r="FLZ55" s="307"/>
      <c r="FMA55" s="307"/>
      <c r="FMB55" s="307"/>
      <c r="FMC55" s="307"/>
      <c r="FMD55" s="307"/>
      <c r="FME55" s="307"/>
      <c r="FMF55" s="308"/>
      <c r="FMG55" s="306"/>
      <c r="FMH55" s="307"/>
      <c r="FMI55" s="307"/>
      <c r="FMJ55" s="307"/>
      <c r="FMK55" s="307"/>
      <c r="FML55" s="307"/>
      <c r="FMM55" s="307"/>
      <c r="FMN55" s="308"/>
      <c r="FMO55" s="306"/>
      <c r="FMP55" s="307"/>
      <c r="FMQ55" s="307"/>
      <c r="FMR55" s="307"/>
      <c r="FMS55" s="307"/>
      <c r="FMT55" s="307"/>
      <c r="FMU55" s="307"/>
      <c r="FMV55" s="308"/>
      <c r="FMW55" s="306"/>
      <c r="FMX55" s="307"/>
      <c r="FMY55" s="307"/>
      <c r="FMZ55" s="307"/>
      <c r="FNA55" s="307"/>
      <c r="FNB55" s="307"/>
      <c r="FNC55" s="307"/>
      <c r="FND55" s="308"/>
      <c r="FNE55" s="306"/>
      <c r="FNF55" s="307"/>
      <c r="FNG55" s="307"/>
      <c r="FNH55" s="307"/>
      <c r="FNI55" s="307"/>
      <c r="FNJ55" s="307"/>
      <c r="FNK55" s="307"/>
      <c r="FNL55" s="308"/>
      <c r="FNM55" s="306"/>
      <c r="FNN55" s="307"/>
      <c r="FNO55" s="307"/>
      <c r="FNP55" s="307"/>
      <c r="FNQ55" s="307"/>
      <c r="FNR55" s="307"/>
      <c r="FNS55" s="307"/>
      <c r="FNT55" s="308"/>
      <c r="FNU55" s="306"/>
      <c r="FNV55" s="307"/>
      <c r="FNW55" s="307"/>
      <c r="FNX55" s="307"/>
      <c r="FNY55" s="307"/>
      <c r="FNZ55" s="307"/>
      <c r="FOA55" s="307"/>
      <c r="FOB55" s="308"/>
      <c r="FOC55" s="306"/>
      <c r="FOD55" s="307"/>
      <c r="FOE55" s="307"/>
      <c r="FOF55" s="307"/>
      <c r="FOG55" s="307"/>
      <c r="FOH55" s="307"/>
      <c r="FOI55" s="307"/>
      <c r="FOJ55" s="308"/>
      <c r="FOK55" s="306"/>
      <c r="FOL55" s="307"/>
      <c r="FOM55" s="307"/>
      <c r="FON55" s="307"/>
      <c r="FOO55" s="307"/>
      <c r="FOP55" s="307"/>
      <c r="FOQ55" s="307"/>
      <c r="FOR55" s="308"/>
      <c r="FOS55" s="306"/>
      <c r="FOT55" s="307"/>
      <c r="FOU55" s="307"/>
      <c r="FOV55" s="307"/>
      <c r="FOW55" s="307"/>
      <c r="FOX55" s="307"/>
      <c r="FOY55" s="307"/>
      <c r="FOZ55" s="308"/>
      <c r="FPA55" s="306"/>
      <c r="FPB55" s="307"/>
      <c r="FPC55" s="307"/>
      <c r="FPD55" s="307"/>
      <c r="FPE55" s="307"/>
      <c r="FPF55" s="307"/>
      <c r="FPG55" s="307"/>
      <c r="FPH55" s="308"/>
      <c r="FPI55" s="306"/>
      <c r="FPJ55" s="307"/>
      <c r="FPK55" s="307"/>
      <c r="FPL55" s="307"/>
      <c r="FPM55" s="307"/>
      <c r="FPN55" s="307"/>
      <c r="FPO55" s="307"/>
      <c r="FPP55" s="308"/>
      <c r="FPQ55" s="306"/>
      <c r="FPR55" s="307"/>
      <c r="FPS55" s="307"/>
      <c r="FPT55" s="307"/>
      <c r="FPU55" s="307"/>
      <c r="FPV55" s="307"/>
      <c r="FPW55" s="307"/>
      <c r="FPX55" s="308"/>
      <c r="FPY55" s="306"/>
      <c r="FPZ55" s="307"/>
      <c r="FQA55" s="307"/>
      <c r="FQB55" s="307"/>
      <c r="FQC55" s="307"/>
      <c r="FQD55" s="307"/>
      <c r="FQE55" s="307"/>
      <c r="FQF55" s="308"/>
      <c r="FQG55" s="306"/>
      <c r="FQH55" s="307"/>
      <c r="FQI55" s="307"/>
      <c r="FQJ55" s="307"/>
      <c r="FQK55" s="307"/>
      <c r="FQL55" s="307"/>
      <c r="FQM55" s="307"/>
      <c r="FQN55" s="308"/>
      <c r="FQO55" s="306"/>
      <c r="FQP55" s="307"/>
      <c r="FQQ55" s="307"/>
      <c r="FQR55" s="307"/>
      <c r="FQS55" s="307"/>
      <c r="FQT55" s="307"/>
      <c r="FQU55" s="307"/>
      <c r="FQV55" s="308"/>
      <c r="FQW55" s="306"/>
      <c r="FQX55" s="307"/>
      <c r="FQY55" s="307"/>
      <c r="FQZ55" s="307"/>
      <c r="FRA55" s="307"/>
      <c r="FRB55" s="307"/>
      <c r="FRC55" s="307"/>
      <c r="FRD55" s="308"/>
      <c r="FRE55" s="306"/>
      <c r="FRF55" s="307"/>
      <c r="FRG55" s="307"/>
      <c r="FRH55" s="307"/>
      <c r="FRI55" s="307"/>
      <c r="FRJ55" s="307"/>
      <c r="FRK55" s="307"/>
      <c r="FRL55" s="308"/>
      <c r="FRM55" s="306"/>
      <c r="FRN55" s="307"/>
      <c r="FRO55" s="307"/>
      <c r="FRP55" s="307"/>
      <c r="FRQ55" s="307"/>
      <c r="FRR55" s="307"/>
      <c r="FRS55" s="307"/>
      <c r="FRT55" s="308"/>
      <c r="FRU55" s="306"/>
      <c r="FRV55" s="307"/>
      <c r="FRW55" s="307"/>
      <c r="FRX55" s="307"/>
      <c r="FRY55" s="307"/>
      <c r="FRZ55" s="307"/>
      <c r="FSA55" s="307"/>
      <c r="FSB55" s="308"/>
      <c r="FSC55" s="306"/>
      <c r="FSD55" s="307"/>
      <c r="FSE55" s="307"/>
      <c r="FSF55" s="307"/>
      <c r="FSG55" s="307"/>
      <c r="FSH55" s="307"/>
      <c r="FSI55" s="307"/>
      <c r="FSJ55" s="308"/>
      <c r="FSK55" s="306"/>
      <c r="FSL55" s="307"/>
      <c r="FSM55" s="307"/>
      <c r="FSN55" s="307"/>
      <c r="FSO55" s="307"/>
      <c r="FSP55" s="307"/>
      <c r="FSQ55" s="307"/>
      <c r="FSR55" s="308"/>
      <c r="FSS55" s="306"/>
      <c r="FST55" s="307"/>
      <c r="FSU55" s="307"/>
      <c r="FSV55" s="307"/>
      <c r="FSW55" s="307"/>
      <c r="FSX55" s="307"/>
      <c r="FSY55" s="307"/>
      <c r="FSZ55" s="308"/>
      <c r="FTA55" s="306"/>
      <c r="FTB55" s="307"/>
      <c r="FTC55" s="307"/>
      <c r="FTD55" s="307"/>
      <c r="FTE55" s="307"/>
      <c r="FTF55" s="307"/>
      <c r="FTG55" s="307"/>
      <c r="FTH55" s="308"/>
      <c r="FTI55" s="306"/>
      <c r="FTJ55" s="307"/>
      <c r="FTK55" s="307"/>
      <c r="FTL55" s="307"/>
      <c r="FTM55" s="307"/>
      <c r="FTN55" s="307"/>
      <c r="FTO55" s="307"/>
      <c r="FTP55" s="308"/>
      <c r="FTQ55" s="306"/>
      <c r="FTR55" s="307"/>
      <c r="FTS55" s="307"/>
      <c r="FTT55" s="307"/>
      <c r="FTU55" s="307"/>
      <c r="FTV55" s="307"/>
      <c r="FTW55" s="307"/>
      <c r="FTX55" s="308"/>
      <c r="FTY55" s="306"/>
      <c r="FTZ55" s="307"/>
      <c r="FUA55" s="307"/>
      <c r="FUB55" s="307"/>
      <c r="FUC55" s="307"/>
      <c r="FUD55" s="307"/>
      <c r="FUE55" s="307"/>
      <c r="FUF55" s="308"/>
      <c r="FUG55" s="306"/>
      <c r="FUH55" s="307"/>
      <c r="FUI55" s="307"/>
      <c r="FUJ55" s="307"/>
      <c r="FUK55" s="307"/>
      <c r="FUL55" s="307"/>
      <c r="FUM55" s="307"/>
      <c r="FUN55" s="308"/>
      <c r="FUO55" s="306"/>
      <c r="FUP55" s="307"/>
      <c r="FUQ55" s="307"/>
      <c r="FUR55" s="307"/>
      <c r="FUS55" s="307"/>
      <c r="FUT55" s="307"/>
      <c r="FUU55" s="307"/>
      <c r="FUV55" s="308"/>
      <c r="FUW55" s="306"/>
      <c r="FUX55" s="307"/>
      <c r="FUY55" s="307"/>
      <c r="FUZ55" s="307"/>
      <c r="FVA55" s="307"/>
      <c r="FVB55" s="307"/>
      <c r="FVC55" s="307"/>
      <c r="FVD55" s="308"/>
      <c r="FVE55" s="306"/>
      <c r="FVF55" s="307"/>
      <c r="FVG55" s="307"/>
      <c r="FVH55" s="307"/>
      <c r="FVI55" s="307"/>
      <c r="FVJ55" s="307"/>
      <c r="FVK55" s="307"/>
      <c r="FVL55" s="308"/>
      <c r="FVM55" s="306"/>
      <c r="FVN55" s="307"/>
      <c r="FVO55" s="307"/>
      <c r="FVP55" s="307"/>
      <c r="FVQ55" s="307"/>
      <c r="FVR55" s="307"/>
      <c r="FVS55" s="307"/>
      <c r="FVT55" s="308"/>
      <c r="FVU55" s="306"/>
      <c r="FVV55" s="307"/>
      <c r="FVW55" s="307"/>
      <c r="FVX55" s="307"/>
      <c r="FVY55" s="307"/>
      <c r="FVZ55" s="307"/>
      <c r="FWA55" s="307"/>
      <c r="FWB55" s="308"/>
      <c r="FWC55" s="306"/>
      <c r="FWD55" s="307"/>
      <c r="FWE55" s="307"/>
      <c r="FWF55" s="307"/>
      <c r="FWG55" s="307"/>
      <c r="FWH55" s="307"/>
      <c r="FWI55" s="307"/>
      <c r="FWJ55" s="308"/>
      <c r="FWK55" s="306"/>
      <c r="FWL55" s="307"/>
      <c r="FWM55" s="307"/>
      <c r="FWN55" s="307"/>
      <c r="FWO55" s="307"/>
      <c r="FWP55" s="307"/>
      <c r="FWQ55" s="307"/>
      <c r="FWR55" s="308"/>
      <c r="FWS55" s="306"/>
      <c r="FWT55" s="307"/>
      <c r="FWU55" s="307"/>
      <c r="FWV55" s="307"/>
      <c r="FWW55" s="307"/>
      <c r="FWX55" s="307"/>
      <c r="FWY55" s="307"/>
      <c r="FWZ55" s="308"/>
      <c r="FXA55" s="306"/>
      <c r="FXB55" s="307"/>
      <c r="FXC55" s="307"/>
      <c r="FXD55" s="307"/>
      <c r="FXE55" s="307"/>
      <c r="FXF55" s="307"/>
      <c r="FXG55" s="307"/>
      <c r="FXH55" s="308"/>
      <c r="FXI55" s="306"/>
      <c r="FXJ55" s="307"/>
      <c r="FXK55" s="307"/>
      <c r="FXL55" s="307"/>
      <c r="FXM55" s="307"/>
      <c r="FXN55" s="307"/>
      <c r="FXO55" s="307"/>
      <c r="FXP55" s="308"/>
      <c r="FXQ55" s="306"/>
      <c r="FXR55" s="307"/>
      <c r="FXS55" s="307"/>
      <c r="FXT55" s="307"/>
      <c r="FXU55" s="307"/>
      <c r="FXV55" s="307"/>
      <c r="FXW55" s="307"/>
      <c r="FXX55" s="308"/>
      <c r="FXY55" s="306"/>
      <c r="FXZ55" s="307"/>
      <c r="FYA55" s="307"/>
      <c r="FYB55" s="307"/>
      <c r="FYC55" s="307"/>
      <c r="FYD55" s="307"/>
      <c r="FYE55" s="307"/>
      <c r="FYF55" s="308"/>
      <c r="FYG55" s="306"/>
      <c r="FYH55" s="307"/>
      <c r="FYI55" s="307"/>
      <c r="FYJ55" s="307"/>
      <c r="FYK55" s="307"/>
      <c r="FYL55" s="307"/>
      <c r="FYM55" s="307"/>
      <c r="FYN55" s="308"/>
      <c r="FYO55" s="306"/>
      <c r="FYP55" s="307"/>
      <c r="FYQ55" s="307"/>
      <c r="FYR55" s="307"/>
      <c r="FYS55" s="307"/>
      <c r="FYT55" s="307"/>
      <c r="FYU55" s="307"/>
      <c r="FYV55" s="308"/>
      <c r="FYW55" s="306"/>
      <c r="FYX55" s="307"/>
      <c r="FYY55" s="307"/>
      <c r="FYZ55" s="307"/>
      <c r="FZA55" s="307"/>
      <c r="FZB55" s="307"/>
      <c r="FZC55" s="307"/>
      <c r="FZD55" s="308"/>
      <c r="FZE55" s="306"/>
      <c r="FZF55" s="307"/>
      <c r="FZG55" s="307"/>
      <c r="FZH55" s="307"/>
      <c r="FZI55" s="307"/>
      <c r="FZJ55" s="307"/>
      <c r="FZK55" s="307"/>
      <c r="FZL55" s="308"/>
      <c r="FZM55" s="306"/>
      <c r="FZN55" s="307"/>
      <c r="FZO55" s="307"/>
      <c r="FZP55" s="307"/>
      <c r="FZQ55" s="307"/>
      <c r="FZR55" s="307"/>
      <c r="FZS55" s="307"/>
      <c r="FZT55" s="308"/>
      <c r="FZU55" s="306"/>
      <c r="FZV55" s="307"/>
      <c r="FZW55" s="307"/>
      <c r="FZX55" s="307"/>
      <c r="FZY55" s="307"/>
      <c r="FZZ55" s="307"/>
      <c r="GAA55" s="307"/>
      <c r="GAB55" s="308"/>
      <c r="GAC55" s="306"/>
      <c r="GAD55" s="307"/>
      <c r="GAE55" s="307"/>
      <c r="GAF55" s="307"/>
      <c r="GAG55" s="307"/>
      <c r="GAH55" s="307"/>
      <c r="GAI55" s="307"/>
      <c r="GAJ55" s="308"/>
      <c r="GAK55" s="306"/>
      <c r="GAL55" s="307"/>
      <c r="GAM55" s="307"/>
      <c r="GAN55" s="307"/>
      <c r="GAO55" s="307"/>
      <c r="GAP55" s="307"/>
      <c r="GAQ55" s="307"/>
      <c r="GAR55" s="308"/>
      <c r="GAS55" s="306"/>
      <c r="GAT55" s="307"/>
      <c r="GAU55" s="307"/>
      <c r="GAV55" s="307"/>
      <c r="GAW55" s="307"/>
      <c r="GAX55" s="307"/>
      <c r="GAY55" s="307"/>
      <c r="GAZ55" s="308"/>
      <c r="GBA55" s="306"/>
      <c r="GBB55" s="307"/>
      <c r="GBC55" s="307"/>
      <c r="GBD55" s="307"/>
      <c r="GBE55" s="307"/>
      <c r="GBF55" s="307"/>
      <c r="GBG55" s="307"/>
      <c r="GBH55" s="308"/>
      <c r="GBI55" s="306"/>
      <c r="GBJ55" s="307"/>
      <c r="GBK55" s="307"/>
      <c r="GBL55" s="307"/>
      <c r="GBM55" s="307"/>
      <c r="GBN55" s="307"/>
      <c r="GBO55" s="307"/>
      <c r="GBP55" s="308"/>
      <c r="GBQ55" s="306"/>
      <c r="GBR55" s="307"/>
      <c r="GBS55" s="307"/>
      <c r="GBT55" s="307"/>
      <c r="GBU55" s="307"/>
      <c r="GBV55" s="307"/>
      <c r="GBW55" s="307"/>
      <c r="GBX55" s="308"/>
      <c r="GBY55" s="306"/>
      <c r="GBZ55" s="307"/>
      <c r="GCA55" s="307"/>
      <c r="GCB55" s="307"/>
      <c r="GCC55" s="307"/>
      <c r="GCD55" s="307"/>
      <c r="GCE55" s="307"/>
      <c r="GCF55" s="308"/>
      <c r="GCG55" s="306"/>
      <c r="GCH55" s="307"/>
      <c r="GCI55" s="307"/>
      <c r="GCJ55" s="307"/>
      <c r="GCK55" s="307"/>
      <c r="GCL55" s="307"/>
      <c r="GCM55" s="307"/>
      <c r="GCN55" s="308"/>
      <c r="GCO55" s="306"/>
      <c r="GCP55" s="307"/>
      <c r="GCQ55" s="307"/>
      <c r="GCR55" s="307"/>
      <c r="GCS55" s="307"/>
      <c r="GCT55" s="307"/>
      <c r="GCU55" s="307"/>
      <c r="GCV55" s="308"/>
      <c r="GCW55" s="306"/>
      <c r="GCX55" s="307"/>
      <c r="GCY55" s="307"/>
      <c r="GCZ55" s="307"/>
      <c r="GDA55" s="307"/>
      <c r="GDB55" s="307"/>
      <c r="GDC55" s="307"/>
      <c r="GDD55" s="308"/>
      <c r="GDE55" s="306"/>
      <c r="GDF55" s="307"/>
      <c r="GDG55" s="307"/>
      <c r="GDH55" s="307"/>
      <c r="GDI55" s="307"/>
      <c r="GDJ55" s="307"/>
      <c r="GDK55" s="307"/>
      <c r="GDL55" s="308"/>
      <c r="GDM55" s="306"/>
      <c r="GDN55" s="307"/>
      <c r="GDO55" s="307"/>
      <c r="GDP55" s="307"/>
      <c r="GDQ55" s="307"/>
      <c r="GDR55" s="307"/>
      <c r="GDS55" s="307"/>
      <c r="GDT55" s="308"/>
      <c r="GDU55" s="306"/>
      <c r="GDV55" s="307"/>
      <c r="GDW55" s="307"/>
      <c r="GDX55" s="307"/>
      <c r="GDY55" s="307"/>
      <c r="GDZ55" s="307"/>
      <c r="GEA55" s="307"/>
      <c r="GEB55" s="308"/>
      <c r="GEC55" s="306"/>
      <c r="GED55" s="307"/>
      <c r="GEE55" s="307"/>
      <c r="GEF55" s="307"/>
      <c r="GEG55" s="307"/>
      <c r="GEH55" s="307"/>
      <c r="GEI55" s="307"/>
      <c r="GEJ55" s="308"/>
      <c r="GEK55" s="306"/>
      <c r="GEL55" s="307"/>
      <c r="GEM55" s="307"/>
      <c r="GEN55" s="307"/>
      <c r="GEO55" s="307"/>
      <c r="GEP55" s="307"/>
      <c r="GEQ55" s="307"/>
      <c r="GER55" s="308"/>
      <c r="GES55" s="306"/>
      <c r="GET55" s="307"/>
      <c r="GEU55" s="307"/>
      <c r="GEV55" s="307"/>
      <c r="GEW55" s="307"/>
      <c r="GEX55" s="307"/>
      <c r="GEY55" s="307"/>
      <c r="GEZ55" s="308"/>
      <c r="GFA55" s="306"/>
      <c r="GFB55" s="307"/>
      <c r="GFC55" s="307"/>
      <c r="GFD55" s="307"/>
      <c r="GFE55" s="307"/>
      <c r="GFF55" s="307"/>
      <c r="GFG55" s="307"/>
      <c r="GFH55" s="308"/>
      <c r="GFI55" s="306"/>
      <c r="GFJ55" s="307"/>
      <c r="GFK55" s="307"/>
      <c r="GFL55" s="307"/>
      <c r="GFM55" s="307"/>
      <c r="GFN55" s="307"/>
      <c r="GFO55" s="307"/>
      <c r="GFP55" s="308"/>
      <c r="GFQ55" s="306"/>
      <c r="GFR55" s="307"/>
      <c r="GFS55" s="307"/>
      <c r="GFT55" s="307"/>
      <c r="GFU55" s="307"/>
      <c r="GFV55" s="307"/>
      <c r="GFW55" s="307"/>
      <c r="GFX55" s="308"/>
      <c r="GFY55" s="306"/>
      <c r="GFZ55" s="307"/>
      <c r="GGA55" s="307"/>
      <c r="GGB55" s="307"/>
      <c r="GGC55" s="307"/>
      <c r="GGD55" s="307"/>
      <c r="GGE55" s="307"/>
      <c r="GGF55" s="308"/>
      <c r="GGG55" s="306"/>
      <c r="GGH55" s="307"/>
      <c r="GGI55" s="307"/>
      <c r="GGJ55" s="307"/>
      <c r="GGK55" s="307"/>
      <c r="GGL55" s="307"/>
      <c r="GGM55" s="307"/>
      <c r="GGN55" s="308"/>
      <c r="GGO55" s="306"/>
      <c r="GGP55" s="307"/>
      <c r="GGQ55" s="307"/>
      <c r="GGR55" s="307"/>
      <c r="GGS55" s="307"/>
      <c r="GGT55" s="307"/>
      <c r="GGU55" s="307"/>
      <c r="GGV55" s="308"/>
      <c r="GGW55" s="306"/>
      <c r="GGX55" s="307"/>
      <c r="GGY55" s="307"/>
      <c r="GGZ55" s="307"/>
      <c r="GHA55" s="307"/>
      <c r="GHB55" s="307"/>
      <c r="GHC55" s="307"/>
      <c r="GHD55" s="308"/>
      <c r="GHE55" s="306"/>
      <c r="GHF55" s="307"/>
      <c r="GHG55" s="307"/>
      <c r="GHH55" s="307"/>
      <c r="GHI55" s="307"/>
      <c r="GHJ55" s="307"/>
      <c r="GHK55" s="307"/>
      <c r="GHL55" s="308"/>
      <c r="GHM55" s="306"/>
      <c r="GHN55" s="307"/>
      <c r="GHO55" s="307"/>
      <c r="GHP55" s="307"/>
      <c r="GHQ55" s="307"/>
      <c r="GHR55" s="307"/>
      <c r="GHS55" s="307"/>
      <c r="GHT55" s="308"/>
      <c r="GHU55" s="306"/>
      <c r="GHV55" s="307"/>
      <c r="GHW55" s="307"/>
      <c r="GHX55" s="307"/>
      <c r="GHY55" s="307"/>
      <c r="GHZ55" s="307"/>
      <c r="GIA55" s="307"/>
      <c r="GIB55" s="308"/>
      <c r="GIC55" s="306"/>
      <c r="GID55" s="307"/>
      <c r="GIE55" s="307"/>
      <c r="GIF55" s="307"/>
      <c r="GIG55" s="307"/>
      <c r="GIH55" s="307"/>
      <c r="GII55" s="307"/>
      <c r="GIJ55" s="308"/>
      <c r="GIK55" s="306"/>
      <c r="GIL55" s="307"/>
      <c r="GIM55" s="307"/>
      <c r="GIN55" s="307"/>
      <c r="GIO55" s="307"/>
      <c r="GIP55" s="307"/>
      <c r="GIQ55" s="307"/>
      <c r="GIR55" s="308"/>
      <c r="GIS55" s="306"/>
      <c r="GIT55" s="307"/>
      <c r="GIU55" s="307"/>
      <c r="GIV55" s="307"/>
      <c r="GIW55" s="307"/>
      <c r="GIX55" s="307"/>
      <c r="GIY55" s="307"/>
      <c r="GIZ55" s="308"/>
      <c r="GJA55" s="306"/>
      <c r="GJB55" s="307"/>
      <c r="GJC55" s="307"/>
      <c r="GJD55" s="307"/>
      <c r="GJE55" s="307"/>
      <c r="GJF55" s="307"/>
      <c r="GJG55" s="307"/>
      <c r="GJH55" s="308"/>
      <c r="GJI55" s="306"/>
      <c r="GJJ55" s="307"/>
      <c r="GJK55" s="307"/>
      <c r="GJL55" s="307"/>
      <c r="GJM55" s="307"/>
      <c r="GJN55" s="307"/>
      <c r="GJO55" s="307"/>
      <c r="GJP55" s="308"/>
      <c r="GJQ55" s="306"/>
      <c r="GJR55" s="307"/>
      <c r="GJS55" s="307"/>
      <c r="GJT55" s="307"/>
      <c r="GJU55" s="307"/>
      <c r="GJV55" s="307"/>
      <c r="GJW55" s="307"/>
      <c r="GJX55" s="308"/>
      <c r="GJY55" s="306"/>
      <c r="GJZ55" s="307"/>
      <c r="GKA55" s="307"/>
      <c r="GKB55" s="307"/>
      <c r="GKC55" s="307"/>
      <c r="GKD55" s="307"/>
      <c r="GKE55" s="307"/>
      <c r="GKF55" s="308"/>
      <c r="GKG55" s="306"/>
      <c r="GKH55" s="307"/>
      <c r="GKI55" s="307"/>
      <c r="GKJ55" s="307"/>
      <c r="GKK55" s="307"/>
      <c r="GKL55" s="307"/>
      <c r="GKM55" s="307"/>
      <c r="GKN55" s="308"/>
      <c r="GKO55" s="306"/>
      <c r="GKP55" s="307"/>
      <c r="GKQ55" s="307"/>
      <c r="GKR55" s="307"/>
      <c r="GKS55" s="307"/>
      <c r="GKT55" s="307"/>
      <c r="GKU55" s="307"/>
      <c r="GKV55" s="308"/>
      <c r="GKW55" s="306"/>
      <c r="GKX55" s="307"/>
      <c r="GKY55" s="307"/>
      <c r="GKZ55" s="307"/>
      <c r="GLA55" s="307"/>
      <c r="GLB55" s="307"/>
      <c r="GLC55" s="307"/>
      <c r="GLD55" s="308"/>
      <c r="GLE55" s="306"/>
      <c r="GLF55" s="307"/>
      <c r="GLG55" s="307"/>
      <c r="GLH55" s="307"/>
      <c r="GLI55" s="307"/>
      <c r="GLJ55" s="307"/>
      <c r="GLK55" s="307"/>
      <c r="GLL55" s="308"/>
      <c r="GLM55" s="306"/>
      <c r="GLN55" s="307"/>
      <c r="GLO55" s="307"/>
      <c r="GLP55" s="307"/>
      <c r="GLQ55" s="307"/>
      <c r="GLR55" s="307"/>
      <c r="GLS55" s="307"/>
      <c r="GLT55" s="308"/>
      <c r="GLU55" s="306"/>
      <c r="GLV55" s="307"/>
      <c r="GLW55" s="307"/>
      <c r="GLX55" s="307"/>
      <c r="GLY55" s="307"/>
      <c r="GLZ55" s="307"/>
      <c r="GMA55" s="307"/>
      <c r="GMB55" s="308"/>
      <c r="GMC55" s="306"/>
      <c r="GMD55" s="307"/>
      <c r="GME55" s="307"/>
      <c r="GMF55" s="307"/>
      <c r="GMG55" s="307"/>
      <c r="GMH55" s="307"/>
      <c r="GMI55" s="307"/>
      <c r="GMJ55" s="308"/>
      <c r="GMK55" s="306"/>
      <c r="GML55" s="307"/>
      <c r="GMM55" s="307"/>
      <c r="GMN55" s="307"/>
      <c r="GMO55" s="307"/>
      <c r="GMP55" s="307"/>
      <c r="GMQ55" s="307"/>
      <c r="GMR55" s="308"/>
      <c r="GMS55" s="306"/>
      <c r="GMT55" s="307"/>
      <c r="GMU55" s="307"/>
      <c r="GMV55" s="307"/>
      <c r="GMW55" s="307"/>
      <c r="GMX55" s="307"/>
      <c r="GMY55" s="307"/>
      <c r="GMZ55" s="308"/>
      <c r="GNA55" s="306"/>
      <c r="GNB55" s="307"/>
      <c r="GNC55" s="307"/>
      <c r="GND55" s="307"/>
      <c r="GNE55" s="307"/>
      <c r="GNF55" s="307"/>
      <c r="GNG55" s="307"/>
      <c r="GNH55" s="308"/>
      <c r="GNI55" s="306"/>
      <c r="GNJ55" s="307"/>
      <c r="GNK55" s="307"/>
      <c r="GNL55" s="307"/>
      <c r="GNM55" s="307"/>
      <c r="GNN55" s="307"/>
      <c r="GNO55" s="307"/>
      <c r="GNP55" s="308"/>
      <c r="GNQ55" s="306"/>
      <c r="GNR55" s="307"/>
      <c r="GNS55" s="307"/>
      <c r="GNT55" s="307"/>
      <c r="GNU55" s="307"/>
      <c r="GNV55" s="307"/>
      <c r="GNW55" s="307"/>
      <c r="GNX55" s="308"/>
      <c r="GNY55" s="306"/>
      <c r="GNZ55" s="307"/>
      <c r="GOA55" s="307"/>
      <c r="GOB55" s="307"/>
      <c r="GOC55" s="307"/>
      <c r="GOD55" s="307"/>
      <c r="GOE55" s="307"/>
      <c r="GOF55" s="308"/>
      <c r="GOG55" s="306"/>
      <c r="GOH55" s="307"/>
      <c r="GOI55" s="307"/>
      <c r="GOJ55" s="307"/>
      <c r="GOK55" s="307"/>
      <c r="GOL55" s="307"/>
      <c r="GOM55" s="307"/>
      <c r="GON55" s="308"/>
      <c r="GOO55" s="306"/>
      <c r="GOP55" s="307"/>
      <c r="GOQ55" s="307"/>
      <c r="GOR55" s="307"/>
      <c r="GOS55" s="307"/>
      <c r="GOT55" s="307"/>
      <c r="GOU55" s="307"/>
      <c r="GOV55" s="308"/>
      <c r="GOW55" s="306"/>
      <c r="GOX55" s="307"/>
      <c r="GOY55" s="307"/>
      <c r="GOZ55" s="307"/>
      <c r="GPA55" s="307"/>
      <c r="GPB55" s="307"/>
      <c r="GPC55" s="307"/>
      <c r="GPD55" s="308"/>
      <c r="GPE55" s="306"/>
      <c r="GPF55" s="307"/>
      <c r="GPG55" s="307"/>
      <c r="GPH55" s="307"/>
      <c r="GPI55" s="307"/>
      <c r="GPJ55" s="307"/>
      <c r="GPK55" s="307"/>
      <c r="GPL55" s="308"/>
      <c r="GPM55" s="306"/>
      <c r="GPN55" s="307"/>
      <c r="GPO55" s="307"/>
      <c r="GPP55" s="307"/>
      <c r="GPQ55" s="307"/>
      <c r="GPR55" s="307"/>
      <c r="GPS55" s="307"/>
      <c r="GPT55" s="308"/>
      <c r="GPU55" s="306"/>
      <c r="GPV55" s="307"/>
      <c r="GPW55" s="307"/>
      <c r="GPX55" s="307"/>
      <c r="GPY55" s="307"/>
      <c r="GPZ55" s="307"/>
      <c r="GQA55" s="307"/>
      <c r="GQB55" s="308"/>
      <c r="GQC55" s="306"/>
      <c r="GQD55" s="307"/>
      <c r="GQE55" s="307"/>
      <c r="GQF55" s="307"/>
      <c r="GQG55" s="307"/>
      <c r="GQH55" s="307"/>
      <c r="GQI55" s="307"/>
      <c r="GQJ55" s="308"/>
      <c r="GQK55" s="306"/>
      <c r="GQL55" s="307"/>
      <c r="GQM55" s="307"/>
      <c r="GQN55" s="307"/>
      <c r="GQO55" s="307"/>
      <c r="GQP55" s="307"/>
      <c r="GQQ55" s="307"/>
      <c r="GQR55" s="308"/>
      <c r="GQS55" s="306"/>
      <c r="GQT55" s="307"/>
      <c r="GQU55" s="307"/>
      <c r="GQV55" s="307"/>
      <c r="GQW55" s="307"/>
      <c r="GQX55" s="307"/>
      <c r="GQY55" s="307"/>
      <c r="GQZ55" s="308"/>
      <c r="GRA55" s="306"/>
      <c r="GRB55" s="307"/>
      <c r="GRC55" s="307"/>
      <c r="GRD55" s="307"/>
      <c r="GRE55" s="307"/>
      <c r="GRF55" s="307"/>
      <c r="GRG55" s="307"/>
      <c r="GRH55" s="308"/>
      <c r="GRI55" s="306"/>
      <c r="GRJ55" s="307"/>
      <c r="GRK55" s="307"/>
      <c r="GRL55" s="307"/>
      <c r="GRM55" s="307"/>
      <c r="GRN55" s="307"/>
      <c r="GRO55" s="307"/>
      <c r="GRP55" s="308"/>
      <c r="GRQ55" s="306"/>
      <c r="GRR55" s="307"/>
      <c r="GRS55" s="307"/>
      <c r="GRT55" s="307"/>
      <c r="GRU55" s="307"/>
      <c r="GRV55" s="307"/>
      <c r="GRW55" s="307"/>
      <c r="GRX55" s="308"/>
      <c r="GRY55" s="306"/>
      <c r="GRZ55" s="307"/>
      <c r="GSA55" s="307"/>
      <c r="GSB55" s="307"/>
      <c r="GSC55" s="307"/>
      <c r="GSD55" s="307"/>
      <c r="GSE55" s="307"/>
      <c r="GSF55" s="308"/>
      <c r="GSG55" s="306"/>
      <c r="GSH55" s="307"/>
      <c r="GSI55" s="307"/>
      <c r="GSJ55" s="307"/>
      <c r="GSK55" s="307"/>
      <c r="GSL55" s="307"/>
      <c r="GSM55" s="307"/>
      <c r="GSN55" s="308"/>
      <c r="GSO55" s="306"/>
      <c r="GSP55" s="307"/>
      <c r="GSQ55" s="307"/>
      <c r="GSR55" s="307"/>
      <c r="GSS55" s="307"/>
      <c r="GST55" s="307"/>
      <c r="GSU55" s="307"/>
      <c r="GSV55" s="308"/>
      <c r="GSW55" s="306"/>
      <c r="GSX55" s="307"/>
      <c r="GSY55" s="307"/>
      <c r="GSZ55" s="307"/>
      <c r="GTA55" s="307"/>
      <c r="GTB55" s="307"/>
      <c r="GTC55" s="307"/>
      <c r="GTD55" s="308"/>
      <c r="GTE55" s="306"/>
      <c r="GTF55" s="307"/>
      <c r="GTG55" s="307"/>
      <c r="GTH55" s="307"/>
      <c r="GTI55" s="307"/>
      <c r="GTJ55" s="307"/>
      <c r="GTK55" s="307"/>
      <c r="GTL55" s="308"/>
      <c r="GTM55" s="306"/>
      <c r="GTN55" s="307"/>
      <c r="GTO55" s="307"/>
      <c r="GTP55" s="307"/>
      <c r="GTQ55" s="307"/>
      <c r="GTR55" s="307"/>
      <c r="GTS55" s="307"/>
      <c r="GTT55" s="308"/>
      <c r="GTU55" s="306"/>
      <c r="GTV55" s="307"/>
      <c r="GTW55" s="307"/>
      <c r="GTX55" s="307"/>
      <c r="GTY55" s="307"/>
      <c r="GTZ55" s="307"/>
      <c r="GUA55" s="307"/>
      <c r="GUB55" s="308"/>
      <c r="GUC55" s="306"/>
      <c r="GUD55" s="307"/>
      <c r="GUE55" s="307"/>
      <c r="GUF55" s="307"/>
      <c r="GUG55" s="307"/>
      <c r="GUH55" s="307"/>
      <c r="GUI55" s="307"/>
      <c r="GUJ55" s="308"/>
      <c r="GUK55" s="306"/>
      <c r="GUL55" s="307"/>
      <c r="GUM55" s="307"/>
      <c r="GUN55" s="307"/>
      <c r="GUO55" s="307"/>
      <c r="GUP55" s="307"/>
      <c r="GUQ55" s="307"/>
      <c r="GUR55" s="308"/>
      <c r="GUS55" s="306"/>
      <c r="GUT55" s="307"/>
      <c r="GUU55" s="307"/>
      <c r="GUV55" s="307"/>
      <c r="GUW55" s="307"/>
      <c r="GUX55" s="307"/>
      <c r="GUY55" s="307"/>
      <c r="GUZ55" s="308"/>
      <c r="GVA55" s="306"/>
      <c r="GVB55" s="307"/>
      <c r="GVC55" s="307"/>
      <c r="GVD55" s="307"/>
      <c r="GVE55" s="307"/>
      <c r="GVF55" s="307"/>
      <c r="GVG55" s="307"/>
      <c r="GVH55" s="308"/>
      <c r="GVI55" s="306"/>
      <c r="GVJ55" s="307"/>
      <c r="GVK55" s="307"/>
      <c r="GVL55" s="307"/>
      <c r="GVM55" s="307"/>
      <c r="GVN55" s="307"/>
      <c r="GVO55" s="307"/>
      <c r="GVP55" s="308"/>
      <c r="GVQ55" s="306"/>
      <c r="GVR55" s="307"/>
      <c r="GVS55" s="307"/>
      <c r="GVT55" s="307"/>
      <c r="GVU55" s="307"/>
      <c r="GVV55" s="307"/>
      <c r="GVW55" s="307"/>
      <c r="GVX55" s="308"/>
      <c r="GVY55" s="306"/>
      <c r="GVZ55" s="307"/>
      <c r="GWA55" s="307"/>
      <c r="GWB55" s="307"/>
      <c r="GWC55" s="307"/>
      <c r="GWD55" s="307"/>
      <c r="GWE55" s="307"/>
      <c r="GWF55" s="308"/>
      <c r="GWG55" s="306"/>
      <c r="GWH55" s="307"/>
      <c r="GWI55" s="307"/>
      <c r="GWJ55" s="307"/>
      <c r="GWK55" s="307"/>
      <c r="GWL55" s="307"/>
      <c r="GWM55" s="307"/>
      <c r="GWN55" s="308"/>
      <c r="GWO55" s="306"/>
      <c r="GWP55" s="307"/>
      <c r="GWQ55" s="307"/>
      <c r="GWR55" s="307"/>
      <c r="GWS55" s="307"/>
      <c r="GWT55" s="307"/>
      <c r="GWU55" s="307"/>
      <c r="GWV55" s="308"/>
      <c r="GWW55" s="306"/>
      <c r="GWX55" s="307"/>
      <c r="GWY55" s="307"/>
      <c r="GWZ55" s="307"/>
      <c r="GXA55" s="307"/>
      <c r="GXB55" s="307"/>
      <c r="GXC55" s="307"/>
      <c r="GXD55" s="308"/>
      <c r="GXE55" s="306"/>
      <c r="GXF55" s="307"/>
      <c r="GXG55" s="307"/>
      <c r="GXH55" s="307"/>
      <c r="GXI55" s="307"/>
      <c r="GXJ55" s="307"/>
      <c r="GXK55" s="307"/>
      <c r="GXL55" s="308"/>
      <c r="GXM55" s="306"/>
      <c r="GXN55" s="307"/>
      <c r="GXO55" s="307"/>
      <c r="GXP55" s="307"/>
      <c r="GXQ55" s="307"/>
      <c r="GXR55" s="307"/>
      <c r="GXS55" s="307"/>
      <c r="GXT55" s="308"/>
      <c r="GXU55" s="306"/>
      <c r="GXV55" s="307"/>
      <c r="GXW55" s="307"/>
      <c r="GXX55" s="307"/>
      <c r="GXY55" s="307"/>
      <c r="GXZ55" s="307"/>
      <c r="GYA55" s="307"/>
      <c r="GYB55" s="308"/>
      <c r="GYC55" s="306"/>
      <c r="GYD55" s="307"/>
      <c r="GYE55" s="307"/>
      <c r="GYF55" s="307"/>
      <c r="GYG55" s="307"/>
      <c r="GYH55" s="307"/>
      <c r="GYI55" s="307"/>
      <c r="GYJ55" s="308"/>
      <c r="GYK55" s="306"/>
      <c r="GYL55" s="307"/>
      <c r="GYM55" s="307"/>
      <c r="GYN55" s="307"/>
      <c r="GYO55" s="307"/>
      <c r="GYP55" s="307"/>
      <c r="GYQ55" s="307"/>
      <c r="GYR55" s="308"/>
      <c r="GYS55" s="306"/>
      <c r="GYT55" s="307"/>
      <c r="GYU55" s="307"/>
      <c r="GYV55" s="307"/>
      <c r="GYW55" s="307"/>
      <c r="GYX55" s="307"/>
      <c r="GYY55" s="307"/>
      <c r="GYZ55" s="308"/>
      <c r="GZA55" s="306"/>
      <c r="GZB55" s="307"/>
      <c r="GZC55" s="307"/>
      <c r="GZD55" s="307"/>
      <c r="GZE55" s="307"/>
      <c r="GZF55" s="307"/>
      <c r="GZG55" s="307"/>
      <c r="GZH55" s="308"/>
      <c r="GZI55" s="306"/>
      <c r="GZJ55" s="307"/>
      <c r="GZK55" s="307"/>
      <c r="GZL55" s="307"/>
      <c r="GZM55" s="307"/>
      <c r="GZN55" s="307"/>
      <c r="GZO55" s="307"/>
      <c r="GZP55" s="308"/>
      <c r="GZQ55" s="306"/>
      <c r="GZR55" s="307"/>
      <c r="GZS55" s="307"/>
      <c r="GZT55" s="307"/>
      <c r="GZU55" s="307"/>
      <c r="GZV55" s="307"/>
      <c r="GZW55" s="307"/>
      <c r="GZX55" s="308"/>
      <c r="GZY55" s="306"/>
      <c r="GZZ55" s="307"/>
      <c r="HAA55" s="307"/>
      <c r="HAB55" s="307"/>
      <c r="HAC55" s="307"/>
      <c r="HAD55" s="307"/>
      <c r="HAE55" s="307"/>
      <c r="HAF55" s="308"/>
      <c r="HAG55" s="306"/>
      <c r="HAH55" s="307"/>
      <c r="HAI55" s="307"/>
      <c r="HAJ55" s="307"/>
      <c r="HAK55" s="307"/>
      <c r="HAL55" s="307"/>
      <c r="HAM55" s="307"/>
      <c r="HAN55" s="308"/>
      <c r="HAO55" s="306"/>
      <c r="HAP55" s="307"/>
      <c r="HAQ55" s="307"/>
      <c r="HAR55" s="307"/>
      <c r="HAS55" s="307"/>
      <c r="HAT55" s="307"/>
      <c r="HAU55" s="307"/>
      <c r="HAV55" s="308"/>
      <c r="HAW55" s="306"/>
      <c r="HAX55" s="307"/>
      <c r="HAY55" s="307"/>
      <c r="HAZ55" s="307"/>
      <c r="HBA55" s="307"/>
      <c r="HBB55" s="307"/>
      <c r="HBC55" s="307"/>
      <c r="HBD55" s="308"/>
      <c r="HBE55" s="306"/>
      <c r="HBF55" s="307"/>
      <c r="HBG55" s="307"/>
      <c r="HBH55" s="307"/>
      <c r="HBI55" s="307"/>
      <c r="HBJ55" s="307"/>
      <c r="HBK55" s="307"/>
      <c r="HBL55" s="308"/>
      <c r="HBM55" s="306"/>
      <c r="HBN55" s="307"/>
      <c r="HBO55" s="307"/>
      <c r="HBP55" s="307"/>
      <c r="HBQ55" s="307"/>
      <c r="HBR55" s="307"/>
      <c r="HBS55" s="307"/>
      <c r="HBT55" s="308"/>
      <c r="HBU55" s="306"/>
      <c r="HBV55" s="307"/>
      <c r="HBW55" s="307"/>
      <c r="HBX55" s="307"/>
      <c r="HBY55" s="307"/>
      <c r="HBZ55" s="307"/>
      <c r="HCA55" s="307"/>
      <c r="HCB55" s="308"/>
      <c r="HCC55" s="306"/>
      <c r="HCD55" s="307"/>
      <c r="HCE55" s="307"/>
      <c r="HCF55" s="307"/>
      <c r="HCG55" s="307"/>
      <c r="HCH55" s="307"/>
      <c r="HCI55" s="307"/>
      <c r="HCJ55" s="308"/>
      <c r="HCK55" s="306"/>
      <c r="HCL55" s="307"/>
      <c r="HCM55" s="307"/>
      <c r="HCN55" s="307"/>
      <c r="HCO55" s="307"/>
      <c r="HCP55" s="307"/>
      <c r="HCQ55" s="307"/>
      <c r="HCR55" s="308"/>
      <c r="HCS55" s="306"/>
      <c r="HCT55" s="307"/>
      <c r="HCU55" s="307"/>
      <c r="HCV55" s="307"/>
      <c r="HCW55" s="307"/>
      <c r="HCX55" s="307"/>
      <c r="HCY55" s="307"/>
      <c r="HCZ55" s="308"/>
      <c r="HDA55" s="306"/>
      <c r="HDB55" s="307"/>
      <c r="HDC55" s="307"/>
      <c r="HDD55" s="307"/>
      <c r="HDE55" s="307"/>
      <c r="HDF55" s="307"/>
      <c r="HDG55" s="307"/>
      <c r="HDH55" s="308"/>
      <c r="HDI55" s="306"/>
      <c r="HDJ55" s="307"/>
      <c r="HDK55" s="307"/>
      <c r="HDL55" s="307"/>
      <c r="HDM55" s="307"/>
      <c r="HDN55" s="307"/>
      <c r="HDO55" s="307"/>
      <c r="HDP55" s="308"/>
      <c r="HDQ55" s="306"/>
      <c r="HDR55" s="307"/>
      <c r="HDS55" s="307"/>
      <c r="HDT55" s="307"/>
      <c r="HDU55" s="307"/>
      <c r="HDV55" s="307"/>
      <c r="HDW55" s="307"/>
      <c r="HDX55" s="308"/>
      <c r="HDY55" s="306"/>
      <c r="HDZ55" s="307"/>
      <c r="HEA55" s="307"/>
      <c r="HEB55" s="307"/>
      <c r="HEC55" s="307"/>
      <c r="HED55" s="307"/>
      <c r="HEE55" s="307"/>
      <c r="HEF55" s="308"/>
      <c r="HEG55" s="306"/>
      <c r="HEH55" s="307"/>
      <c r="HEI55" s="307"/>
      <c r="HEJ55" s="307"/>
      <c r="HEK55" s="307"/>
      <c r="HEL55" s="307"/>
      <c r="HEM55" s="307"/>
      <c r="HEN55" s="308"/>
      <c r="HEO55" s="306"/>
      <c r="HEP55" s="307"/>
      <c r="HEQ55" s="307"/>
      <c r="HER55" s="307"/>
      <c r="HES55" s="307"/>
      <c r="HET55" s="307"/>
      <c r="HEU55" s="307"/>
      <c r="HEV55" s="308"/>
      <c r="HEW55" s="306"/>
      <c r="HEX55" s="307"/>
      <c r="HEY55" s="307"/>
      <c r="HEZ55" s="307"/>
      <c r="HFA55" s="307"/>
      <c r="HFB55" s="307"/>
      <c r="HFC55" s="307"/>
      <c r="HFD55" s="308"/>
      <c r="HFE55" s="306"/>
      <c r="HFF55" s="307"/>
      <c r="HFG55" s="307"/>
      <c r="HFH55" s="307"/>
      <c r="HFI55" s="307"/>
      <c r="HFJ55" s="307"/>
      <c r="HFK55" s="307"/>
      <c r="HFL55" s="308"/>
      <c r="HFM55" s="306"/>
      <c r="HFN55" s="307"/>
      <c r="HFO55" s="307"/>
      <c r="HFP55" s="307"/>
      <c r="HFQ55" s="307"/>
      <c r="HFR55" s="307"/>
      <c r="HFS55" s="307"/>
      <c r="HFT55" s="308"/>
      <c r="HFU55" s="306"/>
      <c r="HFV55" s="307"/>
      <c r="HFW55" s="307"/>
      <c r="HFX55" s="307"/>
      <c r="HFY55" s="307"/>
      <c r="HFZ55" s="307"/>
      <c r="HGA55" s="307"/>
      <c r="HGB55" s="308"/>
      <c r="HGC55" s="306"/>
      <c r="HGD55" s="307"/>
      <c r="HGE55" s="307"/>
      <c r="HGF55" s="307"/>
      <c r="HGG55" s="307"/>
      <c r="HGH55" s="307"/>
      <c r="HGI55" s="307"/>
      <c r="HGJ55" s="308"/>
      <c r="HGK55" s="306"/>
      <c r="HGL55" s="307"/>
      <c r="HGM55" s="307"/>
      <c r="HGN55" s="307"/>
      <c r="HGO55" s="307"/>
      <c r="HGP55" s="307"/>
      <c r="HGQ55" s="307"/>
      <c r="HGR55" s="308"/>
      <c r="HGS55" s="306"/>
      <c r="HGT55" s="307"/>
      <c r="HGU55" s="307"/>
      <c r="HGV55" s="307"/>
      <c r="HGW55" s="307"/>
      <c r="HGX55" s="307"/>
      <c r="HGY55" s="307"/>
      <c r="HGZ55" s="308"/>
      <c r="HHA55" s="306"/>
      <c r="HHB55" s="307"/>
      <c r="HHC55" s="307"/>
      <c r="HHD55" s="307"/>
      <c r="HHE55" s="307"/>
      <c r="HHF55" s="307"/>
      <c r="HHG55" s="307"/>
      <c r="HHH55" s="308"/>
      <c r="HHI55" s="306"/>
      <c r="HHJ55" s="307"/>
      <c r="HHK55" s="307"/>
      <c r="HHL55" s="307"/>
      <c r="HHM55" s="307"/>
      <c r="HHN55" s="307"/>
      <c r="HHO55" s="307"/>
      <c r="HHP55" s="308"/>
      <c r="HHQ55" s="306"/>
      <c r="HHR55" s="307"/>
      <c r="HHS55" s="307"/>
      <c r="HHT55" s="307"/>
      <c r="HHU55" s="307"/>
      <c r="HHV55" s="307"/>
      <c r="HHW55" s="307"/>
      <c r="HHX55" s="308"/>
      <c r="HHY55" s="306"/>
      <c r="HHZ55" s="307"/>
      <c r="HIA55" s="307"/>
      <c r="HIB55" s="307"/>
      <c r="HIC55" s="307"/>
      <c r="HID55" s="307"/>
      <c r="HIE55" s="307"/>
      <c r="HIF55" s="308"/>
      <c r="HIG55" s="306"/>
      <c r="HIH55" s="307"/>
      <c r="HII55" s="307"/>
      <c r="HIJ55" s="307"/>
      <c r="HIK55" s="307"/>
      <c r="HIL55" s="307"/>
      <c r="HIM55" s="307"/>
      <c r="HIN55" s="308"/>
      <c r="HIO55" s="306"/>
      <c r="HIP55" s="307"/>
      <c r="HIQ55" s="307"/>
      <c r="HIR55" s="307"/>
      <c r="HIS55" s="307"/>
      <c r="HIT55" s="307"/>
      <c r="HIU55" s="307"/>
      <c r="HIV55" s="308"/>
      <c r="HIW55" s="306"/>
      <c r="HIX55" s="307"/>
      <c r="HIY55" s="307"/>
      <c r="HIZ55" s="307"/>
      <c r="HJA55" s="307"/>
      <c r="HJB55" s="307"/>
      <c r="HJC55" s="307"/>
      <c r="HJD55" s="308"/>
      <c r="HJE55" s="306"/>
      <c r="HJF55" s="307"/>
      <c r="HJG55" s="307"/>
      <c r="HJH55" s="307"/>
      <c r="HJI55" s="307"/>
      <c r="HJJ55" s="307"/>
      <c r="HJK55" s="307"/>
      <c r="HJL55" s="308"/>
      <c r="HJM55" s="306"/>
      <c r="HJN55" s="307"/>
      <c r="HJO55" s="307"/>
      <c r="HJP55" s="307"/>
      <c r="HJQ55" s="307"/>
      <c r="HJR55" s="307"/>
      <c r="HJS55" s="307"/>
      <c r="HJT55" s="308"/>
      <c r="HJU55" s="306"/>
      <c r="HJV55" s="307"/>
      <c r="HJW55" s="307"/>
      <c r="HJX55" s="307"/>
      <c r="HJY55" s="307"/>
      <c r="HJZ55" s="307"/>
      <c r="HKA55" s="307"/>
      <c r="HKB55" s="308"/>
      <c r="HKC55" s="306"/>
      <c r="HKD55" s="307"/>
      <c r="HKE55" s="307"/>
      <c r="HKF55" s="307"/>
      <c r="HKG55" s="307"/>
      <c r="HKH55" s="307"/>
      <c r="HKI55" s="307"/>
      <c r="HKJ55" s="308"/>
      <c r="HKK55" s="306"/>
      <c r="HKL55" s="307"/>
      <c r="HKM55" s="307"/>
      <c r="HKN55" s="307"/>
      <c r="HKO55" s="307"/>
      <c r="HKP55" s="307"/>
      <c r="HKQ55" s="307"/>
      <c r="HKR55" s="308"/>
      <c r="HKS55" s="306"/>
      <c r="HKT55" s="307"/>
      <c r="HKU55" s="307"/>
      <c r="HKV55" s="307"/>
      <c r="HKW55" s="307"/>
      <c r="HKX55" s="307"/>
      <c r="HKY55" s="307"/>
      <c r="HKZ55" s="308"/>
      <c r="HLA55" s="306"/>
      <c r="HLB55" s="307"/>
      <c r="HLC55" s="307"/>
      <c r="HLD55" s="307"/>
      <c r="HLE55" s="307"/>
      <c r="HLF55" s="307"/>
      <c r="HLG55" s="307"/>
      <c r="HLH55" s="308"/>
      <c r="HLI55" s="306"/>
      <c r="HLJ55" s="307"/>
      <c r="HLK55" s="307"/>
      <c r="HLL55" s="307"/>
      <c r="HLM55" s="307"/>
      <c r="HLN55" s="307"/>
      <c r="HLO55" s="307"/>
      <c r="HLP55" s="308"/>
      <c r="HLQ55" s="306"/>
      <c r="HLR55" s="307"/>
      <c r="HLS55" s="307"/>
      <c r="HLT55" s="307"/>
      <c r="HLU55" s="307"/>
      <c r="HLV55" s="307"/>
      <c r="HLW55" s="307"/>
      <c r="HLX55" s="308"/>
      <c r="HLY55" s="306"/>
      <c r="HLZ55" s="307"/>
      <c r="HMA55" s="307"/>
      <c r="HMB55" s="307"/>
      <c r="HMC55" s="307"/>
      <c r="HMD55" s="307"/>
      <c r="HME55" s="307"/>
      <c r="HMF55" s="308"/>
      <c r="HMG55" s="306"/>
      <c r="HMH55" s="307"/>
      <c r="HMI55" s="307"/>
      <c r="HMJ55" s="307"/>
      <c r="HMK55" s="307"/>
      <c r="HML55" s="307"/>
      <c r="HMM55" s="307"/>
      <c r="HMN55" s="308"/>
      <c r="HMO55" s="306"/>
      <c r="HMP55" s="307"/>
      <c r="HMQ55" s="307"/>
      <c r="HMR55" s="307"/>
      <c r="HMS55" s="307"/>
      <c r="HMT55" s="307"/>
      <c r="HMU55" s="307"/>
      <c r="HMV55" s="308"/>
      <c r="HMW55" s="306"/>
      <c r="HMX55" s="307"/>
      <c r="HMY55" s="307"/>
      <c r="HMZ55" s="307"/>
      <c r="HNA55" s="307"/>
      <c r="HNB55" s="307"/>
      <c r="HNC55" s="307"/>
      <c r="HND55" s="308"/>
      <c r="HNE55" s="306"/>
      <c r="HNF55" s="307"/>
      <c r="HNG55" s="307"/>
      <c r="HNH55" s="307"/>
      <c r="HNI55" s="307"/>
      <c r="HNJ55" s="307"/>
      <c r="HNK55" s="307"/>
      <c r="HNL55" s="308"/>
      <c r="HNM55" s="306"/>
      <c r="HNN55" s="307"/>
      <c r="HNO55" s="307"/>
      <c r="HNP55" s="307"/>
      <c r="HNQ55" s="307"/>
      <c r="HNR55" s="307"/>
      <c r="HNS55" s="307"/>
      <c r="HNT55" s="308"/>
      <c r="HNU55" s="306"/>
      <c r="HNV55" s="307"/>
      <c r="HNW55" s="307"/>
      <c r="HNX55" s="307"/>
      <c r="HNY55" s="307"/>
      <c r="HNZ55" s="307"/>
      <c r="HOA55" s="307"/>
      <c r="HOB55" s="308"/>
      <c r="HOC55" s="306"/>
      <c r="HOD55" s="307"/>
      <c r="HOE55" s="307"/>
      <c r="HOF55" s="307"/>
      <c r="HOG55" s="307"/>
      <c r="HOH55" s="307"/>
      <c r="HOI55" s="307"/>
      <c r="HOJ55" s="308"/>
      <c r="HOK55" s="306"/>
      <c r="HOL55" s="307"/>
      <c r="HOM55" s="307"/>
      <c r="HON55" s="307"/>
      <c r="HOO55" s="307"/>
      <c r="HOP55" s="307"/>
      <c r="HOQ55" s="307"/>
      <c r="HOR55" s="308"/>
      <c r="HOS55" s="306"/>
      <c r="HOT55" s="307"/>
      <c r="HOU55" s="307"/>
      <c r="HOV55" s="307"/>
      <c r="HOW55" s="307"/>
      <c r="HOX55" s="307"/>
      <c r="HOY55" s="307"/>
      <c r="HOZ55" s="308"/>
      <c r="HPA55" s="306"/>
      <c r="HPB55" s="307"/>
      <c r="HPC55" s="307"/>
      <c r="HPD55" s="307"/>
      <c r="HPE55" s="307"/>
      <c r="HPF55" s="307"/>
      <c r="HPG55" s="307"/>
      <c r="HPH55" s="308"/>
      <c r="HPI55" s="306"/>
      <c r="HPJ55" s="307"/>
      <c r="HPK55" s="307"/>
      <c r="HPL55" s="307"/>
      <c r="HPM55" s="307"/>
      <c r="HPN55" s="307"/>
      <c r="HPO55" s="307"/>
      <c r="HPP55" s="308"/>
      <c r="HPQ55" s="306"/>
      <c r="HPR55" s="307"/>
      <c r="HPS55" s="307"/>
      <c r="HPT55" s="307"/>
      <c r="HPU55" s="307"/>
      <c r="HPV55" s="307"/>
      <c r="HPW55" s="307"/>
      <c r="HPX55" s="308"/>
      <c r="HPY55" s="306"/>
      <c r="HPZ55" s="307"/>
      <c r="HQA55" s="307"/>
      <c r="HQB55" s="307"/>
      <c r="HQC55" s="307"/>
      <c r="HQD55" s="307"/>
      <c r="HQE55" s="307"/>
      <c r="HQF55" s="308"/>
      <c r="HQG55" s="306"/>
      <c r="HQH55" s="307"/>
      <c r="HQI55" s="307"/>
      <c r="HQJ55" s="307"/>
      <c r="HQK55" s="307"/>
      <c r="HQL55" s="307"/>
      <c r="HQM55" s="307"/>
      <c r="HQN55" s="308"/>
      <c r="HQO55" s="306"/>
      <c r="HQP55" s="307"/>
      <c r="HQQ55" s="307"/>
      <c r="HQR55" s="307"/>
      <c r="HQS55" s="307"/>
      <c r="HQT55" s="307"/>
      <c r="HQU55" s="307"/>
      <c r="HQV55" s="308"/>
      <c r="HQW55" s="306"/>
      <c r="HQX55" s="307"/>
      <c r="HQY55" s="307"/>
      <c r="HQZ55" s="307"/>
      <c r="HRA55" s="307"/>
      <c r="HRB55" s="307"/>
      <c r="HRC55" s="307"/>
      <c r="HRD55" s="308"/>
      <c r="HRE55" s="306"/>
      <c r="HRF55" s="307"/>
      <c r="HRG55" s="307"/>
      <c r="HRH55" s="307"/>
      <c r="HRI55" s="307"/>
      <c r="HRJ55" s="307"/>
      <c r="HRK55" s="307"/>
      <c r="HRL55" s="308"/>
      <c r="HRM55" s="306"/>
      <c r="HRN55" s="307"/>
      <c r="HRO55" s="307"/>
      <c r="HRP55" s="307"/>
      <c r="HRQ55" s="307"/>
      <c r="HRR55" s="307"/>
      <c r="HRS55" s="307"/>
      <c r="HRT55" s="308"/>
      <c r="HRU55" s="306"/>
      <c r="HRV55" s="307"/>
      <c r="HRW55" s="307"/>
      <c r="HRX55" s="307"/>
      <c r="HRY55" s="307"/>
      <c r="HRZ55" s="307"/>
      <c r="HSA55" s="307"/>
      <c r="HSB55" s="308"/>
      <c r="HSC55" s="306"/>
      <c r="HSD55" s="307"/>
      <c r="HSE55" s="307"/>
      <c r="HSF55" s="307"/>
      <c r="HSG55" s="307"/>
      <c r="HSH55" s="307"/>
      <c r="HSI55" s="307"/>
      <c r="HSJ55" s="308"/>
      <c r="HSK55" s="306"/>
      <c r="HSL55" s="307"/>
      <c r="HSM55" s="307"/>
      <c r="HSN55" s="307"/>
      <c r="HSO55" s="307"/>
      <c r="HSP55" s="307"/>
      <c r="HSQ55" s="307"/>
      <c r="HSR55" s="308"/>
      <c r="HSS55" s="306"/>
      <c r="HST55" s="307"/>
      <c r="HSU55" s="307"/>
      <c r="HSV55" s="307"/>
      <c r="HSW55" s="307"/>
      <c r="HSX55" s="307"/>
      <c r="HSY55" s="307"/>
      <c r="HSZ55" s="308"/>
      <c r="HTA55" s="306"/>
      <c r="HTB55" s="307"/>
      <c r="HTC55" s="307"/>
      <c r="HTD55" s="307"/>
      <c r="HTE55" s="307"/>
      <c r="HTF55" s="307"/>
      <c r="HTG55" s="307"/>
      <c r="HTH55" s="308"/>
      <c r="HTI55" s="306"/>
      <c r="HTJ55" s="307"/>
      <c r="HTK55" s="307"/>
      <c r="HTL55" s="307"/>
      <c r="HTM55" s="307"/>
      <c r="HTN55" s="307"/>
      <c r="HTO55" s="307"/>
      <c r="HTP55" s="308"/>
      <c r="HTQ55" s="306"/>
      <c r="HTR55" s="307"/>
      <c r="HTS55" s="307"/>
      <c r="HTT55" s="307"/>
      <c r="HTU55" s="307"/>
      <c r="HTV55" s="307"/>
      <c r="HTW55" s="307"/>
      <c r="HTX55" s="308"/>
      <c r="HTY55" s="306"/>
      <c r="HTZ55" s="307"/>
      <c r="HUA55" s="307"/>
      <c r="HUB55" s="307"/>
      <c r="HUC55" s="307"/>
      <c r="HUD55" s="307"/>
      <c r="HUE55" s="307"/>
      <c r="HUF55" s="308"/>
      <c r="HUG55" s="306"/>
      <c r="HUH55" s="307"/>
      <c r="HUI55" s="307"/>
      <c r="HUJ55" s="307"/>
      <c r="HUK55" s="307"/>
      <c r="HUL55" s="307"/>
      <c r="HUM55" s="307"/>
      <c r="HUN55" s="308"/>
      <c r="HUO55" s="306"/>
      <c r="HUP55" s="307"/>
      <c r="HUQ55" s="307"/>
      <c r="HUR55" s="307"/>
      <c r="HUS55" s="307"/>
      <c r="HUT55" s="307"/>
      <c r="HUU55" s="307"/>
      <c r="HUV55" s="308"/>
      <c r="HUW55" s="306"/>
      <c r="HUX55" s="307"/>
      <c r="HUY55" s="307"/>
      <c r="HUZ55" s="307"/>
      <c r="HVA55" s="307"/>
      <c r="HVB55" s="307"/>
      <c r="HVC55" s="307"/>
      <c r="HVD55" s="308"/>
      <c r="HVE55" s="306"/>
      <c r="HVF55" s="307"/>
      <c r="HVG55" s="307"/>
      <c r="HVH55" s="307"/>
      <c r="HVI55" s="307"/>
      <c r="HVJ55" s="307"/>
      <c r="HVK55" s="307"/>
      <c r="HVL55" s="308"/>
      <c r="HVM55" s="306"/>
      <c r="HVN55" s="307"/>
      <c r="HVO55" s="307"/>
      <c r="HVP55" s="307"/>
      <c r="HVQ55" s="307"/>
      <c r="HVR55" s="307"/>
      <c r="HVS55" s="307"/>
      <c r="HVT55" s="308"/>
      <c r="HVU55" s="306"/>
      <c r="HVV55" s="307"/>
      <c r="HVW55" s="307"/>
      <c r="HVX55" s="307"/>
      <c r="HVY55" s="307"/>
      <c r="HVZ55" s="307"/>
      <c r="HWA55" s="307"/>
      <c r="HWB55" s="308"/>
      <c r="HWC55" s="306"/>
      <c r="HWD55" s="307"/>
      <c r="HWE55" s="307"/>
      <c r="HWF55" s="307"/>
      <c r="HWG55" s="307"/>
      <c r="HWH55" s="307"/>
      <c r="HWI55" s="307"/>
      <c r="HWJ55" s="308"/>
      <c r="HWK55" s="306"/>
      <c r="HWL55" s="307"/>
      <c r="HWM55" s="307"/>
      <c r="HWN55" s="307"/>
      <c r="HWO55" s="307"/>
      <c r="HWP55" s="307"/>
      <c r="HWQ55" s="307"/>
      <c r="HWR55" s="308"/>
      <c r="HWS55" s="306"/>
      <c r="HWT55" s="307"/>
      <c r="HWU55" s="307"/>
      <c r="HWV55" s="307"/>
      <c r="HWW55" s="307"/>
      <c r="HWX55" s="307"/>
      <c r="HWY55" s="307"/>
      <c r="HWZ55" s="308"/>
      <c r="HXA55" s="306"/>
      <c r="HXB55" s="307"/>
      <c r="HXC55" s="307"/>
      <c r="HXD55" s="307"/>
      <c r="HXE55" s="307"/>
      <c r="HXF55" s="307"/>
      <c r="HXG55" s="307"/>
      <c r="HXH55" s="308"/>
      <c r="HXI55" s="306"/>
      <c r="HXJ55" s="307"/>
      <c r="HXK55" s="307"/>
      <c r="HXL55" s="307"/>
      <c r="HXM55" s="307"/>
      <c r="HXN55" s="307"/>
      <c r="HXO55" s="307"/>
      <c r="HXP55" s="308"/>
      <c r="HXQ55" s="306"/>
      <c r="HXR55" s="307"/>
      <c r="HXS55" s="307"/>
      <c r="HXT55" s="307"/>
      <c r="HXU55" s="307"/>
      <c r="HXV55" s="307"/>
      <c r="HXW55" s="307"/>
      <c r="HXX55" s="308"/>
      <c r="HXY55" s="306"/>
      <c r="HXZ55" s="307"/>
      <c r="HYA55" s="307"/>
      <c r="HYB55" s="307"/>
      <c r="HYC55" s="307"/>
      <c r="HYD55" s="307"/>
      <c r="HYE55" s="307"/>
      <c r="HYF55" s="308"/>
      <c r="HYG55" s="306"/>
      <c r="HYH55" s="307"/>
      <c r="HYI55" s="307"/>
      <c r="HYJ55" s="307"/>
      <c r="HYK55" s="307"/>
      <c r="HYL55" s="307"/>
      <c r="HYM55" s="307"/>
      <c r="HYN55" s="308"/>
      <c r="HYO55" s="306"/>
      <c r="HYP55" s="307"/>
      <c r="HYQ55" s="307"/>
      <c r="HYR55" s="307"/>
      <c r="HYS55" s="307"/>
      <c r="HYT55" s="307"/>
      <c r="HYU55" s="307"/>
      <c r="HYV55" s="308"/>
      <c r="HYW55" s="306"/>
      <c r="HYX55" s="307"/>
      <c r="HYY55" s="307"/>
      <c r="HYZ55" s="307"/>
      <c r="HZA55" s="307"/>
      <c r="HZB55" s="307"/>
      <c r="HZC55" s="307"/>
      <c r="HZD55" s="308"/>
      <c r="HZE55" s="306"/>
      <c r="HZF55" s="307"/>
      <c r="HZG55" s="307"/>
      <c r="HZH55" s="307"/>
      <c r="HZI55" s="307"/>
      <c r="HZJ55" s="307"/>
      <c r="HZK55" s="307"/>
      <c r="HZL55" s="308"/>
      <c r="HZM55" s="306"/>
      <c r="HZN55" s="307"/>
      <c r="HZO55" s="307"/>
      <c r="HZP55" s="307"/>
      <c r="HZQ55" s="307"/>
      <c r="HZR55" s="307"/>
      <c r="HZS55" s="307"/>
      <c r="HZT55" s="308"/>
      <c r="HZU55" s="306"/>
      <c r="HZV55" s="307"/>
      <c r="HZW55" s="307"/>
      <c r="HZX55" s="307"/>
      <c r="HZY55" s="307"/>
      <c r="HZZ55" s="307"/>
      <c r="IAA55" s="307"/>
      <c r="IAB55" s="308"/>
      <c r="IAC55" s="306"/>
      <c r="IAD55" s="307"/>
      <c r="IAE55" s="307"/>
      <c r="IAF55" s="307"/>
      <c r="IAG55" s="307"/>
      <c r="IAH55" s="307"/>
      <c r="IAI55" s="307"/>
      <c r="IAJ55" s="308"/>
      <c r="IAK55" s="306"/>
      <c r="IAL55" s="307"/>
      <c r="IAM55" s="307"/>
      <c r="IAN55" s="307"/>
      <c r="IAO55" s="307"/>
      <c r="IAP55" s="307"/>
      <c r="IAQ55" s="307"/>
      <c r="IAR55" s="308"/>
      <c r="IAS55" s="306"/>
      <c r="IAT55" s="307"/>
      <c r="IAU55" s="307"/>
      <c r="IAV55" s="307"/>
      <c r="IAW55" s="307"/>
      <c r="IAX55" s="307"/>
      <c r="IAY55" s="307"/>
      <c r="IAZ55" s="308"/>
      <c r="IBA55" s="306"/>
      <c r="IBB55" s="307"/>
      <c r="IBC55" s="307"/>
      <c r="IBD55" s="307"/>
      <c r="IBE55" s="307"/>
      <c r="IBF55" s="307"/>
      <c r="IBG55" s="307"/>
      <c r="IBH55" s="308"/>
      <c r="IBI55" s="306"/>
      <c r="IBJ55" s="307"/>
      <c r="IBK55" s="307"/>
      <c r="IBL55" s="307"/>
      <c r="IBM55" s="307"/>
      <c r="IBN55" s="307"/>
      <c r="IBO55" s="307"/>
      <c r="IBP55" s="308"/>
      <c r="IBQ55" s="306"/>
      <c r="IBR55" s="307"/>
      <c r="IBS55" s="307"/>
      <c r="IBT55" s="307"/>
      <c r="IBU55" s="307"/>
      <c r="IBV55" s="307"/>
      <c r="IBW55" s="307"/>
      <c r="IBX55" s="308"/>
      <c r="IBY55" s="306"/>
      <c r="IBZ55" s="307"/>
      <c r="ICA55" s="307"/>
      <c r="ICB55" s="307"/>
      <c r="ICC55" s="307"/>
      <c r="ICD55" s="307"/>
      <c r="ICE55" s="307"/>
      <c r="ICF55" s="308"/>
      <c r="ICG55" s="306"/>
      <c r="ICH55" s="307"/>
      <c r="ICI55" s="307"/>
      <c r="ICJ55" s="307"/>
      <c r="ICK55" s="307"/>
      <c r="ICL55" s="307"/>
      <c r="ICM55" s="307"/>
      <c r="ICN55" s="308"/>
      <c r="ICO55" s="306"/>
      <c r="ICP55" s="307"/>
      <c r="ICQ55" s="307"/>
      <c r="ICR55" s="307"/>
      <c r="ICS55" s="307"/>
      <c r="ICT55" s="307"/>
      <c r="ICU55" s="307"/>
      <c r="ICV55" s="308"/>
      <c r="ICW55" s="306"/>
      <c r="ICX55" s="307"/>
      <c r="ICY55" s="307"/>
      <c r="ICZ55" s="307"/>
      <c r="IDA55" s="307"/>
      <c r="IDB55" s="307"/>
      <c r="IDC55" s="307"/>
      <c r="IDD55" s="308"/>
      <c r="IDE55" s="306"/>
      <c r="IDF55" s="307"/>
      <c r="IDG55" s="307"/>
      <c r="IDH55" s="307"/>
      <c r="IDI55" s="307"/>
      <c r="IDJ55" s="307"/>
      <c r="IDK55" s="307"/>
      <c r="IDL55" s="308"/>
      <c r="IDM55" s="306"/>
      <c r="IDN55" s="307"/>
      <c r="IDO55" s="307"/>
      <c r="IDP55" s="307"/>
      <c r="IDQ55" s="307"/>
      <c r="IDR55" s="307"/>
      <c r="IDS55" s="307"/>
      <c r="IDT55" s="308"/>
      <c r="IDU55" s="306"/>
      <c r="IDV55" s="307"/>
      <c r="IDW55" s="307"/>
      <c r="IDX55" s="307"/>
      <c r="IDY55" s="307"/>
      <c r="IDZ55" s="307"/>
      <c r="IEA55" s="307"/>
      <c r="IEB55" s="308"/>
      <c r="IEC55" s="306"/>
      <c r="IED55" s="307"/>
      <c r="IEE55" s="307"/>
      <c r="IEF55" s="307"/>
      <c r="IEG55" s="307"/>
      <c r="IEH55" s="307"/>
      <c r="IEI55" s="307"/>
      <c r="IEJ55" s="308"/>
      <c r="IEK55" s="306"/>
      <c r="IEL55" s="307"/>
      <c r="IEM55" s="307"/>
      <c r="IEN55" s="307"/>
      <c r="IEO55" s="307"/>
      <c r="IEP55" s="307"/>
      <c r="IEQ55" s="307"/>
      <c r="IER55" s="308"/>
      <c r="IES55" s="306"/>
      <c r="IET55" s="307"/>
      <c r="IEU55" s="307"/>
      <c r="IEV55" s="307"/>
      <c r="IEW55" s="307"/>
      <c r="IEX55" s="307"/>
      <c r="IEY55" s="307"/>
      <c r="IEZ55" s="308"/>
      <c r="IFA55" s="306"/>
      <c r="IFB55" s="307"/>
      <c r="IFC55" s="307"/>
      <c r="IFD55" s="307"/>
      <c r="IFE55" s="307"/>
      <c r="IFF55" s="307"/>
      <c r="IFG55" s="307"/>
      <c r="IFH55" s="308"/>
      <c r="IFI55" s="306"/>
      <c r="IFJ55" s="307"/>
      <c r="IFK55" s="307"/>
      <c r="IFL55" s="307"/>
      <c r="IFM55" s="307"/>
      <c r="IFN55" s="307"/>
      <c r="IFO55" s="307"/>
      <c r="IFP55" s="308"/>
      <c r="IFQ55" s="306"/>
      <c r="IFR55" s="307"/>
      <c r="IFS55" s="307"/>
      <c r="IFT55" s="307"/>
      <c r="IFU55" s="307"/>
      <c r="IFV55" s="307"/>
      <c r="IFW55" s="307"/>
      <c r="IFX55" s="308"/>
      <c r="IFY55" s="306"/>
      <c r="IFZ55" s="307"/>
      <c r="IGA55" s="307"/>
      <c r="IGB55" s="307"/>
      <c r="IGC55" s="307"/>
      <c r="IGD55" s="307"/>
      <c r="IGE55" s="307"/>
      <c r="IGF55" s="308"/>
      <c r="IGG55" s="306"/>
      <c r="IGH55" s="307"/>
      <c r="IGI55" s="307"/>
      <c r="IGJ55" s="307"/>
      <c r="IGK55" s="307"/>
      <c r="IGL55" s="307"/>
      <c r="IGM55" s="307"/>
      <c r="IGN55" s="308"/>
      <c r="IGO55" s="306"/>
      <c r="IGP55" s="307"/>
      <c r="IGQ55" s="307"/>
      <c r="IGR55" s="307"/>
      <c r="IGS55" s="307"/>
      <c r="IGT55" s="307"/>
      <c r="IGU55" s="307"/>
      <c r="IGV55" s="308"/>
      <c r="IGW55" s="306"/>
      <c r="IGX55" s="307"/>
      <c r="IGY55" s="307"/>
      <c r="IGZ55" s="307"/>
      <c r="IHA55" s="307"/>
      <c r="IHB55" s="307"/>
      <c r="IHC55" s="307"/>
      <c r="IHD55" s="308"/>
      <c r="IHE55" s="306"/>
      <c r="IHF55" s="307"/>
      <c r="IHG55" s="307"/>
      <c r="IHH55" s="307"/>
      <c r="IHI55" s="307"/>
      <c r="IHJ55" s="307"/>
      <c r="IHK55" s="307"/>
      <c r="IHL55" s="308"/>
      <c r="IHM55" s="306"/>
      <c r="IHN55" s="307"/>
      <c r="IHO55" s="307"/>
      <c r="IHP55" s="307"/>
      <c r="IHQ55" s="307"/>
      <c r="IHR55" s="307"/>
      <c r="IHS55" s="307"/>
      <c r="IHT55" s="308"/>
      <c r="IHU55" s="306"/>
      <c r="IHV55" s="307"/>
      <c r="IHW55" s="307"/>
      <c r="IHX55" s="307"/>
      <c r="IHY55" s="307"/>
      <c r="IHZ55" s="307"/>
      <c r="IIA55" s="307"/>
      <c r="IIB55" s="308"/>
      <c r="IIC55" s="306"/>
      <c r="IID55" s="307"/>
      <c r="IIE55" s="307"/>
      <c r="IIF55" s="307"/>
      <c r="IIG55" s="307"/>
      <c r="IIH55" s="307"/>
      <c r="III55" s="307"/>
      <c r="IIJ55" s="308"/>
      <c r="IIK55" s="306"/>
      <c r="IIL55" s="307"/>
      <c r="IIM55" s="307"/>
      <c r="IIN55" s="307"/>
      <c r="IIO55" s="307"/>
      <c r="IIP55" s="307"/>
      <c r="IIQ55" s="307"/>
      <c r="IIR55" s="308"/>
      <c r="IIS55" s="306"/>
      <c r="IIT55" s="307"/>
      <c r="IIU55" s="307"/>
      <c r="IIV55" s="307"/>
      <c r="IIW55" s="307"/>
      <c r="IIX55" s="307"/>
      <c r="IIY55" s="307"/>
      <c r="IIZ55" s="308"/>
      <c r="IJA55" s="306"/>
      <c r="IJB55" s="307"/>
      <c r="IJC55" s="307"/>
      <c r="IJD55" s="307"/>
      <c r="IJE55" s="307"/>
      <c r="IJF55" s="307"/>
      <c r="IJG55" s="307"/>
      <c r="IJH55" s="308"/>
      <c r="IJI55" s="306"/>
      <c r="IJJ55" s="307"/>
      <c r="IJK55" s="307"/>
      <c r="IJL55" s="307"/>
      <c r="IJM55" s="307"/>
      <c r="IJN55" s="307"/>
      <c r="IJO55" s="307"/>
      <c r="IJP55" s="308"/>
      <c r="IJQ55" s="306"/>
      <c r="IJR55" s="307"/>
      <c r="IJS55" s="307"/>
      <c r="IJT55" s="307"/>
      <c r="IJU55" s="307"/>
      <c r="IJV55" s="307"/>
      <c r="IJW55" s="307"/>
      <c r="IJX55" s="308"/>
      <c r="IJY55" s="306"/>
      <c r="IJZ55" s="307"/>
      <c r="IKA55" s="307"/>
      <c r="IKB55" s="307"/>
      <c r="IKC55" s="307"/>
      <c r="IKD55" s="307"/>
      <c r="IKE55" s="307"/>
      <c r="IKF55" s="308"/>
      <c r="IKG55" s="306"/>
      <c r="IKH55" s="307"/>
      <c r="IKI55" s="307"/>
      <c r="IKJ55" s="307"/>
      <c r="IKK55" s="307"/>
      <c r="IKL55" s="307"/>
      <c r="IKM55" s="307"/>
      <c r="IKN55" s="308"/>
      <c r="IKO55" s="306"/>
      <c r="IKP55" s="307"/>
      <c r="IKQ55" s="307"/>
      <c r="IKR55" s="307"/>
      <c r="IKS55" s="307"/>
      <c r="IKT55" s="307"/>
      <c r="IKU55" s="307"/>
      <c r="IKV55" s="308"/>
      <c r="IKW55" s="306"/>
      <c r="IKX55" s="307"/>
      <c r="IKY55" s="307"/>
      <c r="IKZ55" s="307"/>
      <c r="ILA55" s="307"/>
      <c r="ILB55" s="307"/>
      <c r="ILC55" s="307"/>
      <c r="ILD55" s="308"/>
      <c r="ILE55" s="306"/>
      <c r="ILF55" s="307"/>
      <c r="ILG55" s="307"/>
      <c r="ILH55" s="307"/>
      <c r="ILI55" s="307"/>
      <c r="ILJ55" s="307"/>
      <c r="ILK55" s="307"/>
      <c r="ILL55" s="308"/>
      <c r="ILM55" s="306"/>
      <c r="ILN55" s="307"/>
      <c r="ILO55" s="307"/>
      <c r="ILP55" s="307"/>
      <c r="ILQ55" s="307"/>
      <c r="ILR55" s="307"/>
      <c r="ILS55" s="307"/>
      <c r="ILT55" s="308"/>
      <c r="ILU55" s="306"/>
      <c r="ILV55" s="307"/>
      <c r="ILW55" s="307"/>
      <c r="ILX55" s="307"/>
      <c r="ILY55" s="307"/>
      <c r="ILZ55" s="307"/>
      <c r="IMA55" s="307"/>
      <c r="IMB55" s="308"/>
      <c r="IMC55" s="306"/>
      <c r="IMD55" s="307"/>
      <c r="IME55" s="307"/>
      <c r="IMF55" s="307"/>
      <c r="IMG55" s="307"/>
      <c r="IMH55" s="307"/>
      <c r="IMI55" s="307"/>
      <c r="IMJ55" s="308"/>
      <c r="IMK55" s="306"/>
      <c r="IML55" s="307"/>
      <c r="IMM55" s="307"/>
      <c r="IMN55" s="307"/>
      <c r="IMO55" s="307"/>
      <c r="IMP55" s="307"/>
      <c r="IMQ55" s="307"/>
      <c r="IMR55" s="308"/>
      <c r="IMS55" s="306"/>
      <c r="IMT55" s="307"/>
      <c r="IMU55" s="307"/>
      <c r="IMV55" s="307"/>
      <c r="IMW55" s="307"/>
      <c r="IMX55" s="307"/>
      <c r="IMY55" s="307"/>
      <c r="IMZ55" s="308"/>
      <c r="INA55" s="306"/>
      <c r="INB55" s="307"/>
      <c r="INC55" s="307"/>
      <c r="IND55" s="307"/>
      <c r="INE55" s="307"/>
      <c r="INF55" s="307"/>
      <c r="ING55" s="307"/>
      <c r="INH55" s="308"/>
      <c r="INI55" s="306"/>
      <c r="INJ55" s="307"/>
      <c r="INK55" s="307"/>
      <c r="INL55" s="307"/>
      <c r="INM55" s="307"/>
      <c r="INN55" s="307"/>
      <c r="INO55" s="307"/>
      <c r="INP55" s="308"/>
      <c r="INQ55" s="306"/>
      <c r="INR55" s="307"/>
      <c r="INS55" s="307"/>
      <c r="INT55" s="307"/>
      <c r="INU55" s="307"/>
      <c r="INV55" s="307"/>
      <c r="INW55" s="307"/>
      <c r="INX55" s="308"/>
      <c r="INY55" s="306"/>
      <c r="INZ55" s="307"/>
      <c r="IOA55" s="307"/>
      <c r="IOB55" s="307"/>
      <c r="IOC55" s="307"/>
      <c r="IOD55" s="307"/>
      <c r="IOE55" s="307"/>
      <c r="IOF55" s="308"/>
      <c r="IOG55" s="306"/>
      <c r="IOH55" s="307"/>
      <c r="IOI55" s="307"/>
      <c r="IOJ55" s="307"/>
      <c r="IOK55" s="307"/>
      <c r="IOL55" s="307"/>
      <c r="IOM55" s="307"/>
      <c r="ION55" s="308"/>
      <c r="IOO55" s="306"/>
      <c r="IOP55" s="307"/>
      <c r="IOQ55" s="307"/>
      <c r="IOR55" s="307"/>
      <c r="IOS55" s="307"/>
      <c r="IOT55" s="307"/>
      <c r="IOU55" s="307"/>
      <c r="IOV55" s="308"/>
      <c r="IOW55" s="306"/>
      <c r="IOX55" s="307"/>
      <c r="IOY55" s="307"/>
      <c r="IOZ55" s="307"/>
      <c r="IPA55" s="307"/>
      <c r="IPB55" s="307"/>
      <c r="IPC55" s="307"/>
      <c r="IPD55" s="308"/>
      <c r="IPE55" s="306"/>
      <c r="IPF55" s="307"/>
      <c r="IPG55" s="307"/>
      <c r="IPH55" s="307"/>
      <c r="IPI55" s="307"/>
      <c r="IPJ55" s="307"/>
      <c r="IPK55" s="307"/>
      <c r="IPL55" s="308"/>
      <c r="IPM55" s="306"/>
      <c r="IPN55" s="307"/>
      <c r="IPO55" s="307"/>
      <c r="IPP55" s="307"/>
      <c r="IPQ55" s="307"/>
      <c r="IPR55" s="307"/>
      <c r="IPS55" s="307"/>
      <c r="IPT55" s="308"/>
      <c r="IPU55" s="306"/>
      <c r="IPV55" s="307"/>
      <c r="IPW55" s="307"/>
      <c r="IPX55" s="307"/>
      <c r="IPY55" s="307"/>
      <c r="IPZ55" s="307"/>
      <c r="IQA55" s="307"/>
      <c r="IQB55" s="308"/>
      <c r="IQC55" s="306"/>
      <c r="IQD55" s="307"/>
      <c r="IQE55" s="307"/>
      <c r="IQF55" s="307"/>
      <c r="IQG55" s="307"/>
      <c r="IQH55" s="307"/>
      <c r="IQI55" s="307"/>
      <c r="IQJ55" s="308"/>
      <c r="IQK55" s="306"/>
      <c r="IQL55" s="307"/>
      <c r="IQM55" s="307"/>
      <c r="IQN55" s="307"/>
      <c r="IQO55" s="307"/>
      <c r="IQP55" s="307"/>
      <c r="IQQ55" s="307"/>
      <c r="IQR55" s="308"/>
      <c r="IQS55" s="306"/>
      <c r="IQT55" s="307"/>
      <c r="IQU55" s="307"/>
      <c r="IQV55" s="307"/>
      <c r="IQW55" s="307"/>
      <c r="IQX55" s="307"/>
      <c r="IQY55" s="307"/>
      <c r="IQZ55" s="308"/>
      <c r="IRA55" s="306"/>
      <c r="IRB55" s="307"/>
      <c r="IRC55" s="307"/>
      <c r="IRD55" s="307"/>
      <c r="IRE55" s="307"/>
      <c r="IRF55" s="307"/>
      <c r="IRG55" s="307"/>
      <c r="IRH55" s="308"/>
      <c r="IRI55" s="306"/>
      <c r="IRJ55" s="307"/>
      <c r="IRK55" s="307"/>
      <c r="IRL55" s="307"/>
      <c r="IRM55" s="307"/>
      <c r="IRN55" s="307"/>
      <c r="IRO55" s="307"/>
      <c r="IRP55" s="308"/>
      <c r="IRQ55" s="306"/>
      <c r="IRR55" s="307"/>
      <c r="IRS55" s="307"/>
      <c r="IRT55" s="307"/>
      <c r="IRU55" s="307"/>
      <c r="IRV55" s="307"/>
      <c r="IRW55" s="307"/>
      <c r="IRX55" s="308"/>
      <c r="IRY55" s="306"/>
      <c r="IRZ55" s="307"/>
      <c r="ISA55" s="307"/>
      <c r="ISB55" s="307"/>
      <c r="ISC55" s="307"/>
      <c r="ISD55" s="307"/>
      <c r="ISE55" s="307"/>
      <c r="ISF55" s="308"/>
      <c r="ISG55" s="306"/>
      <c r="ISH55" s="307"/>
      <c r="ISI55" s="307"/>
      <c r="ISJ55" s="307"/>
      <c r="ISK55" s="307"/>
      <c r="ISL55" s="307"/>
      <c r="ISM55" s="307"/>
      <c r="ISN55" s="308"/>
      <c r="ISO55" s="306"/>
      <c r="ISP55" s="307"/>
      <c r="ISQ55" s="307"/>
      <c r="ISR55" s="307"/>
      <c r="ISS55" s="307"/>
      <c r="IST55" s="307"/>
      <c r="ISU55" s="307"/>
      <c r="ISV55" s="308"/>
      <c r="ISW55" s="306"/>
      <c r="ISX55" s="307"/>
      <c r="ISY55" s="307"/>
      <c r="ISZ55" s="307"/>
      <c r="ITA55" s="307"/>
      <c r="ITB55" s="307"/>
      <c r="ITC55" s="307"/>
      <c r="ITD55" s="308"/>
      <c r="ITE55" s="306"/>
      <c r="ITF55" s="307"/>
      <c r="ITG55" s="307"/>
      <c r="ITH55" s="307"/>
      <c r="ITI55" s="307"/>
      <c r="ITJ55" s="307"/>
      <c r="ITK55" s="307"/>
      <c r="ITL55" s="308"/>
      <c r="ITM55" s="306"/>
      <c r="ITN55" s="307"/>
      <c r="ITO55" s="307"/>
      <c r="ITP55" s="307"/>
      <c r="ITQ55" s="307"/>
      <c r="ITR55" s="307"/>
      <c r="ITS55" s="307"/>
      <c r="ITT55" s="308"/>
      <c r="ITU55" s="306"/>
      <c r="ITV55" s="307"/>
      <c r="ITW55" s="307"/>
      <c r="ITX55" s="307"/>
      <c r="ITY55" s="307"/>
      <c r="ITZ55" s="307"/>
      <c r="IUA55" s="307"/>
      <c r="IUB55" s="308"/>
      <c r="IUC55" s="306"/>
      <c r="IUD55" s="307"/>
      <c r="IUE55" s="307"/>
      <c r="IUF55" s="307"/>
      <c r="IUG55" s="307"/>
      <c r="IUH55" s="307"/>
      <c r="IUI55" s="307"/>
      <c r="IUJ55" s="308"/>
      <c r="IUK55" s="306"/>
      <c r="IUL55" s="307"/>
      <c r="IUM55" s="307"/>
      <c r="IUN55" s="307"/>
      <c r="IUO55" s="307"/>
      <c r="IUP55" s="307"/>
      <c r="IUQ55" s="307"/>
      <c r="IUR55" s="308"/>
      <c r="IUS55" s="306"/>
      <c r="IUT55" s="307"/>
      <c r="IUU55" s="307"/>
      <c r="IUV55" s="307"/>
      <c r="IUW55" s="307"/>
      <c r="IUX55" s="307"/>
      <c r="IUY55" s="307"/>
      <c r="IUZ55" s="308"/>
      <c r="IVA55" s="306"/>
      <c r="IVB55" s="307"/>
      <c r="IVC55" s="307"/>
      <c r="IVD55" s="307"/>
      <c r="IVE55" s="307"/>
      <c r="IVF55" s="307"/>
      <c r="IVG55" s="307"/>
      <c r="IVH55" s="308"/>
      <c r="IVI55" s="306"/>
      <c r="IVJ55" s="307"/>
      <c r="IVK55" s="307"/>
      <c r="IVL55" s="307"/>
      <c r="IVM55" s="307"/>
      <c r="IVN55" s="307"/>
      <c r="IVO55" s="307"/>
      <c r="IVP55" s="308"/>
      <c r="IVQ55" s="306"/>
      <c r="IVR55" s="307"/>
      <c r="IVS55" s="307"/>
      <c r="IVT55" s="307"/>
      <c r="IVU55" s="307"/>
      <c r="IVV55" s="307"/>
      <c r="IVW55" s="307"/>
      <c r="IVX55" s="308"/>
      <c r="IVY55" s="306"/>
      <c r="IVZ55" s="307"/>
      <c r="IWA55" s="307"/>
      <c r="IWB55" s="307"/>
      <c r="IWC55" s="307"/>
      <c r="IWD55" s="307"/>
      <c r="IWE55" s="307"/>
      <c r="IWF55" s="308"/>
      <c r="IWG55" s="306"/>
      <c r="IWH55" s="307"/>
      <c r="IWI55" s="307"/>
      <c r="IWJ55" s="307"/>
      <c r="IWK55" s="307"/>
      <c r="IWL55" s="307"/>
      <c r="IWM55" s="307"/>
      <c r="IWN55" s="308"/>
      <c r="IWO55" s="306"/>
      <c r="IWP55" s="307"/>
      <c r="IWQ55" s="307"/>
      <c r="IWR55" s="307"/>
      <c r="IWS55" s="307"/>
      <c r="IWT55" s="307"/>
      <c r="IWU55" s="307"/>
      <c r="IWV55" s="308"/>
      <c r="IWW55" s="306"/>
      <c r="IWX55" s="307"/>
      <c r="IWY55" s="307"/>
      <c r="IWZ55" s="307"/>
      <c r="IXA55" s="307"/>
      <c r="IXB55" s="307"/>
      <c r="IXC55" s="307"/>
      <c r="IXD55" s="308"/>
      <c r="IXE55" s="306"/>
      <c r="IXF55" s="307"/>
      <c r="IXG55" s="307"/>
      <c r="IXH55" s="307"/>
      <c r="IXI55" s="307"/>
      <c r="IXJ55" s="307"/>
      <c r="IXK55" s="307"/>
      <c r="IXL55" s="308"/>
      <c r="IXM55" s="306"/>
      <c r="IXN55" s="307"/>
      <c r="IXO55" s="307"/>
      <c r="IXP55" s="307"/>
      <c r="IXQ55" s="307"/>
      <c r="IXR55" s="307"/>
      <c r="IXS55" s="307"/>
      <c r="IXT55" s="308"/>
      <c r="IXU55" s="306"/>
      <c r="IXV55" s="307"/>
      <c r="IXW55" s="307"/>
      <c r="IXX55" s="307"/>
      <c r="IXY55" s="307"/>
      <c r="IXZ55" s="307"/>
      <c r="IYA55" s="307"/>
      <c r="IYB55" s="308"/>
      <c r="IYC55" s="306"/>
      <c r="IYD55" s="307"/>
      <c r="IYE55" s="307"/>
      <c r="IYF55" s="307"/>
      <c r="IYG55" s="307"/>
      <c r="IYH55" s="307"/>
      <c r="IYI55" s="307"/>
      <c r="IYJ55" s="308"/>
      <c r="IYK55" s="306"/>
      <c r="IYL55" s="307"/>
      <c r="IYM55" s="307"/>
      <c r="IYN55" s="307"/>
      <c r="IYO55" s="307"/>
      <c r="IYP55" s="307"/>
      <c r="IYQ55" s="307"/>
      <c r="IYR55" s="308"/>
      <c r="IYS55" s="306"/>
      <c r="IYT55" s="307"/>
      <c r="IYU55" s="307"/>
      <c r="IYV55" s="307"/>
      <c r="IYW55" s="307"/>
      <c r="IYX55" s="307"/>
      <c r="IYY55" s="307"/>
      <c r="IYZ55" s="308"/>
      <c r="IZA55" s="306"/>
      <c r="IZB55" s="307"/>
      <c r="IZC55" s="307"/>
      <c r="IZD55" s="307"/>
      <c r="IZE55" s="307"/>
      <c r="IZF55" s="307"/>
      <c r="IZG55" s="307"/>
      <c r="IZH55" s="308"/>
      <c r="IZI55" s="306"/>
      <c r="IZJ55" s="307"/>
      <c r="IZK55" s="307"/>
      <c r="IZL55" s="307"/>
      <c r="IZM55" s="307"/>
      <c r="IZN55" s="307"/>
      <c r="IZO55" s="307"/>
      <c r="IZP55" s="308"/>
      <c r="IZQ55" s="306"/>
      <c r="IZR55" s="307"/>
      <c r="IZS55" s="307"/>
      <c r="IZT55" s="307"/>
      <c r="IZU55" s="307"/>
      <c r="IZV55" s="307"/>
      <c r="IZW55" s="307"/>
      <c r="IZX55" s="308"/>
      <c r="IZY55" s="306"/>
      <c r="IZZ55" s="307"/>
      <c r="JAA55" s="307"/>
      <c r="JAB55" s="307"/>
      <c r="JAC55" s="307"/>
      <c r="JAD55" s="307"/>
      <c r="JAE55" s="307"/>
      <c r="JAF55" s="308"/>
      <c r="JAG55" s="306"/>
      <c r="JAH55" s="307"/>
      <c r="JAI55" s="307"/>
      <c r="JAJ55" s="307"/>
      <c r="JAK55" s="307"/>
      <c r="JAL55" s="307"/>
      <c r="JAM55" s="307"/>
      <c r="JAN55" s="308"/>
      <c r="JAO55" s="306"/>
      <c r="JAP55" s="307"/>
      <c r="JAQ55" s="307"/>
      <c r="JAR55" s="307"/>
      <c r="JAS55" s="307"/>
      <c r="JAT55" s="307"/>
      <c r="JAU55" s="307"/>
      <c r="JAV55" s="308"/>
      <c r="JAW55" s="306"/>
      <c r="JAX55" s="307"/>
      <c r="JAY55" s="307"/>
      <c r="JAZ55" s="307"/>
      <c r="JBA55" s="307"/>
      <c r="JBB55" s="307"/>
      <c r="JBC55" s="307"/>
      <c r="JBD55" s="308"/>
      <c r="JBE55" s="306"/>
      <c r="JBF55" s="307"/>
      <c r="JBG55" s="307"/>
      <c r="JBH55" s="307"/>
      <c r="JBI55" s="307"/>
      <c r="JBJ55" s="307"/>
      <c r="JBK55" s="307"/>
      <c r="JBL55" s="308"/>
      <c r="JBM55" s="306"/>
      <c r="JBN55" s="307"/>
      <c r="JBO55" s="307"/>
      <c r="JBP55" s="307"/>
      <c r="JBQ55" s="307"/>
      <c r="JBR55" s="307"/>
      <c r="JBS55" s="307"/>
      <c r="JBT55" s="308"/>
      <c r="JBU55" s="306"/>
      <c r="JBV55" s="307"/>
      <c r="JBW55" s="307"/>
      <c r="JBX55" s="307"/>
      <c r="JBY55" s="307"/>
      <c r="JBZ55" s="307"/>
      <c r="JCA55" s="307"/>
      <c r="JCB55" s="308"/>
      <c r="JCC55" s="306"/>
      <c r="JCD55" s="307"/>
      <c r="JCE55" s="307"/>
      <c r="JCF55" s="307"/>
      <c r="JCG55" s="307"/>
      <c r="JCH55" s="307"/>
      <c r="JCI55" s="307"/>
      <c r="JCJ55" s="308"/>
      <c r="JCK55" s="306"/>
      <c r="JCL55" s="307"/>
      <c r="JCM55" s="307"/>
      <c r="JCN55" s="307"/>
      <c r="JCO55" s="307"/>
      <c r="JCP55" s="307"/>
      <c r="JCQ55" s="307"/>
      <c r="JCR55" s="308"/>
      <c r="JCS55" s="306"/>
      <c r="JCT55" s="307"/>
      <c r="JCU55" s="307"/>
      <c r="JCV55" s="307"/>
      <c r="JCW55" s="307"/>
      <c r="JCX55" s="307"/>
      <c r="JCY55" s="307"/>
      <c r="JCZ55" s="308"/>
      <c r="JDA55" s="306"/>
      <c r="JDB55" s="307"/>
      <c r="JDC55" s="307"/>
      <c r="JDD55" s="307"/>
      <c r="JDE55" s="307"/>
      <c r="JDF55" s="307"/>
      <c r="JDG55" s="307"/>
      <c r="JDH55" s="308"/>
      <c r="JDI55" s="306"/>
      <c r="JDJ55" s="307"/>
      <c r="JDK55" s="307"/>
      <c r="JDL55" s="307"/>
      <c r="JDM55" s="307"/>
      <c r="JDN55" s="307"/>
      <c r="JDO55" s="307"/>
      <c r="JDP55" s="308"/>
      <c r="JDQ55" s="306"/>
      <c r="JDR55" s="307"/>
      <c r="JDS55" s="307"/>
      <c r="JDT55" s="307"/>
      <c r="JDU55" s="307"/>
      <c r="JDV55" s="307"/>
      <c r="JDW55" s="307"/>
      <c r="JDX55" s="308"/>
      <c r="JDY55" s="306"/>
      <c r="JDZ55" s="307"/>
      <c r="JEA55" s="307"/>
      <c r="JEB55" s="307"/>
      <c r="JEC55" s="307"/>
      <c r="JED55" s="307"/>
      <c r="JEE55" s="307"/>
      <c r="JEF55" s="308"/>
      <c r="JEG55" s="306"/>
      <c r="JEH55" s="307"/>
      <c r="JEI55" s="307"/>
      <c r="JEJ55" s="307"/>
      <c r="JEK55" s="307"/>
      <c r="JEL55" s="307"/>
      <c r="JEM55" s="307"/>
      <c r="JEN55" s="308"/>
      <c r="JEO55" s="306"/>
      <c r="JEP55" s="307"/>
      <c r="JEQ55" s="307"/>
      <c r="JER55" s="307"/>
      <c r="JES55" s="307"/>
      <c r="JET55" s="307"/>
      <c r="JEU55" s="307"/>
      <c r="JEV55" s="308"/>
      <c r="JEW55" s="306"/>
      <c r="JEX55" s="307"/>
      <c r="JEY55" s="307"/>
      <c r="JEZ55" s="307"/>
      <c r="JFA55" s="307"/>
      <c r="JFB55" s="307"/>
      <c r="JFC55" s="307"/>
      <c r="JFD55" s="308"/>
      <c r="JFE55" s="306"/>
      <c r="JFF55" s="307"/>
      <c r="JFG55" s="307"/>
      <c r="JFH55" s="307"/>
      <c r="JFI55" s="307"/>
      <c r="JFJ55" s="307"/>
      <c r="JFK55" s="307"/>
      <c r="JFL55" s="308"/>
      <c r="JFM55" s="306"/>
      <c r="JFN55" s="307"/>
      <c r="JFO55" s="307"/>
      <c r="JFP55" s="307"/>
      <c r="JFQ55" s="307"/>
      <c r="JFR55" s="307"/>
      <c r="JFS55" s="307"/>
      <c r="JFT55" s="308"/>
      <c r="JFU55" s="306"/>
      <c r="JFV55" s="307"/>
      <c r="JFW55" s="307"/>
      <c r="JFX55" s="307"/>
      <c r="JFY55" s="307"/>
      <c r="JFZ55" s="307"/>
      <c r="JGA55" s="307"/>
      <c r="JGB55" s="308"/>
      <c r="JGC55" s="306"/>
      <c r="JGD55" s="307"/>
      <c r="JGE55" s="307"/>
      <c r="JGF55" s="307"/>
      <c r="JGG55" s="307"/>
      <c r="JGH55" s="307"/>
      <c r="JGI55" s="307"/>
      <c r="JGJ55" s="308"/>
      <c r="JGK55" s="306"/>
      <c r="JGL55" s="307"/>
      <c r="JGM55" s="307"/>
      <c r="JGN55" s="307"/>
      <c r="JGO55" s="307"/>
      <c r="JGP55" s="307"/>
      <c r="JGQ55" s="307"/>
      <c r="JGR55" s="308"/>
      <c r="JGS55" s="306"/>
      <c r="JGT55" s="307"/>
      <c r="JGU55" s="307"/>
      <c r="JGV55" s="307"/>
      <c r="JGW55" s="307"/>
      <c r="JGX55" s="307"/>
      <c r="JGY55" s="307"/>
      <c r="JGZ55" s="308"/>
      <c r="JHA55" s="306"/>
      <c r="JHB55" s="307"/>
      <c r="JHC55" s="307"/>
      <c r="JHD55" s="307"/>
      <c r="JHE55" s="307"/>
      <c r="JHF55" s="307"/>
      <c r="JHG55" s="307"/>
      <c r="JHH55" s="308"/>
      <c r="JHI55" s="306"/>
      <c r="JHJ55" s="307"/>
      <c r="JHK55" s="307"/>
      <c r="JHL55" s="307"/>
      <c r="JHM55" s="307"/>
      <c r="JHN55" s="307"/>
      <c r="JHO55" s="307"/>
      <c r="JHP55" s="308"/>
      <c r="JHQ55" s="306"/>
      <c r="JHR55" s="307"/>
      <c r="JHS55" s="307"/>
      <c r="JHT55" s="307"/>
      <c r="JHU55" s="307"/>
      <c r="JHV55" s="307"/>
      <c r="JHW55" s="307"/>
      <c r="JHX55" s="308"/>
      <c r="JHY55" s="306"/>
      <c r="JHZ55" s="307"/>
      <c r="JIA55" s="307"/>
      <c r="JIB55" s="307"/>
      <c r="JIC55" s="307"/>
      <c r="JID55" s="307"/>
      <c r="JIE55" s="307"/>
      <c r="JIF55" s="308"/>
      <c r="JIG55" s="306"/>
      <c r="JIH55" s="307"/>
      <c r="JII55" s="307"/>
      <c r="JIJ55" s="307"/>
      <c r="JIK55" s="307"/>
      <c r="JIL55" s="307"/>
      <c r="JIM55" s="307"/>
      <c r="JIN55" s="308"/>
      <c r="JIO55" s="306"/>
      <c r="JIP55" s="307"/>
      <c r="JIQ55" s="307"/>
      <c r="JIR55" s="307"/>
      <c r="JIS55" s="307"/>
      <c r="JIT55" s="307"/>
      <c r="JIU55" s="307"/>
      <c r="JIV55" s="308"/>
      <c r="JIW55" s="306"/>
      <c r="JIX55" s="307"/>
      <c r="JIY55" s="307"/>
      <c r="JIZ55" s="307"/>
      <c r="JJA55" s="307"/>
      <c r="JJB55" s="307"/>
      <c r="JJC55" s="307"/>
      <c r="JJD55" s="308"/>
      <c r="JJE55" s="306"/>
      <c r="JJF55" s="307"/>
      <c r="JJG55" s="307"/>
      <c r="JJH55" s="307"/>
      <c r="JJI55" s="307"/>
      <c r="JJJ55" s="307"/>
      <c r="JJK55" s="307"/>
      <c r="JJL55" s="308"/>
      <c r="JJM55" s="306"/>
      <c r="JJN55" s="307"/>
      <c r="JJO55" s="307"/>
      <c r="JJP55" s="307"/>
      <c r="JJQ55" s="307"/>
      <c r="JJR55" s="307"/>
      <c r="JJS55" s="307"/>
      <c r="JJT55" s="308"/>
      <c r="JJU55" s="306"/>
      <c r="JJV55" s="307"/>
      <c r="JJW55" s="307"/>
      <c r="JJX55" s="307"/>
      <c r="JJY55" s="307"/>
      <c r="JJZ55" s="307"/>
      <c r="JKA55" s="307"/>
      <c r="JKB55" s="308"/>
      <c r="JKC55" s="306"/>
      <c r="JKD55" s="307"/>
      <c r="JKE55" s="307"/>
      <c r="JKF55" s="307"/>
      <c r="JKG55" s="307"/>
      <c r="JKH55" s="307"/>
      <c r="JKI55" s="307"/>
      <c r="JKJ55" s="308"/>
      <c r="JKK55" s="306"/>
      <c r="JKL55" s="307"/>
      <c r="JKM55" s="307"/>
      <c r="JKN55" s="307"/>
      <c r="JKO55" s="307"/>
      <c r="JKP55" s="307"/>
      <c r="JKQ55" s="307"/>
      <c r="JKR55" s="308"/>
      <c r="JKS55" s="306"/>
      <c r="JKT55" s="307"/>
      <c r="JKU55" s="307"/>
      <c r="JKV55" s="307"/>
      <c r="JKW55" s="307"/>
      <c r="JKX55" s="307"/>
      <c r="JKY55" s="307"/>
      <c r="JKZ55" s="308"/>
      <c r="JLA55" s="306"/>
      <c r="JLB55" s="307"/>
      <c r="JLC55" s="307"/>
      <c r="JLD55" s="307"/>
      <c r="JLE55" s="307"/>
      <c r="JLF55" s="307"/>
      <c r="JLG55" s="307"/>
      <c r="JLH55" s="308"/>
      <c r="JLI55" s="306"/>
      <c r="JLJ55" s="307"/>
      <c r="JLK55" s="307"/>
      <c r="JLL55" s="307"/>
      <c r="JLM55" s="307"/>
      <c r="JLN55" s="307"/>
      <c r="JLO55" s="307"/>
      <c r="JLP55" s="308"/>
      <c r="JLQ55" s="306"/>
      <c r="JLR55" s="307"/>
      <c r="JLS55" s="307"/>
      <c r="JLT55" s="307"/>
      <c r="JLU55" s="307"/>
      <c r="JLV55" s="307"/>
      <c r="JLW55" s="307"/>
      <c r="JLX55" s="308"/>
      <c r="JLY55" s="306"/>
      <c r="JLZ55" s="307"/>
      <c r="JMA55" s="307"/>
      <c r="JMB55" s="307"/>
      <c r="JMC55" s="307"/>
      <c r="JMD55" s="307"/>
      <c r="JME55" s="307"/>
      <c r="JMF55" s="308"/>
      <c r="JMG55" s="306"/>
      <c r="JMH55" s="307"/>
      <c r="JMI55" s="307"/>
      <c r="JMJ55" s="307"/>
      <c r="JMK55" s="307"/>
      <c r="JML55" s="307"/>
      <c r="JMM55" s="307"/>
      <c r="JMN55" s="308"/>
      <c r="JMO55" s="306"/>
      <c r="JMP55" s="307"/>
      <c r="JMQ55" s="307"/>
      <c r="JMR55" s="307"/>
      <c r="JMS55" s="307"/>
      <c r="JMT55" s="307"/>
      <c r="JMU55" s="307"/>
      <c r="JMV55" s="308"/>
      <c r="JMW55" s="306"/>
      <c r="JMX55" s="307"/>
      <c r="JMY55" s="307"/>
      <c r="JMZ55" s="307"/>
      <c r="JNA55" s="307"/>
      <c r="JNB55" s="307"/>
      <c r="JNC55" s="307"/>
      <c r="JND55" s="308"/>
      <c r="JNE55" s="306"/>
      <c r="JNF55" s="307"/>
      <c r="JNG55" s="307"/>
      <c r="JNH55" s="307"/>
      <c r="JNI55" s="307"/>
      <c r="JNJ55" s="307"/>
      <c r="JNK55" s="307"/>
      <c r="JNL55" s="308"/>
      <c r="JNM55" s="306"/>
      <c r="JNN55" s="307"/>
      <c r="JNO55" s="307"/>
      <c r="JNP55" s="307"/>
      <c r="JNQ55" s="307"/>
      <c r="JNR55" s="307"/>
      <c r="JNS55" s="307"/>
      <c r="JNT55" s="308"/>
      <c r="JNU55" s="306"/>
      <c r="JNV55" s="307"/>
      <c r="JNW55" s="307"/>
      <c r="JNX55" s="307"/>
      <c r="JNY55" s="307"/>
      <c r="JNZ55" s="307"/>
      <c r="JOA55" s="307"/>
      <c r="JOB55" s="308"/>
      <c r="JOC55" s="306"/>
      <c r="JOD55" s="307"/>
      <c r="JOE55" s="307"/>
      <c r="JOF55" s="307"/>
      <c r="JOG55" s="307"/>
      <c r="JOH55" s="307"/>
      <c r="JOI55" s="307"/>
      <c r="JOJ55" s="308"/>
      <c r="JOK55" s="306"/>
      <c r="JOL55" s="307"/>
      <c r="JOM55" s="307"/>
      <c r="JON55" s="307"/>
      <c r="JOO55" s="307"/>
      <c r="JOP55" s="307"/>
      <c r="JOQ55" s="307"/>
      <c r="JOR55" s="308"/>
      <c r="JOS55" s="306"/>
      <c r="JOT55" s="307"/>
      <c r="JOU55" s="307"/>
      <c r="JOV55" s="307"/>
      <c r="JOW55" s="307"/>
      <c r="JOX55" s="307"/>
      <c r="JOY55" s="307"/>
      <c r="JOZ55" s="308"/>
      <c r="JPA55" s="306"/>
      <c r="JPB55" s="307"/>
      <c r="JPC55" s="307"/>
      <c r="JPD55" s="307"/>
      <c r="JPE55" s="307"/>
      <c r="JPF55" s="307"/>
      <c r="JPG55" s="307"/>
      <c r="JPH55" s="308"/>
      <c r="JPI55" s="306"/>
      <c r="JPJ55" s="307"/>
      <c r="JPK55" s="307"/>
      <c r="JPL55" s="307"/>
      <c r="JPM55" s="307"/>
      <c r="JPN55" s="307"/>
      <c r="JPO55" s="307"/>
      <c r="JPP55" s="308"/>
      <c r="JPQ55" s="306"/>
      <c r="JPR55" s="307"/>
      <c r="JPS55" s="307"/>
      <c r="JPT55" s="307"/>
      <c r="JPU55" s="307"/>
      <c r="JPV55" s="307"/>
      <c r="JPW55" s="307"/>
      <c r="JPX55" s="308"/>
      <c r="JPY55" s="306"/>
      <c r="JPZ55" s="307"/>
      <c r="JQA55" s="307"/>
      <c r="JQB55" s="307"/>
      <c r="JQC55" s="307"/>
      <c r="JQD55" s="307"/>
      <c r="JQE55" s="307"/>
      <c r="JQF55" s="308"/>
      <c r="JQG55" s="306"/>
      <c r="JQH55" s="307"/>
      <c r="JQI55" s="307"/>
      <c r="JQJ55" s="307"/>
      <c r="JQK55" s="307"/>
      <c r="JQL55" s="307"/>
      <c r="JQM55" s="307"/>
      <c r="JQN55" s="308"/>
      <c r="JQO55" s="306"/>
      <c r="JQP55" s="307"/>
      <c r="JQQ55" s="307"/>
      <c r="JQR55" s="307"/>
      <c r="JQS55" s="307"/>
      <c r="JQT55" s="307"/>
      <c r="JQU55" s="307"/>
      <c r="JQV55" s="308"/>
      <c r="JQW55" s="306"/>
      <c r="JQX55" s="307"/>
      <c r="JQY55" s="307"/>
      <c r="JQZ55" s="307"/>
      <c r="JRA55" s="307"/>
      <c r="JRB55" s="307"/>
      <c r="JRC55" s="307"/>
      <c r="JRD55" s="308"/>
      <c r="JRE55" s="306"/>
      <c r="JRF55" s="307"/>
      <c r="JRG55" s="307"/>
      <c r="JRH55" s="307"/>
      <c r="JRI55" s="307"/>
      <c r="JRJ55" s="307"/>
      <c r="JRK55" s="307"/>
      <c r="JRL55" s="308"/>
      <c r="JRM55" s="306"/>
      <c r="JRN55" s="307"/>
      <c r="JRO55" s="307"/>
      <c r="JRP55" s="307"/>
      <c r="JRQ55" s="307"/>
      <c r="JRR55" s="307"/>
      <c r="JRS55" s="307"/>
      <c r="JRT55" s="308"/>
      <c r="JRU55" s="306"/>
      <c r="JRV55" s="307"/>
      <c r="JRW55" s="307"/>
      <c r="JRX55" s="307"/>
      <c r="JRY55" s="307"/>
      <c r="JRZ55" s="307"/>
      <c r="JSA55" s="307"/>
      <c r="JSB55" s="308"/>
      <c r="JSC55" s="306"/>
      <c r="JSD55" s="307"/>
      <c r="JSE55" s="307"/>
      <c r="JSF55" s="307"/>
      <c r="JSG55" s="307"/>
      <c r="JSH55" s="307"/>
      <c r="JSI55" s="307"/>
      <c r="JSJ55" s="308"/>
      <c r="JSK55" s="306"/>
      <c r="JSL55" s="307"/>
      <c r="JSM55" s="307"/>
      <c r="JSN55" s="307"/>
      <c r="JSO55" s="307"/>
      <c r="JSP55" s="307"/>
      <c r="JSQ55" s="307"/>
      <c r="JSR55" s="308"/>
      <c r="JSS55" s="306"/>
      <c r="JST55" s="307"/>
      <c r="JSU55" s="307"/>
      <c r="JSV55" s="307"/>
      <c r="JSW55" s="307"/>
      <c r="JSX55" s="307"/>
      <c r="JSY55" s="307"/>
      <c r="JSZ55" s="308"/>
      <c r="JTA55" s="306"/>
      <c r="JTB55" s="307"/>
      <c r="JTC55" s="307"/>
      <c r="JTD55" s="307"/>
      <c r="JTE55" s="307"/>
      <c r="JTF55" s="307"/>
      <c r="JTG55" s="307"/>
      <c r="JTH55" s="308"/>
      <c r="JTI55" s="306"/>
      <c r="JTJ55" s="307"/>
      <c r="JTK55" s="307"/>
      <c r="JTL55" s="307"/>
      <c r="JTM55" s="307"/>
      <c r="JTN55" s="307"/>
      <c r="JTO55" s="307"/>
      <c r="JTP55" s="308"/>
      <c r="JTQ55" s="306"/>
      <c r="JTR55" s="307"/>
      <c r="JTS55" s="307"/>
      <c r="JTT55" s="307"/>
      <c r="JTU55" s="307"/>
      <c r="JTV55" s="307"/>
      <c r="JTW55" s="307"/>
      <c r="JTX55" s="308"/>
      <c r="JTY55" s="306"/>
      <c r="JTZ55" s="307"/>
      <c r="JUA55" s="307"/>
      <c r="JUB55" s="307"/>
      <c r="JUC55" s="307"/>
      <c r="JUD55" s="307"/>
      <c r="JUE55" s="307"/>
      <c r="JUF55" s="308"/>
      <c r="JUG55" s="306"/>
      <c r="JUH55" s="307"/>
      <c r="JUI55" s="307"/>
      <c r="JUJ55" s="307"/>
      <c r="JUK55" s="307"/>
      <c r="JUL55" s="307"/>
      <c r="JUM55" s="307"/>
      <c r="JUN55" s="308"/>
      <c r="JUO55" s="306"/>
      <c r="JUP55" s="307"/>
      <c r="JUQ55" s="307"/>
      <c r="JUR55" s="307"/>
      <c r="JUS55" s="307"/>
      <c r="JUT55" s="307"/>
      <c r="JUU55" s="307"/>
      <c r="JUV55" s="308"/>
      <c r="JUW55" s="306"/>
      <c r="JUX55" s="307"/>
      <c r="JUY55" s="307"/>
      <c r="JUZ55" s="307"/>
      <c r="JVA55" s="307"/>
      <c r="JVB55" s="307"/>
      <c r="JVC55" s="307"/>
      <c r="JVD55" s="308"/>
      <c r="JVE55" s="306"/>
      <c r="JVF55" s="307"/>
      <c r="JVG55" s="307"/>
      <c r="JVH55" s="307"/>
      <c r="JVI55" s="307"/>
      <c r="JVJ55" s="307"/>
      <c r="JVK55" s="307"/>
      <c r="JVL55" s="308"/>
      <c r="JVM55" s="306"/>
      <c r="JVN55" s="307"/>
      <c r="JVO55" s="307"/>
      <c r="JVP55" s="307"/>
      <c r="JVQ55" s="307"/>
      <c r="JVR55" s="307"/>
      <c r="JVS55" s="307"/>
      <c r="JVT55" s="308"/>
      <c r="JVU55" s="306"/>
      <c r="JVV55" s="307"/>
      <c r="JVW55" s="307"/>
      <c r="JVX55" s="307"/>
      <c r="JVY55" s="307"/>
      <c r="JVZ55" s="307"/>
      <c r="JWA55" s="307"/>
      <c r="JWB55" s="308"/>
      <c r="JWC55" s="306"/>
      <c r="JWD55" s="307"/>
      <c r="JWE55" s="307"/>
      <c r="JWF55" s="307"/>
      <c r="JWG55" s="307"/>
      <c r="JWH55" s="307"/>
      <c r="JWI55" s="307"/>
      <c r="JWJ55" s="308"/>
      <c r="JWK55" s="306"/>
      <c r="JWL55" s="307"/>
      <c r="JWM55" s="307"/>
      <c r="JWN55" s="307"/>
      <c r="JWO55" s="307"/>
      <c r="JWP55" s="307"/>
      <c r="JWQ55" s="307"/>
      <c r="JWR55" s="308"/>
      <c r="JWS55" s="306"/>
      <c r="JWT55" s="307"/>
      <c r="JWU55" s="307"/>
      <c r="JWV55" s="307"/>
      <c r="JWW55" s="307"/>
      <c r="JWX55" s="307"/>
      <c r="JWY55" s="307"/>
      <c r="JWZ55" s="308"/>
      <c r="JXA55" s="306"/>
      <c r="JXB55" s="307"/>
      <c r="JXC55" s="307"/>
      <c r="JXD55" s="307"/>
      <c r="JXE55" s="307"/>
      <c r="JXF55" s="307"/>
      <c r="JXG55" s="307"/>
      <c r="JXH55" s="308"/>
      <c r="JXI55" s="306"/>
      <c r="JXJ55" s="307"/>
      <c r="JXK55" s="307"/>
      <c r="JXL55" s="307"/>
      <c r="JXM55" s="307"/>
      <c r="JXN55" s="307"/>
      <c r="JXO55" s="307"/>
      <c r="JXP55" s="308"/>
      <c r="JXQ55" s="306"/>
      <c r="JXR55" s="307"/>
      <c r="JXS55" s="307"/>
      <c r="JXT55" s="307"/>
      <c r="JXU55" s="307"/>
      <c r="JXV55" s="307"/>
      <c r="JXW55" s="307"/>
      <c r="JXX55" s="308"/>
      <c r="JXY55" s="306"/>
      <c r="JXZ55" s="307"/>
      <c r="JYA55" s="307"/>
      <c r="JYB55" s="307"/>
      <c r="JYC55" s="307"/>
      <c r="JYD55" s="307"/>
      <c r="JYE55" s="307"/>
      <c r="JYF55" s="308"/>
      <c r="JYG55" s="306"/>
      <c r="JYH55" s="307"/>
      <c r="JYI55" s="307"/>
      <c r="JYJ55" s="307"/>
      <c r="JYK55" s="307"/>
      <c r="JYL55" s="307"/>
      <c r="JYM55" s="307"/>
      <c r="JYN55" s="308"/>
      <c r="JYO55" s="306"/>
      <c r="JYP55" s="307"/>
      <c r="JYQ55" s="307"/>
      <c r="JYR55" s="307"/>
      <c r="JYS55" s="307"/>
      <c r="JYT55" s="307"/>
      <c r="JYU55" s="307"/>
      <c r="JYV55" s="308"/>
      <c r="JYW55" s="306"/>
      <c r="JYX55" s="307"/>
      <c r="JYY55" s="307"/>
      <c r="JYZ55" s="307"/>
      <c r="JZA55" s="307"/>
      <c r="JZB55" s="307"/>
      <c r="JZC55" s="307"/>
      <c r="JZD55" s="308"/>
      <c r="JZE55" s="306"/>
      <c r="JZF55" s="307"/>
      <c r="JZG55" s="307"/>
      <c r="JZH55" s="307"/>
      <c r="JZI55" s="307"/>
      <c r="JZJ55" s="307"/>
      <c r="JZK55" s="307"/>
      <c r="JZL55" s="308"/>
      <c r="JZM55" s="306"/>
      <c r="JZN55" s="307"/>
      <c r="JZO55" s="307"/>
      <c r="JZP55" s="307"/>
      <c r="JZQ55" s="307"/>
      <c r="JZR55" s="307"/>
      <c r="JZS55" s="307"/>
      <c r="JZT55" s="308"/>
      <c r="JZU55" s="306"/>
      <c r="JZV55" s="307"/>
      <c r="JZW55" s="307"/>
      <c r="JZX55" s="307"/>
      <c r="JZY55" s="307"/>
      <c r="JZZ55" s="307"/>
      <c r="KAA55" s="307"/>
      <c r="KAB55" s="308"/>
      <c r="KAC55" s="306"/>
      <c r="KAD55" s="307"/>
      <c r="KAE55" s="307"/>
      <c r="KAF55" s="307"/>
      <c r="KAG55" s="307"/>
      <c r="KAH55" s="307"/>
      <c r="KAI55" s="307"/>
      <c r="KAJ55" s="308"/>
      <c r="KAK55" s="306"/>
      <c r="KAL55" s="307"/>
      <c r="KAM55" s="307"/>
      <c r="KAN55" s="307"/>
      <c r="KAO55" s="307"/>
      <c r="KAP55" s="307"/>
      <c r="KAQ55" s="307"/>
      <c r="KAR55" s="308"/>
      <c r="KAS55" s="306"/>
      <c r="KAT55" s="307"/>
      <c r="KAU55" s="307"/>
      <c r="KAV55" s="307"/>
      <c r="KAW55" s="307"/>
      <c r="KAX55" s="307"/>
      <c r="KAY55" s="307"/>
      <c r="KAZ55" s="308"/>
      <c r="KBA55" s="306"/>
      <c r="KBB55" s="307"/>
      <c r="KBC55" s="307"/>
      <c r="KBD55" s="307"/>
      <c r="KBE55" s="307"/>
      <c r="KBF55" s="307"/>
      <c r="KBG55" s="307"/>
      <c r="KBH55" s="308"/>
      <c r="KBI55" s="306"/>
      <c r="KBJ55" s="307"/>
      <c r="KBK55" s="307"/>
      <c r="KBL55" s="307"/>
      <c r="KBM55" s="307"/>
      <c r="KBN55" s="307"/>
      <c r="KBO55" s="307"/>
      <c r="KBP55" s="308"/>
      <c r="KBQ55" s="306"/>
      <c r="KBR55" s="307"/>
      <c r="KBS55" s="307"/>
      <c r="KBT55" s="307"/>
      <c r="KBU55" s="307"/>
      <c r="KBV55" s="307"/>
      <c r="KBW55" s="307"/>
      <c r="KBX55" s="308"/>
      <c r="KBY55" s="306"/>
      <c r="KBZ55" s="307"/>
      <c r="KCA55" s="307"/>
      <c r="KCB55" s="307"/>
      <c r="KCC55" s="307"/>
      <c r="KCD55" s="307"/>
      <c r="KCE55" s="307"/>
      <c r="KCF55" s="308"/>
      <c r="KCG55" s="306"/>
      <c r="KCH55" s="307"/>
      <c r="KCI55" s="307"/>
      <c r="KCJ55" s="307"/>
      <c r="KCK55" s="307"/>
      <c r="KCL55" s="307"/>
      <c r="KCM55" s="307"/>
      <c r="KCN55" s="308"/>
      <c r="KCO55" s="306"/>
      <c r="KCP55" s="307"/>
      <c r="KCQ55" s="307"/>
      <c r="KCR55" s="307"/>
      <c r="KCS55" s="307"/>
      <c r="KCT55" s="307"/>
      <c r="KCU55" s="307"/>
      <c r="KCV55" s="308"/>
      <c r="KCW55" s="306"/>
      <c r="KCX55" s="307"/>
      <c r="KCY55" s="307"/>
      <c r="KCZ55" s="307"/>
      <c r="KDA55" s="307"/>
      <c r="KDB55" s="307"/>
      <c r="KDC55" s="307"/>
      <c r="KDD55" s="308"/>
      <c r="KDE55" s="306"/>
      <c r="KDF55" s="307"/>
      <c r="KDG55" s="307"/>
      <c r="KDH55" s="307"/>
      <c r="KDI55" s="307"/>
      <c r="KDJ55" s="307"/>
      <c r="KDK55" s="307"/>
      <c r="KDL55" s="308"/>
      <c r="KDM55" s="306"/>
      <c r="KDN55" s="307"/>
      <c r="KDO55" s="307"/>
      <c r="KDP55" s="307"/>
      <c r="KDQ55" s="307"/>
      <c r="KDR55" s="307"/>
      <c r="KDS55" s="307"/>
      <c r="KDT55" s="308"/>
      <c r="KDU55" s="306"/>
      <c r="KDV55" s="307"/>
      <c r="KDW55" s="307"/>
      <c r="KDX55" s="307"/>
      <c r="KDY55" s="307"/>
      <c r="KDZ55" s="307"/>
      <c r="KEA55" s="307"/>
      <c r="KEB55" s="308"/>
      <c r="KEC55" s="306"/>
      <c r="KED55" s="307"/>
      <c r="KEE55" s="307"/>
      <c r="KEF55" s="307"/>
      <c r="KEG55" s="307"/>
      <c r="KEH55" s="307"/>
      <c r="KEI55" s="307"/>
      <c r="KEJ55" s="308"/>
      <c r="KEK55" s="306"/>
      <c r="KEL55" s="307"/>
      <c r="KEM55" s="307"/>
      <c r="KEN55" s="307"/>
      <c r="KEO55" s="307"/>
      <c r="KEP55" s="307"/>
      <c r="KEQ55" s="307"/>
      <c r="KER55" s="308"/>
      <c r="KES55" s="306"/>
      <c r="KET55" s="307"/>
      <c r="KEU55" s="307"/>
      <c r="KEV55" s="307"/>
      <c r="KEW55" s="307"/>
      <c r="KEX55" s="307"/>
      <c r="KEY55" s="307"/>
      <c r="KEZ55" s="308"/>
      <c r="KFA55" s="306"/>
      <c r="KFB55" s="307"/>
      <c r="KFC55" s="307"/>
      <c r="KFD55" s="307"/>
      <c r="KFE55" s="307"/>
      <c r="KFF55" s="307"/>
      <c r="KFG55" s="307"/>
      <c r="KFH55" s="308"/>
      <c r="KFI55" s="306"/>
      <c r="KFJ55" s="307"/>
      <c r="KFK55" s="307"/>
      <c r="KFL55" s="307"/>
      <c r="KFM55" s="307"/>
      <c r="KFN55" s="307"/>
      <c r="KFO55" s="307"/>
      <c r="KFP55" s="308"/>
      <c r="KFQ55" s="306"/>
      <c r="KFR55" s="307"/>
      <c r="KFS55" s="307"/>
      <c r="KFT55" s="307"/>
      <c r="KFU55" s="307"/>
      <c r="KFV55" s="307"/>
      <c r="KFW55" s="307"/>
      <c r="KFX55" s="308"/>
      <c r="KFY55" s="306"/>
      <c r="KFZ55" s="307"/>
      <c r="KGA55" s="307"/>
      <c r="KGB55" s="307"/>
      <c r="KGC55" s="307"/>
      <c r="KGD55" s="307"/>
      <c r="KGE55" s="307"/>
      <c r="KGF55" s="308"/>
      <c r="KGG55" s="306"/>
      <c r="KGH55" s="307"/>
      <c r="KGI55" s="307"/>
      <c r="KGJ55" s="307"/>
      <c r="KGK55" s="307"/>
      <c r="KGL55" s="307"/>
      <c r="KGM55" s="307"/>
      <c r="KGN55" s="308"/>
      <c r="KGO55" s="306"/>
      <c r="KGP55" s="307"/>
      <c r="KGQ55" s="307"/>
      <c r="KGR55" s="307"/>
      <c r="KGS55" s="307"/>
      <c r="KGT55" s="307"/>
      <c r="KGU55" s="307"/>
      <c r="KGV55" s="308"/>
      <c r="KGW55" s="306"/>
      <c r="KGX55" s="307"/>
      <c r="KGY55" s="307"/>
      <c r="KGZ55" s="307"/>
      <c r="KHA55" s="307"/>
      <c r="KHB55" s="307"/>
      <c r="KHC55" s="307"/>
      <c r="KHD55" s="308"/>
      <c r="KHE55" s="306"/>
      <c r="KHF55" s="307"/>
      <c r="KHG55" s="307"/>
      <c r="KHH55" s="307"/>
      <c r="KHI55" s="307"/>
      <c r="KHJ55" s="307"/>
      <c r="KHK55" s="307"/>
      <c r="KHL55" s="308"/>
      <c r="KHM55" s="306"/>
      <c r="KHN55" s="307"/>
      <c r="KHO55" s="307"/>
      <c r="KHP55" s="307"/>
      <c r="KHQ55" s="307"/>
      <c r="KHR55" s="307"/>
      <c r="KHS55" s="307"/>
      <c r="KHT55" s="308"/>
      <c r="KHU55" s="306"/>
      <c r="KHV55" s="307"/>
      <c r="KHW55" s="307"/>
      <c r="KHX55" s="307"/>
      <c r="KHY55" s="307"/>
      <c r="KHZ55" s="307"/>
      <c r="KIA55" s="307"/>
      <c r="KIB55" s="308"/>
      <c r="KIC55" s="306"/>
      <c r="KID55" s="307"/>
      <c r="KIE55" s="307"/>
      <c r="KIF55" s="307"/>
      <c r="KIG55" s="307"/>
      <c r="KIH55" s="307"/>
      <c r="KII55" s="307"/>
      <c r="KIJ55" s="308"/>
      <c r="KIK55" s="306"/>
      <c r="KIL55" s="307"/>
      <c r="KIM55" s="307"/>
      <c r="KIN55" s="307"/>
      <c r="KIO55" s="307"/>
      <c r="KIP55" s="307"/>
      <c r="KIQ55" s="307"/>
      <c r="KIR55" s="308"/>
      <c r="KIS55" s="306"/>
      <c r="KIT55" s="307"/>
      <c r="KIU55" s="307"/>
      <c r="KIV55" s="307"/>
      <c r="KIW55" s="307"/>
      <c r="KIX55" s="307"/>
      <c r="KIY55" s="307"/>
      <c r="KIZ55" s="308"/>
      <c r="KJA55" s="306"/>
      <c r="KJB55" s="307"/>
      <c r="KJC55" s="307"/>
      <c r="KJD55" s="307"/>
      <c r="KJE55" s="307"/>
      <c r="KJF55" s="307"/>
      <c r="KJG55" s="307"/>
      <c r="KJH55" s="308"/>
      <c r="KJI55" s="306"/>
      <c r="KJJ55" s="307"/>
      <c r="KJK55" s="307"/>
      <c r="KJL55" s="307"/>
      <c r="KJM55" s="307"/>
      <c r="KJN55" s="307"/>
      <c r="KJO55" s="307"/>
      <c r="KJP55" s="308"/>
      <c r="KJQ55" s="306"/>
      <c r="KJR55" s="307"/>
      <c r="KJS55" s="307"/>
      <c r="KJT55" s="307"/>
      <c r="KJU55" s="307"/>
      <c r="KJV55" s="307"/>
      <c r="KJW55" s="307"/>
      <c r="KJX55" s="308"/>
      <c r="KJY55" s="306"/>
      <c r="KJZ55" s="307"/>
      <c r="KKA55" s="307"/>
      <c r="KKB55" s="307"/>
      <c r="KKC55" s="307"/>
      <c r="KKD55" s="307"/>
      <c r="KKE55" s="307"/>
      <c r="KKF55" s="308"/>
      <c r="KKG55" s="306"/>
      <c r="KKH55" s="307"/>
      <c r="KKI55" s="307"/>
      <c r="KKJ55" s="307"/>
      <c r="KKK55" s="307"/>
      <c r="KKL55" s="307"/>
      <c r="KKM55" s="307"/>
      <c r="KKN55" s="308"/>
      <c r="KKO55" s="306"/>
      <c r="KKP55" s="307"/>
      <c r="KKQ55" s="307"/>
      <c r="KKR55" s="307"/>
      <c r="KKS55" s="307"/>
      <c r="KKT55" s="307"/>
      <c r="KKU55" s="307"/>
      <c r="KKV55" s="308"/>
      <c r="KKW55" s="306"/>
      <c r="KKX55" s="307"/>
      <c r="KKY55" s="307"/>
      <c r="KKZ55" s="307"/>
      <c r="KLA55" s="307"/>
      <c r="KLB55" s="307"/>
      <c r="KLC55" s="307"/>
      <c r="KLD55" s="308"/>
      <c r="KLE55" s="306"/>
      <c r="KLF55" s="307"/>
      <c r="KLG55" s="307"/>
      <c r="KLH55" s="307"/>
      <c r="KLI55" s="307"/>
      <c r="KLJ55" s="307"/>
      <c r="KLK55" s="307"/>
      <c r="KLL55" s="308"/>
      <c r="KLM55" s="306"/>
      <c r="KLN55" s="307"/>
      <c r="KLO55" s="307"/>
      <c r="KLP55" s="307"/>
      <c r="KLQ55" s="307"/>
      <c r="KLR55" s="307"/>
      <c r="KLS55" s="307"/>
      <c r="KLT55" s="308"/>
      <c r="KLU55" s="306"/>
      <c r="KLV55" s="307"/>
      <c r="KLW55" s="307"/>
      <c r="KLX55" s="307"/>
      <c r="KLY55" s="307"/>
      <c r="KLZ55" s="307"/>
      <c r="KMA55" s="307"/>
      <c r="KMB55" s="308"/>
      <c r="KMC55" s="306"/>
      <c r="KMD55" s="307"/>
      <c r="KME55" s="307"/>
      <c r="KMF55" s="307"/>
      <c r="KMG55" s="307"/>
      <c r="KMH55" s="307"/>
      <c r="KMI55" s="307"/>
      <c r="KMJ55" s="308"/>
      <c r="KMK55" s="306"/>
      <c r="KML55" s="307"/>
      <c r="KMM55" s="307"/>
      <c r="KMN55" s="307"/>
      <c r="KMO55" s="307"/>
      <c r="KMP55" s="307"/>
      <c r="KMQ55" s="307"/>
      <c r="KMR55" s="308"/>
      <c r="KMS55" s="306"/>
      <c r="KMT55" s="307"/>
      <c r="KMU55" s="307"/>
      <c r="KMV55" s="307"/>
      <c r="KMW55" s="307"/>
      <c r="KMX55" s="307"/>
      <c r="KMY55" s="307"/>
      <c r="KMZ55" s="308"/>
      <c r="KNA55" s="306"/>
      <c r="KNB55" s="307"/>
      <c r="KNC55" s="307"/>
      <c r="KND55" s="307"/>
      <c r="KNE55" s="307"/>
      <c r="KNF55" s="307"/>
      <c r="KNG55" s="307"/>
      <c r="KNH55" s="308"/>
      <c r="KNI55" s="306"/>
      <c r="KNJ55" s="307"/>
      <c r="KNK55" s="307"/>
      <c r="KNL55" s="307"/>
      <c r="KNM55" s="307"/>
      <c r="KNN55" s="307"/>
      <c r="KNO55" s="307"/>
      <c r="KNP55" s="308"/>
      <c r="KNQ55" s="306"/>
      <c r="KNR55" s="307"/>
      <c r="KNS55" s="307"/>
      <c r="KNT55" s="307"/>
      <c r="KNU55" s="307"/>
      <c r="KNV55" s="307"/>
      <c r="KNW55" s="307"/>
      <c r="KNX55" s="308"/>
      <c r="KNY55" s="306"/>
      <c r="KNZ55" s="307"/>
      <c r="KOA55" s="307"/>
      <c r="KOB55" s="307"/>
      <c r="KOC55" s="307"/>
      <c r="KOD55" s="307"/>
      <c r="KOE55" s="307"/>
      <c r="KOF55" s="308"/>
      <c r="KOG55" s="306"/>
      <c r="KOH55" s="307"/>
      <c r="KOI55" s="307"/>
      <c r="KOJ55" s="307"/>
      <c r="KOK55" s="307"/>
      <c r="KOL55" s="307"/>
      <c r="KOM55" s="307"/>
      <c r="KON55" s="308"/>
      <c r="KOO55" s="306"/>
      <c r="KOP55" s="307"/>
      <c r="KOQ55" s="307"/>
      <c r="KOR55" s="307"/>
      <c r="KOS55" s="307"/>
      <c r="KOT55" s="307"/>
      <c r="KOU55" s="307"/>
      <c r="KOV55" s="308"/>
      <c r="KOW55" s="306"/>
      <c r="KOX55" s="307"/>
      <c r="KOY55" s="307"/>
      <c r="KOZ55" s="307"/>
      <c r="KPA55" s="307"/>
      <c r="KPB55" s="307"/>
      <c r="KPC55" s="307"/>
      <c r="KPD55" s="308"/>
      <c r="KPE55" s="306"/>
      <c r="KPF55" s="307"/>
      <c r="KPG55" s="307"/>
      <c r="KPH55" s="307"/>
      <c r="KPI55" s="307"/>
      <c r="KPJ55" s="307"/>
      <c r="KPK55" s="307"/>
      <c r="KPL55" s="308"/>
      <c r="KPM55" s="306"/>
      <c r="KPN55" s="307"/>
      <c r="KPO55" s="307"/>
      <c r="KPP55" s="307"/>
      <c r="KPQ55" s="307"/>
      <c r="KPR55" s="307"/>
      <c r="KPS55" s="307"/>
      <c r="KPT55" s="308"/>
      <c r="KPU55" s="306"/>
      <c r="KPV55" s="307"/>
      <c r="KPW55" s="307"/>
      <c r="KPX55" s="307"/>
      <c r="KPY55" s="307"/>
      <c r="KPZ55" s="307"/>
      <c r="KQA55" s="307"/>
      <c r="KQB55" s="308"/>
      <c r="KQC55" s="306"/>
      <c r="KQD55" s="307"/>
      <c r="KQE55" s="307"/>
      <c r="KQF55" s="307"/>
      <c r="KQG55" s="307"/>
      <c r="KQH55" s="307"/>
      <c r="KQI55" s="307"/>
      <c r="KQJ55" s="308"/>
      <c r="KQK55" s="306"/>
      <c r="KQL55" s="307"/>
      <c r="KQM55" s="307"/>
      <c r="KQN55" s="307"/>
      <c r="KQO55" s="307"/>
      <c r="KQP55" s="307"/>
      <c r="KQQ55" s="307"/>
      <c r="KQR55" s="308"/>
      <c r="KQS55" s="306"/>
      <c r="KQT55" s="307"/>
      <c r="KQU55" s="307"/>
      <c r="KQV55" s="307"/>
      <c r="KQW55" s="307"/>
      <c r="KQX55" s="307"/>
      <c r="KQY55" s="307"/>
      <c r="KQZ55" s="308"/>
      <c r="KRA55" s="306"/>
      <c r="KRB55" s="307"/>
      <c r="KRC55" s="307"/>
      <c r="KRD55" s="307"/>
      <c r="KRE55" s="307"/>
      <c r="KRF55" s="307"/>
      <c r="KRG55" s="307"/>
      <c r="KRH55" s="308"/>
      <c r="KRI55" s="306"/>
      <c r="KRJ55" s="307"/>
      <c r="KRK55" s="307"/>
      <c r="KRL55" s="307"/>
      <c r="KRM55" s="307"/>
      <c r="KRN55" s="307"/>
      <c r="KRO55" s="307"/>
      <c r="KRP55" s="308"/>
      <c r="KRQ55" s="306"/>
      <c r="KRR55" s="307"/>
      <c r="KRS55" s="307"/>
      <c r="KRT55" s="307"/>
      <c r="KRU55" s="307"/>
      <c r="KRV55" s="307"/>
      <c r="KRW55" s="307"/>
      <c r="KRX55" s="308"/>
      <c r="KRY55" s="306"/>
      <c r="KRZ55" s="307"/>
      <c r="KSA55" s="307"/>
      <c r="KSB55" s="307"/>
      <c r="KSC55" s="307"/>
      <c r="KSD55" s="307"/>
      <c r="KSE55" s="307"/>
      <c r="KSF55" s="308"/>
      <c r="KSG55" s="306"/>
      <c r="KSH55" s="307"/>
      <c r="KSI55" s="307"/>
      <c r="KSJ55" s="307"/>
      <c r="KSK55" s="307"/>
      <c r="KSL55" s="307"/>
      <c r="KSM55" s="307"/>
      <c r="KSN55" s="308"/>
      <c r="KSO55" s="306"/>
      <c r="KSP55" s="307"/>
      <c r="KSQ55" s="307"/>
      <c r="KSR55" s="307"/>
      <c r="KSS55" s="307"/>
      <c r="KST55" s="307"/>
      <c r="KSU55" s="307"/>
      <c r="KSV55" s="308"/>
      <c r="KSW55" s="306"/>
      <c r="KSX55" s="307"/>
      <c r="KSY55" s="307"/>
      <c r="KSZ55" s="307"/>
      <c r="KTA55" s="307"/>
      <c r="KTB55" s="307"/>
      <c r="KTC55" s="307"/>
      <c r="KTD55" s="308"/>
      <c r="KTE55" s="306"/>
      <c r="KTF55" s="307"/>
      <c r="KTG55" s="307"/>
      <c r="KTH55" s="307"/>
      <c r="KTI55" s="307"/>
      <c r="KTJ55" s="307"/>
      <c r="KTK55" s="307"/>
      <c r="KTL55" s="308"/>
      <c r="KTM55" s="306"/>
      <c r="KTN55" s="307"/>
      <c r="KTO55" s="307"/>
      <c r="KTP55" s="307"/>
      <c r="KTQ55" s="307"/>
      <c r="KTR55" s="307"/>
      <c r="KTS55" s="307"/>
      <c r="KTT55" s="308"/>
      <c r="KTU55" s="306"/>
      <c r="KTV55" s="307"/>
      <c r="KTW55" s="307"/>
      <c r="KTX55" s="307"/>
      <c r="KTY55" s="307"/>
      <c r="KTZ55" s="307"/>
      <c r="KUA55" s="307"/>
      <c r="KUB55" s="308"/>
      <c r="KUC55" s="306"/>
      <c r="KUD55" s="307"/>
      <c r="KUE55" s="307"/>
      <c r="KUF55" s="307"/>
      <c r="KUG55" s="307"/>
      <c r="KUH55" s="307"/>
      <c r="KUI55" s="307"/>
      <c r="KUJ55" s="308"/>
      <c r="KUK55" s="306"/>
      <c r="KUL55" s="307"/>
      <c r="KUM55" s="307"/>
      <c r="KUN55" s="307"/>
      <c r="KUO55" s="307"/>
      <c r="KUP55" s="307"/>
      <c r="KUQ55" s="307"/>
      <c r="KUR55" s="308"/>
      <c r="KUS55" s="306"/>
      <c r="KUT55" s="307"/>
      <c r="KUU55" s="307"/>
      <c r="KUV55" s="307"/>
      <c r="KUW55" s="307"/>
      <c r="KUX55" s="307"/>
      <c r="KUY55" s="307"/>
      <c r="KUZ55" s="308"/>
      <c r="KVA55" s="306"/>
      <c r="KVB55" s="307"/>
      <c r="KVC55" s="307"/>
      <c r="KVD55" s="307"/>
      <c r="KVE55" s="307"/>
      <c r="KVF55" s="307"/>
      <c r="KVG55" s="307"/>
      <c r="KVH55" s="308"/>
      <c r="KVI55" s="306"/>
      <c r="KVJ55" s="307"/>
      <c r="KVK55" s="307"/>
      <c r="KVL55" s="307"/>
      <c r="KVM55" s="307"/>
      <c r="KVN55" s="307"/>
      <c r="KVO55" s="307"/>
      <c r="KVP55" s="308"/>
      <c r="KVQ55" s="306"/>
      <c r="KVR55" s="307"/>
      <c r="KVS55" s="307"/>
      <c r="KVT55" s="307"/>
      <c r="KVU55" s="307"/>
      <c r="KVV55" s="307"/>
      <c r="KVW55" s="307"/>
      <c r="KVX55" s="308"/>
      <c r="KVY55" s="306"/>
      <c r="KVZ55" s="307"/>
      <c r="KWA55" s="307"/>
      <c r="KWB55" s="307"/>
      <c r="KWC55" s="307"/>
      <c r="KWD55" s="307"/>
      <c r="KWE55" s="307"/>
      <c r="KWF55" s="308"/>
      <c r="KWG55" s="306"/>
      <c r="KWH55" s="307"/>
      <c r="KWI55" s="307"/>
      <c r="KWJ55" s="307"/>
      <c r="KWK55" s="307"/>
      <c r="KWL55" s="307"/>
      <c r="KWM55" s="307"/>
      <c r="KWN55" s="308"/>
      <c r="KWO55" s="306"/>
      <c r="KWP55" s="307"/>
      <c r="KWQ55" s="307"/>
      <c r="KWR55" s="307"/>
      <c r="KWS55" s="307"/>
      <c r="KWT55" s="307"/>
      <c r="KWU55" s="307"/>
      <c r="KWV55" s="308"/>
      <c r="KWW55" s="306"/>
      <c r="KWX55" s="307"/>
      <c r="KWY55" s="307"/>
      <c r="KWZ55" s="307"/>
      <c r="KXA55" s="307"/>
      <c r="KXB55" s="307"/>
      <c r="KXC55" s="307"/>
      <c r="KXD55" s="308"/>
      <c r="KXE55" s="306"/>
      <c r="KXF55" s="307"/>
      <c r="KXG55" s="307"/>
      <c r="KXH55" s="307"/>
      <c r="KXI55" s="307"/>
      <c r="KXJ55" s="307"/>
      <c r="KXK55" s="307"/>
      <c r="KXL55" s="308"/>
      <c r="KXM55" s="306"/>
      <c r="KXN55" s="307"/>
      <c r="KXO55" s="307"/>
      <c r="KXP55" s="307"/>
      <c r="KXQ55" s="307"/>
      <c r="KXR55" s="307"/>
      <c r="KXS55" s="307"/>
      <c r="KXT55" s="308"/>
      <c r="KXU55" s="306"/>
      <c r="KXV55" s="307"/>
      <c r="KXW55" s="307"/>
      <c r="KXX55" s="307"/>
      <c r="KXY55" s="307"/>
      <c r="KXZ55" s="307"/>
      <c r="KYA55" s="307"/>
      <c r="KYB55" s="308"/>
      <c r="KYC55" s="306"/>
      <c r="KYD55" s="307"/>
      <c r="KYE55" s="307"/>
      <c r="KYF55" s="307"/>
      <c r="KYG55" s="307"/>
      <c r="KYH55" s="307"/>
      <c r="KYI55" s="307"/>
      <c r="KYJ55" s="308"/>
      <c r="KYK55" s="306"/>
      <c r="KYL55" s="307"/>
      <c r="KYM55" s="307"/>
      <c r="KYN55" s="307"/>
      <c r="KYO55" s="307"/>
      <c r="KYP55" s="307"/>
      <c r="KYQ55" s="307"/>
      <c r="KYR55" s="308"/>
      <c r="KYS55" s="306"/>
      <c r="KYT55" s="307"/>
      <c r="KYU55" s="307"/>
      <c r="KYV55" s="307"/>
      <c r="KYW55" s="307"/>
      <c r="KYX55" s="307"/>
      <c r="KYY55" s="307"/>
      <c r="KYZ55" s="308"/>
      <c r="KZA55" s="306"/>
      <c r="KZB55" s="307"/>
      <c r="KZC55" s="307"/>
      <c r="KZD55" s="307"/>
      <c r="KZE55" s="307"/>
      <c r="KZF55" s="307"/>
      <c r="KZG55" s="307"/>
      <c r="KZH55" s="308"/>
      <c r="KZI55" s="306"/>
      <c r="KZJ55" s="307"/>
      <c r="KZK55" s="307"/>
      <c r="KZL55" s="307"/>
      <c r="KZM55" s="307"/>
      <c r="KZN55" s="307"/>
      <c r="KZO55" s="307"/>
      <c r="KZP55" s="308"/>
      <c r="KZQ55" s="306"/>
      <c r="KZR55" s="307"/>
      <c r="KZS55" s="307"/>
      <c r="KZT55" s="307"/>
      <c r="KZU55" s="307"/>
      <c r="KZV55" s="307"/>
      <c r="KZW55" s="307"/>
      <c r="KZX55" s="308"/>
      <c r="KZY55" s="306"/>
      <c r="KZZ55" s="307"/>
      <c r="LAA55" s="307"/>
      <c r="LAB55" s="307"/>
      <c r="LAC55" s="307"/>
      <c r="LAD55" s="307"/>
      <c r="LAE55" s="307"/>
      <c r="LAF55" s="308"/>
      <c r="LAG55" s="306"/>
      <c r="LAH55" s="307"/>
      <c r="LAI55" s="307"/>
      <c r="LAJ55" s="307"/>
      <c r="LAK55" s="307"/>
      <c r="LAL55" s="307"/>
      <c r="LAM55" s="307"/>
      <c r="LAN55" s="308"/>
      <c r="LAO55" s="306"/>
      <c r="LAP55" s="307"/>
      <c r="LAQ55" s="307"/>
      <c r="LAR55" s="307"/>
      <c r="LAS55" s="307"/>
      <c r="LAT55" s="307"/>
      <c r="LAU55" s="307"/>
      <c r="LAV55" s="308"/>
      <c r="LAW55" s="306"/>
      <c r="LAX55" s="307"/>
      <c r="LAY55" s="307"/>
      <c r="LAZ55" s="307"/>
      <c r="LBA55" s="307"/>
      <c r="LBB55" s="307"/>
      <c r="LBC55" s="307"/>
      <c r="LBD55" s="308"/>
      <c r="LBE55" s="306"/>
      <c r="LBF55" s="307"/>
      <c r="LBG55" s="307"/>
      <c r="LBH55" s="307"/>
      <c r="LBI55" s="307"/>
      <c r="LBJ55" s="307"/>
      <c r="LBK55" s="307"/>
      <c r="LBL55" s="308"/>
      <c r="LBM55" s="306"/>
      <c r="LBN55" s="307"/>
      <c r="LBO55" s="307"/>
      <c r="LBP55" s="307"/>
      <c r="LBQ55" s="307"/>
      <c r="LBR55" s="307"/>
      <c r="LBS55" s="307"/>
      <c r="LBT55" s="308"/>
      <c r="LBU55" s="306"/>
      <c r="LBV55" s="307"/>
      <c r="LBW55" s="307"/>
      <c r="LBX55" s="307"/>
      <c r="LBY55" s="307"/>
      <c r="LBZ55" s="307"/>
      <c r="LCA55" s="307"/>
      <c r="LCB55" s="308"/>
      <c r="LCC55" s="306"/>
      <c r="LCD55" s="307"/>
      <c r="LCE55" s="307"/>
      <c r="LCF55" s="307"/>
      <c r="LCG55" s="307"/>
      <c r="LCH55" s="307"/>
      <c r="LCI55" s="307"/>
      <c r="LCJ55" s="308"/>
      <c r="LCK55" s="306"/>
      <c r="LCL55" s="307"/>
      <c r="LCM55" s="307"/>
      <c r="LCN55" s="307"/>
      <c r="LCO55" s="307"/>
      <c r="LCP55" s="307"/>
      <c r="LCQ55" s="307"/>
      <c r="LCR55" s="308"/>
      <c r="LCS55" s="306"/>
      <c r="LCT55" s="307"/>
      <c r="LCU55" s="307"/>
      <c r="LCV55" s="307"/>
      <c r="LCW55" s="307"/>
      <c r="LCX55" s="307"/>
      <c r="LCY55" s="307"/>
      <c r="LCZ55" s="308"/>
      <c r="LDA55" s="306"/>
      <c r="LDB55" s="307"/>
      <c r="LDC55" s="307"/>
      <c r="LDD55" s="307"/>
      <c r="LDE55" s="307"/>
      <c r="LDF55" s="307"/>
      <c r="LDG55" s="307"/>
      <c r="LDH55" s="308"/>
      <c r="LDI55" s="306"/>
      <c r="LDJ55" s="307"/>
      <c r="LDK55" s="307"/>
      <c r="LDL55" s="307"/>
      <c r="LDM55" s="307"/>
      <c r="LDN55" s="307"/>
      <c r="LDO55" s="307"/>
      <c r="LDP55" s="308"/>
      <c r="LDQ55" s="306"/>
      <c r="LDR55" s="307"/>
      <c r="LDS55" s="307"/>
      <c r="LDT55" s="307"/>
      <c r="LDU55" s="307"/>
      <c r="LDV55" s="307"/>
      <c r="LDW55" s="307"/>
      <c r="LDX55" s="308"/>
      <c r="LDY55" s="306"/>
      <c r="LDZ55" s="307"/>
      <c r="LEA55" s="307"/>
      <c r="LEB55" s="307"/>
      <c r="LEC55" s="307"/>
      <c r="LED55" s="307"/>
      <c r="LEE55" s="307"/>
      <c r="LEF55" s="308"/>
      <c r="LEG55" s="306"/>
      <c r="LEH55" s="307"/>
      <c r="LEI55" s="307"/>
      <c r="LEJ55" s="307"/>
      <c r="LEK55" s="307"/>
      <c r="LEL55" s="307"/>
      <c r="LEM55" s="307"/>
      <c r="LEN55" s="308"/>
      <c r="LEO55" s="306"/>
      <c r="LEP55" s="307"/>
      <c r="LEQ55" s="307"/>
      <c r="LER55" s="307"/>
      <c r="LES55" s="307"/>
      <c r="LET55" s="307"/>
      <c r="LEU55" s="307"/>
      <c r="LEV55" s="308"/>
      <c r="LEW55" s="306"/>
      <c r="LEX55" s="307"/>
      <c r="LEY55" s="307"/>
      <c r="LEZ55" s="307"/>
      <c r="LFA55" s="307"/>
      <c r="LFB55" s="307"/>
      <c r="LFC55" s="307"/>
      <c r="LFD55" s="308"/>
      <c r="LFE55" s="306"/>
      <c r="LFF55" s="307"/>
      <c r="LFG55" s="307"/>
      <c r="LFH55" s="307"/>
      <c r="LFI55" s="307"/>
      <c r="LFJ55" s="307"/>
      <c r="LFK55" s="307"/>
      <c r="LFL55" s="308"/>
      <c r="LFM55" s="306"/>
      <c r="LFN55" s="307"/>
      <c r="LFO55" s="307"/>
      <c r="LFP55" s="307"/>
      <c r="LFQ55" s="307"/>
      <c r="LFR55" s="307"/>
      <c r="LFS55" s="307"/>
      <c r="LFT55" s="308"/>
      <c r="LFU55" s="306"/>
      <c r="LFV55" s="307"/>
      <c r="LFW55" s="307"/>
      <c r="LFX55" s="307"/>
      <c r="LFY55" s="307"/>
      <c r="LFZ55" s="307"/>
      <c r="LGA55" s="307"/>
      <c r="LGB55" s="308"/>
      <c r="LGC55" s="306"/>
      <c r="LGD55" s="307"/>
      <c r="LGE55" s="307"/>
      <c r="LGF55" s="307"/>
      <c r="LGG55" s="307"/>
      <c r="LGH55" s="307"/>
      <c r="LGI55" s="307"/>
      <c r="LGJ55" s="308"/>
      <c r="LGK55" s="306"/>
      <c r="LGL55" s="307"/>
      <c r="LGM55" s="307"/>
      <c r="LGN55" s="307"/>
      <c r="LGO55" s="307"/>
      <c r="LGP55" s="307"/>
      <c r="LGQ55" s="307"/>
      <c r="LGR55" s="308"/>
      <c r="LGS55" s="306"/>
      <c r="LGT55" s="307"/>
      <c r="LGU55" s="307"/>
      <c r="LGV55" s="307"/>
      <c r="LGW55" s="307"/>
      <c r="LGX55" s="307"/>
      <c r="LGY55" s="307"/>
      <c r="LGZ55" s="308"/>
      <c r="LHA55" s="306"/>
      <c r="LHB55" s="307"/>
      <c r="LHC55" s="307"/>
      <c r="LHD55" s="307"/>
      <c r="LHE55" s="307"/>
      <c r="LHF55" s="307"/>
      <c r="LHG55" s="307"/>
      <c r="LHH55" s="308"/>
      <c r="LHI55" s="306"/>
      <c r="LHJ55" s="307"/>
      <c r="LHK55" s="307"/>
      <c r="LHL55" s="307"/>
      <c r="LHM55" s="307"/>
      <c r="LHN55" s="307"/>
      <c r="LHO55" s="307"/>
      <c r="LHP55" s="308"/>
      <c r="LHQ55" s="306"/>
      <c r="LHR55" s="307"/>
      <c r="LHS55" s="307"/>
      <c r="LHT55" s="307"/>
      <c r="LHU55" s="307"/>
      <c r="LHV55" s="307"/>
      <c r="LHW55" s="307"/>
      <c r="LHX55" s="308"/>
      <c r="LHY55" s="306"/>
      <c r="LHZ55" s="307"/>
      <c r="LIA55" s="307"/>
      <c r="LIB55" s="307"/>
      <c r="LIC55" s="307"/>
      <c r="LID55" s="307"/>
      <c r="LIE55" s="307"/>
      <c r="LIF55" s="308"/>
      <c r="LIG55" s="306"/>
      <c r="LIH55" s="307"/>
      <c r="LII55" s="307"/>
      <c r="LIJ55" s="307"/>
      <c r="LIK55" s="307"/>
      <c r="LIL55" s="307"/>
      <c r="LIM55" s="307"/>
      <c r="LIN55" s="308"/>
      <c r="LIO55" s="306"/>
      <c r="LIP55" s="307"/>
      <c r="LIQ55" s="307"/>
      <c r="LIR55" s="307"/>
      <c r="LIS55" s="307"/>
      <c r="LIT55" s="307"/>
      <c r="LIU55" s="307"/>
      <c r="LIV55" s="308"/>
      <c r="LIW55" s="306"/>
      <c r="LIX55" s="307"/>
      <c r="LIY55" s="307"/>
      <c r="LIZ55" s="307"/>
      <c r="LJA55" s="307"/>
      <c r="LJB55" s="307"/>
      <c r="LJC55" s="307"/>
      <c r="LJD55" s="308"/>
      <c r="LJE55" s="306"/>
      <c r="LJF55" s="307"/>
      <c r="LJG55" s="307"/>
      <c r="LJH55" s="307"/>
      <c r="LJI55" s="307"/>
      <c r="LJJ55" s="307"/>
      <c r="LJK55" s="307"/>
      <c r="LJL55" s="308"/>
      <c r="LJM55" s="306"/>
      <c r="LJN55" s="307"/>
      <c r="LJO55" s="307"/>
      <c r="LJP55" s="307"/>
      <c r="LJQ55" s="307"/>
      <c r="LJR55" s="307"/>
      <c r="LJS55" s="307"/>
      <c r="LJT55" s="308"/>
      <c r="LJU55" s="306"/>
      <c r="LJV55" s="307"/>
      <c r="LJW55" s="307"/>
      <c r="LJX55" s="307"/>
      <c r="LJY55" s="307"/>
      <c r="LJZ55" s="307"/>
      <c r="LKA55" s="307"/>
      <c r="LKB55" s="308"/>
      <c r="LKC55" s="306"/>
      <c r="LKD55" s="307"/>
      <c r="LKE55" s="307"/>
      <c r="LKF55" s="307"/>
      <c r="LKG55" s="307"/>
      <c r="LKH55" s="307"/>
      <c r="LKI55" s="307"/>
      <c r="LKJ55" s="308"/>
      <c r="LKK55" s="306"/>
      <c r="LKL55" s="307"/>
      <c r="LKM55" s="307"/>
      <c r="LKN55" s="307"/>
      <c r="LKO55" s="307"/>
      <c r="LKP55" s="307"/>
      <c r="LKQ55" s="307"/>
      <c r="LKR55" s="308"/>
      <c r="LKS55" s="306"/>
      <c r="LKT55" s="307"/>
      <c r="LKU55" s="307"/>
      <c r="LKV55" s="307"/>
      <c r="LKW55" s="307"/>
      <c r="LKX55" s="307"/>
      <c r="LKY55" s="307"/>
      <c r="LKZ55" s="308"/>
      <c r="LLA55" s="306"/>
      <c r="LLB55" s="307"/>
      <c r="LLC55" s="307"/>
      <c r="LLD55" s="307"/>
      <c r="LLE55" s="307"/>
      <c r="LLF55" s="307"/>
      <c r="LLG55" s="307"/>
      <c r="LLH55" s="308"/>
      <c r="LLI55" s="306"/>
      <c r="LLJ55" s="307"/>
      <c r="LLK55" s="307"/>
      <c r="LLL55" s="307"/>
      <c r="LLM55" s="307"/>
      <c r="LLN55" s="307"/>
      <c r="LLO55" s="307"/>
      <c r="LLP55" s="308"/>
      <c r="LLQ55" s="306"/>
      <c r="LLR55" s="307"/>
      <c r="LLS55" s="307"/>
      <c r="LLT55" s="307"/>
      <c r="LLU55" s="307"/>
      <c r="LLV55" s="307"/>
      <c r="LLW55" s="307"/>
      <c r="LLX55" s="308"/>
      <c r="LLY55" s="306"/>
      <c r="LLZ55" s="307"/>
      <c r="LMA55" s="307"/>
      <c r="LMB55" s="307"/>
      <c r="LMC55" s="307"/>
      <c r="LMD55" s="307"/>
      <c r="LME55" s="307"/>
      <c r="LMF55" s="308"/>
      <c r="LMG55" s="306"/>
      <c r="LMH55" s="307"/>
      <c r="LMI55" s="307"/>
      <c r="LMJ55" s="307"/>
      <c r="LMK55" s="307"/>
      <c r="LML55" s="307"/>
      <c r="LMM55" s="307"/>
      <c r="LMN55" s="308"/>
      <c r="LMO55" s="306"/>
      <c r="LMP55" s="307"/>
      <c r="LMQ55" s="307"/>
      <c r="LMR55" s="307"/>
      <c r="LMS55" s="307"/>
      <c r="LMT55" s="307"/>
      <c r="LMU55" s="307"/>
      <c r="LMV55" s="308"/>
      <c r="LMW55" s="306"/>
      <c r="LMX55" s="307"/>
      <c r="LMY55" s="307"/>
      <c r="LMZ55" s="307"/>
      <c r="LNA55" s="307"/>
      <c r="LNB55" s="307"/>
      <c r="LNC55" s="307"/>
      <c r="LND55" s="308"/>
      <c r="LNE55" s="306"/>
      <c r="LNF55" s="307"/>
      <c r="LNG55" s="307"/>
      <c r="LNH55" s="307"/>
      <c r="LNI55" s="307"/>
      <c r="LNJ55" s="307"/>
      <c r="LNK55" s="307"/>
      <c r="LNL55" s="308"/>
      <c r="LNM55" s="306"/>
      <c r="LNN55" s="307"/>
      <c r="LNO55" s="307"/>
      <c r="LNP55" s="307"/>
      <c r="LNQ55" s="307"/>
      <c r="LNR55" s="307"/>
      <c r="LNS55" s="307"/>
      <c r="LNT55" s="308"/>
      <c r="LNU55" s="306"/>
      <c r="LNV55" s="307"/>
      <c r="LNW55" s="307"/>
      <c r="LNX55" s="307"/>
      <c r="LNY55" s="307"/>
      <c r="LNZ55" s="307"/>
      <c r="LOA55" s="307"/>
      <c r="LOB55" s="308"/>
      <c r="LOC55" s="306"/>
      <c r="LOD55" s="307"/>
      <c r="LOE55" s="307"/>
      <c r="LOF55" s="307"/>
      <c r="LOG55" s="307"/>
      <c r="LOH55" s="307"/>
      <c r="LOI55" s="307"/>
      <c r="LOJ55" s="308"/>
      <c r="LOK55" s="306"/>
      <c r="LOL55" s="307"/>
      <c r="LOM55" s="307"/>
      <c r="LON55" s="307"/>
      <c r="LOO55" s="307"/>
      <c r="LOP55" s="307"/>
      <c r="LOQ55" s="307"/>
      <c r="LOR55" s="308"/>
      <c r="LOS55" s="306"/>
      <c r="LOT55" s="307"/>
      <c r="LOU55" s="307"/>
      <c r="LOV55" s="307"/>
      <c r="LOW55" s="307"/>
      <c r="LOX55" s="307"/>
      <c r="LOY55" s="307"/>
      <c r="LOZ55" s="308"/>
      <c r="LPA55" s="306"/>
      <c r="LPB55" s="307"/>
      <c r="LPC55" s="307"/>
      <c r="LPD55" s="307"/>
      <c r="LPE55" s="307"/>
      <c r="LPF55" s="307"/>
      <c r="LPG55" s="307"/>
      <c r="LPH55" s="308"/>
      <c r="LPI55" s="306"/>
      <c r="LPJ55" s="307"/>
      <c r="LPK55" s="307"/>
      <c r="LPL55" s="307"/>
      <c r="LPM55" s="307"/>
      <c r="LPN55" s="307"/>
      <c r="LPO55" s="307"/>
      <c r="LPP55" s="308"/>
      <c r="LPQ55" s="306"/>
      <c r="LPR55" s="307"/>
      <c r="LPS55" s="307"/>
      <c r="LPT55" s="307"/>
      <c r="LPU55" s="307"/>
      <c r="LPV55" s="307"/>
      <c r="LPW55" s="307"/>
      <c r="LPX55" s="308"/>
      <c r="LPY55" s="306"/>
      <c r="LPZ55" s="307"/>
      <c r="LQA55" s="307"/>
      <c r="LQB55" s="307"/>
      <c r="LQC55" s="307"/>
      <c r="LQD55" s="307"/>
      <c r="LQE55" s="307"/>
      <c r="LQF55" s="308"/>
      <c r="LQG55" s="306"/>
      <c r="LQH55" s="307"/>
      <c r="LQI55" s="307"/>
      <c r="LQJ55" s="307"/>
      <c r="LQK55" s="307"/>
      <c r="LQL55" s="307"/>
      <c r="LQM55" s="307"/>
      <c r="LQN55" s="308"/>
      <c r="LQO55" s="306"/>
      <c r="LQP55" s="307"/>
      <c r="LQQ55" s="307"/>
      <c r="LQR55" s="307"/>
      <c r="LQS55" s="307"/>
      <c r="LQT55" s="307"/>
      <c r="LQU55" s="307"/>
      <c r="LQV55" s="308"/>
      <c r="LQW55" s="306"/>
      <c r="LQX55" s="307"/>
      <c r="LQY55" s="307"/>
      <c r="LQZ55" s="307"/>
      <c r="LRA55" s="307"/>
      <c r="LRB55" s="307"/>
      <c r="LRC55" s="307"/>
      <c r="LRD55" s="308"/>
      <c r="LRE55" s="306"/>
      <c r="LRF55" s="307"/>
      <c r="LRG55" s="307"/>
      <c r="LRH55" s="307"/>
      <c r="LRI55" s="307"/>
      <c r="LRJ55" s="307"/>
      <c r="LRK55" s="307"/>
      <c r="LRL55" s="308"/>
      <c r="LRM55" s="306"/>
      <c r="LRN55" s="307"/>
      <c r="LRO55" s="307"/>
      <c r="LRP55" s="307"/>
      <c r="LRQ55" s="307"/>
      <c r="LRR55" s="307"/>
      <c r="LRS55" s="307"/>
      <c r="LRT55" s="308"/>
      <c r="LRU55" s="306"/>
      <c r="LRV55" s="307"/>
      <c r="LRW55" s="307"/>
      <c r="LRX55" s="307"/>
      <c r="LRY55" s="307"/>
      <c r="LRZ55" s="307"/>
      <c r="LSA55" s="307"/>
      <c r="LSB55" s="308"/>
      <c r="LSC55" s="306"/>
      <c r="LSD55" s="307"/>
      <c r="LSE55" s="307"/>
      <c r="LSF55" s="307"/>
      <c r="LSG55" s="307"/>
      <c r="LSH55" s="307"/>
      <c r="LSI55" s="307"/>
      <c r="LSJ55" s="308"/>
      <c r="LSK55" s="306"/>
      <c r="LSL55" s="307"/>
      <c r="LSM55" s="307"/>
      <c r="LSN55" s="307"/>
      <c r="LSO55" s="307"/>
      <c r="LSP55" s="307"/>
      <c r="LSQ55" s="307"/>
      <c r="LSR55" s="308"/>
      <c r="LSS55" s="306"/>
      <c r="LST55" s="307"/>
      <c r="LSU55" s="307"/>
      <c r="LSV55" s="307"/>
      <c r="LSW55" s="307"/>
      <c r="LSX55" s="307"/>
      <c r="LSY55" s="307"/>
      <c r="LSZ55" s="308"/>
      <c r="LTA55" s="306"/>
      <c r="LTB55" s="307"/>
      <c r="LTC55" s="307"/>
      <c r="LTD55" s="307"/>
      <c r="LTE55" s="307"/>
      <c r="LTF55" s="307"/>
      <c r="LTG55" s="307"/>
      <c r="LTH55" s="308"/>
      <c r="LTI55" s="306"/>
      <c r="LTJ55" s="307"/>
      <c r="LTK55" s="307"/>
      <c r="LTL55" s="307"/>
      <c r="LTM55" s="307"/>
      <c r="LTN55" s="307"/>
      <c r="LTO55" s="307"/>
      <c r="LTP55" s="308"/>
      <c r="LTQ55" s="306"/>
      <c r="LTR55" s="307"/>
      <c r="LTS55" s="307"/>
      <c r="LTT55" s="307"/>
      <c r="LTU55" s="307"/>
      <c r="LTV55" s="307"/>
      <c r="LTW55" s="307"/>
      <c r="LTX55" s="308"/>
      <c r="LTY55" s="306"/>
      <c r="LTZ55" s="307"/>
      <c r="LUA55" s="307"/>
      <c r="LUB55" s="307"/>
      <c r="LUC55" s="307"/>
      <c r="LUD55" s="307"/>
      <c r="LUE55" s="307"/>
      <c r="LUF55" s="308"/>
      <c r="LUG55" s="306"/>
      <c r="LUH55" s="307"/>
      <c r="LUI55" s="307"/>
      <c r="LUJ55" s="307"/>
      <c r="LUK55" s="307"/>
      <c r="LUL55" s="307"/>
      <c r="LUM55" s="307"/>
      <c r="LUN55" s="308"/>
      <c r="LUO55" s="306"/>
      <c r="LUP55" s="307"/>
      <c r="LUQ55" s="307"/>
      <c r="LUR55" s="307"/>
      <c r="LUS55" s="307"/>
      <c r="LUT55" s="307"/>
      <c r="LUU55" s="307"/>
      <c r="LUV55" s="308"/>
      <c r="LUW55" s="306"/>
      <c r="LUX55" s="307"/>
      <c r="LUY55" s="307"/>
      <c r="LUZ55" s="307"/>
      <c r="LVA55" s="307"/>
      <c r="LVB55" s="307"/>
      <c r="LVC55" s="307"/>
      <c r="LVD55" s="308"/>
      <c r="LVE55" s="306"/>
      <c r="LVF55" s="307"/>
      <c r="LVG55" s="307"/>
      <c r="LVH55" s="307"/>
      <c r="LVI55" s="307"/>
      <c r="LVJ55" s="307"/>
      <c r="LVK55" s="307"/>
      <c r="LVL55" s="308"/>
      <c r="LVM55" s="306"/>
      <c r="LVN55" s="307"/>
      <c r="LVO55" s="307"/>
      <c r="LVP55" s="307"/>
      <c r="LVQ55" s="307"/>
      <c r="LVR55" s="307"/>
      <c r="LVS55" s="307"/>
      <c r="LVT55" s="308"/>
      <c r="LVU55" s="306"/>
      <c r="LVV55" s="307"/>
      <c r="LVW55" s="307"/>
      <c r="LVX55" s="307"/>
      <c r="LVY55" s="307"/>
      <c r="LVZ55" s="307"/>
      <c r="LWA55" s="307"/>
      <c r="LWB55" s="308"/>
      <c r="LWC55" s="306"/>
      <c r="LWD55" s="307"/>
      <c r="LWE55" s="307"/>
      <c r="LWF55" s="307"/>
      <c r="LWG55" s="307"/>
      <c r="LWH55" s="307"/>
      <c r="LWI55" s="307"/>
      <c r="LWJ55" s="308"/>
      <c r="LWK55" s="306"/>
      <c r="LWL55" s="307"/>
      <c r="LWM55" s="307"/>
      <c r="LWN55" s="307"/>
      <c r="LWO55" s="307"/>
      <c r="LWP55" s="307"/>
      <c r="LWQ55" s="307"/>
      <c r="LWR55" s="308"/>
      <c r="LWS55" s="306"/>
      <c r="LWT55" s="307"/>
      <c r="LWU55" s="307"/>
      <c r="LWV55" s="307"/>
      <c r="LWW55" s="307"/>
      <c r="LWX55" s="307"/>
      <c r="LWY55" s="307"/>
      <c r="LWZ55" s="308"/>
      <c r="LXA55" s="306"/>
      <c r="LXB55" s="307"/>
      <c r="LXC55" s="307"/>
      <c r="LXD55" s="307"/>
      <c r="LXE55" s="307"/>
      <c r="LXF55" s="307"/>
      <c r="LXG55" s="307"/>
      <c r="LXH55" s="308"/>
      <c r="LXI55" s="306"/>
      <c r="LXJ55" s="307"/>
      <c r="LXK55" s="307"/>
      <c r="LXL55" s="307"/>
      <c r="LXM55" s="307"/>
      <c r="LXN55" s="307"/>
      <c r="LXO55" s="307"/>
      <c r="LXP55" s="308"/>
      <c r="LXQ55" s="306"/>
      <c r="LXR55" s="307"/>
      <c r="LXS55" s="307"/>
      <c r="LXT55" s="307"/>
      <c r="LXU55" s="307"/>
      <c r="LXV55" s="307"/>
      <c r="LXW55" s="307"/>
      <c r="LXX55" s="308"/>
      <c r="LXY55" s="306"/>
      <c r="LXZ55" s="307"/>
      <c r="LYA55" s="307"/>
      <c r="LYB55" s="307"/>
      <c r="LYC55" s="307"/>
      <c r="LYD55" s="307"/>
      <c r="LYE55" s="307"/>
      <c r="LYF55" s="308"/>
      <c r="LYG55" s="306"/>
      <c r="LYH55" s="307"/>
      <c r="LYI55" s="307"/>
      <c r="LYJ55" s="307"/>
      <c r="LYK55" s="307"/>
      <c r="LYL55" s="307"/>
      <c r="LYM55" s="307"/>
      <c r="LYN55" s="308"/>
      <c r="LYO55" s="306"/>
      <c r="LYP55" s="307"/>
      <c r="LYQ55" s="307"/>
      <c r="LYR55" s="307"/>
      <c r="LYS55" s="307"/>
      <c r="LYT55" s="307"/>
      <c r="LYU55" s="307"/>
      <c r="LYV55" s="308"/>
      <c r="LYW55" s="306"/>
      <c r="LYX55" s="307"/>
      <c r="LYY55" s="307"/>
      <c r="LYZ55" s="307"/>
      <c r="LZA55" s="307"/>
      <c r="LZB55" s="307"/>
      <c r="LZC55" s="307"/>
      <c r="LZD55" s="308"/>
      <c r="LZE55" s="306"/>
      <c r="LZF55" s="307"/>
      <c r="LZG55" s="307"/>
      <c r="LZH55" s="307"/>
      <c r="LZI55" s="307"/>
      <c r="LZJ55" s="307"/>
      <c r="LZK55" s="307"/>
      <c r="LZL55" s="308"/>
      <c r="LZM55" s="306"/>
      <c r="LZN55" s="307"/>
      <c r="LZO55" s="307"/>
      <c r="LZP55" s="307"/>
      <c r="LZQ55" s="307"/>
      <c r="LZR55" s="307"/>
      <c r="LZS55" s="307"/>
      <c r="LZT55" s="308"/>
      <c r="LZU55" s="306"/>
      <c r="LZV55" s="307"/>
      <c r="LZW55" s="307"/>
      <c r="LZX55" s="307"/>
      <c r="LZY55" s="307"/>
      <c r="LZZ55" s="307"/>
      <c r="MAA55" s="307"/>
      <c r="MAB55" s="308"/>
      <c r="MAC55" s="306"/>
      <c r="MAD55" s="307"/>
      <c r="MAE55" s="307"/>
      <c r="MAF55" s="307"/>
      <c r="MAG55" s="307"/>
      <c r="MAH55" s="307"/>
      <c r="MAI55" s="307"/>
      <c r="MAJ55" s="308"/>
      <c r="MAK55" s="306"/>
      <c r="MAL55" s="307"/>
      <c r="MAM55" s="307"/>
      <c r="MAN55" s="307"/>
      <c r="MAO55" s="307"/>
      <c r="MAP55" s="307"/>
      <c r="MAQ55" s="307"/>
      <c r="MAR55" s="308"/>
      <c r="MAS55" s="306"/>
      <c r="MAT55" s="307"/>
      <c r="MAU55" s="307"/>
      <c r="MAV55" s="307"/>
      <c r="MAW55" s="307"/>
      <c r="MAX55" s="307"/>
      <c r="MAY55" s="307"/>
      <c r="MAZ55" s="308"/>
      <c r="MBA55" s="306"/>
      <c r="MBB55" s="307"/>
      <c r="MBC55" s="307"/>
      <c r="MBD55" s="307"/>
      <c r="MBE55" s="307"/>
      <c r="MBF55" s="307"/>
      <c r="MBG55" s="307"/>
      <c r="MBH55" s="308"/>
      <c r="MBI55" s="306"/>
      <c r="MBJ55" s="307"/>
      <c r="MBK55" s="307"/>
      <c r="MBL55" s="307"/>
      <c r="MBM55" s="307"/>
      <c r="MBN55" s="307"/>
      <c r="MBO55" s="307"/>
      <c r="MBP55" s="308"/>
      <c r="MBQ55" s="306"/>
      <c r="MBR55" s="307"/>
      <c r="MBS55" s="307"/>
      <c r="MBT55" s="307"/>
      <c r="MBU55" s="307"/>
      <c r="MBV55" s="307"/>
      <c r="MBW55" s="307"/>
      <c r="MBX55" s="308"/>
      <c r="MBY55" s="306"/>
      <c r="MBZ55" s="307"/>
      <c r="MCA55" s="307"/>
      <c r="MCB55" s="307"/>
      <c r="MCC55" s="307"/>
      <c r="MCD55" s="307"/>
      <c r="MCE55" s="307"/>
      <c r="MCF55" s="308"/>
      <c r="MCG55" s="306"/>
      <c r="MCH55" s="307"/>
      <c r="MCI55" s="307"/>
      <c r="MCJ55" s="307"/>
      <c r="MCK55" s="307"/>
      <c r="MCL55" s="307"/>
      <c r="MCM55" s="307"/>
      <c r="MCN55" s="308"/>
      <c r="MCO55" s="306"/>
      <c r="MCP55" s="307"/>
      <c r="MCQ55" s="307"/>
      <c r="MCR55" s="307"/>
      <c r="MCS55" s="307"/>
      <c r="MCT55" s="307"/>
      <c r="MCU55" s="307"/>
      <c r="MCV55" s="308"/>
      <c r="MCW55" s="306"/>
      <c r="MCX55" s="307"/>
      <c r="MCY55" s="307"/>
      <c r="MCZ55" s="307"/>
      <c r="MDA55" s="307"/>
      <c r="MDB55" s="307"/>
      <c r="MDC55" s="307"/>
      <c r="MDD55" s="308"/>
      <c r="MDE55" s="306"/>
      <c r="MDF55" s="307"/>
      <c r="MDG55" s="307"/>
      <c r="MDH55" s="307"/>
      <c r="MDI55" s="307"/>
      <c r="MDJ55" s="307"/>
      <c r="MDK55" s="307"/>
      <c r="MDL55" s="308"/>
      <c r="MDM55" s="306"/>
      <c r="MDN55" s="307"/>
      <c r="MDO55" s="307"/>
      <c r="MDP55" s="307"/>
      <c r="MDQ55" s="307"/>
      <c r="MDR55" s="307"/>
      <c r="MDS55" s="307"/>
      <c r="MDT55" s="308"/>
      <c r="MDU55" s="306"/>
      <c r="MDV55" s="307"/>
      <c r="MDW55" s="307"/>
      <c r="MDX55" s="307"/>
      <c r="MDY55" s="307"/>
      <c r="MDZ55" s="307"/>
      <c r="MEA55" s="307"/>
      <c r="MEB55" s="308"/>
      <c r="MEC55" s="306"/>
      <c r="MED55" s="307"/>
      <c r="MEE55" s="307"/>
      <c r="MEF55" s="307"/>
      <c r="MEG55" s="307"/>
      <c r="MEH55" s="307"/>
      <c r="MEI55" s="307"/>
      <c r="MEJ55" s="308"/>
      <c r="MEK55" s="306"/>
      <c r="MEL55" s="307"/>
      <c r="MEM55" s="307"/>
      <c r="MEN55" s="307"/>
      <c r="MEO55" s="307"/>
      <c r="MEP55" s="307"/>
      <c r="MEQ55" s="307"/>
      <c r="MER55" s="308"/>
      <c r="MES55" s="306"/>
      <c r="MET55" s="307"/>
      <c r="MEU55" s="307"/>
      <c r="MEV55" s="307"/>
      <c r="MEW55" s="307"/>
      <c r="MEX55" s="307"/>
      <c r="MEY55" s="307"/>
      <c r="MEZ55" s="308"/>
      <c r="MFA55" s="306"/>
      <c r="MFB55" s="307"/>
      <c r="MFC55" s="307"/>
      <c r="MFD55" s="307"/>
      <c r="MFE55" s="307"/>
      <c r="MFF55" s="307"/>
      <c r="MFG55" s="307"/>
      <c r="MFH55" s="308"/>
      <c r="MFI55" s="306"/>
      <c r="MFJ55" s="307"/>
      <c r="MFK55" s="307"/>
      <c r="MFL55" s="307"/>
      <c r="MFM55" s="307"/>
      <c r="MFN55" s="307"/>
      <c r="MFO55" s="307"/>
      <c r="MFP55" s="308"/>
      <c r="MFQ55" s="306"/>
      <c r="MFR55" s="307"/>
      <c r="MFS55" s="307"/>
      <c r="MFT55" s="307"/>
      <c r="MFU55" s="307"/>
      <c r="MFV55" s="307"/>
      <c r="MFW55" s="307"/>
      <c r="MFX55" s="308"/>
      <c r="MFY55" s="306"/>
      <c r="MFZ55" s="307"/>
      <c r="MGA55" s="307"/>
      <c r="MGB55" s="307"/>
      <c r="MGC55" s="307"/>
      <c r="MGD55" s="307"/>
      <c r="MGE55" s="307"/>
      <c r="MGF55" s="308"/>
      <c r="MGG55" s="306"/>
      <c r="MGH55" s="307"/>
      <c r="MGI55" s="307"/>
      <c r="MGJ55" s="307"/>
      <c r="MGK55" s="307"/>
      <c r="MGL55" s="307"/>
      <c r="MGM55" s="307"/>
      <c r="MGN55" s="308"/>
      <c r="MGO55" s="306"/>
      <c r="MGP55" s="307"/>
      <c r="MGQ55" s="307"/>
      <c r="MGR55" s="307"/>
      <c r="MGS55" s="307"/>
      <c r="MGT55" s="307"/>
      <c r="MGU55" s="307"/>
      <c r="MGV55" s="308"/>
      <c r="MGW55" s="306"/>
      <c r="MGX55" s="307"/>
      <c r="MGY55" s="307"/>
      <c r="MGZ55" s="307"/>
      <c r="MHA55" s="307"/>
      <c r="MHB55" s="307"/>
      <c r="MHC55" s="307"/>
      <c r="MHD55" s="308"/>
      <c r="MHE55" s="306"/>
      <c r="MHF55" s="307"/>
      <c r="MHG55" s="307"/>
      <c r="MHH55" s="307"/>
      <c r="MHI55" s="307"/>
      <c r="MHJ55" s="307"/>
      <c r="MHK55" s="307"/>
      <c r="MHL55" s="308"/>
      <c r="MHM55" s="306"/>
      <c r="MHN55" s="307"/>
      <c r="MHO55" s="307"/>
      <c r="MHP55" s="307"/>
      <c r="MHQ55" s="307"/>
      <c r="MHR55" s="307"/>
      <c r="MHS55" s="307"/>
      <c r="MHT55" s="308"/>
      <c r="MHU55" s="306"/>
      <c r="MHV55" s="307"/>
      <c r="MHW55" s="307"/>
      <c r="MHX55" s="307"/>
      <c r="MHY55" s="307"/>
      <c r="MHZ55" s="307"/>
      <c r="MIA55" s="307"/>
      <c r="MIB55" s="308"/>
      <c r="MIC55" s="306"/>
      <c r="MID55" s="307"/>
      <c r="MIE55" s="307"/>
      <c r="MIF55" s="307"/>
      <c r="MIG55" s="307"/>
      <c r="MIH55" s="307"/>
      <c r="MII55" s="307"/>
      <c r="MIJ55" s="308"/>
      <c r="MIK55" s="306"/>
      <c r="MIL55" s="307"/>
      <c r="MIM55" s="307"/>
      <c r="MIN55" s="307"/>
      <c r="MIO55" s="307"/>
      <c r="MIP55" s="307"/>
      <c r="MIQ55" s="307"/>
      <c r="MIR55" s="308"/>
      <c r="MIS55" s="306"/>
      <c r="MIT55" s="307"/>
      <c r="MIU55" s="307"/>
      <c r="MIV55" s="307"/>
      <c r="MIW55" s="307"/>
      <c r="MIX55" s="307"/>
      <c r="MIY55" s="307"/>
      <c r="MIZ55" s="308"/>
      <c r="MJA55" s="306"/>
      <c r="MJB55" s="307"/>
      <c r="MJC55" s="307"/>
      <c r="MJD55" s="307"/>
      <c r="MJE55" s="307"/>
      <c r="MJF55" s="307"/>
      <c r="MJG55" s="307"/>
      <c r="MJH55" s="308"/>
      <c r="MJI55" s="306"/>
      <c r="MJJ55" s="307"/>
      <c r="MJK55" s="307"/>
      <c r="MJL55" s="307"/>
      <c r="MJM55" s="307"/>
      <c r="MJN55" s="307"/>
      <c r="MJO55" s="307"/>
      <c r="MJP55" s="308"/>
      <c r="MJQ55" s="306"/>
      <c r="MJR55" s="307"/>
      <c r="MJS55" s="307"/>
      <c r="MJT55" s="307"/>
      <c r="MJU55" s="307"/>
      <c r="MJV55" s="307"/>
      <c r="MJW55" s="307"/>
      <c r="MJX55" s="308"/>
      <c r="MJY55" s="306"/>
      <c r="MJZ55" s="307"/>
      <c r="MKA55" s="307"/>
      <c r="MKB55" s="307"/>
      <c r="MKC55" s="307"/>
      <c r="MKD55" s="307"/>
      <c r="MKE55" s="307"/>
      <c r="MKF55" s="308"/>
      <c r="MKG55" s="306"/>
      <c r="MKH55" s="307"/>
      <c r="MKI55" s="307"/>
      <c r="MKJ55" s="307"/>
      <c r="MKK55" s="307"/>
      <c r="MKL55" s="307"/>
      <c r="MKM55" s="307"/>
      <c r="MKN55" s="308"/>
      <c r="MKO55" s="306"/>
      <c r="MKP55" s="307"/>
      <c r="MKQ55" s="307"/>
      <c r="MKR55" s="307"/>
      <c r="MKS55" s="307"/>
      <c r="MKT55" s="307"/>
      <c r="MKU55" s="307"/>
      <c r="MKV55" s="308"/>
      <c r="MKW55" s="306"/>
      <c r="MKX55" s="307"/>
      <c r="MKY55" s="307"/>
      <c r="MKZ55" s="307"/>
      <c r="MLA55" s="307"/>
      <c r="MLB55" s="307"/>
      <c r="MLC55" s="307"/>
      <c r="MLD55" s="308"/>
      <c r="MLE55" s="306"/>
      <c r="MLF55" s="307"/>
      <c r="MLG55" s="307"/>
      <c r="MLH55" s="307"/>
      <c r="MLI55" s="307"/>
      <c r="MLJ55" s="307"/>
      <c r="MLK55" s="307"/>
      <c r="MLL55" s="308"/>
      <c r="MLM55" s="306"/>
      <c r="MLN55" s="307"/>
      <c r="MLO55" s="307"/>
      <c r="MLP55" s="307"/>
      <c r="MLQ55" s="307"/>
      <c r="MLR55" s="307"/>
      <c r="MLS55" s="307"/>
      <c r="MLT55" s="308"/>
      <c r="MLU55" s="306"/>
      <c r="MLV55" s="307"/>
      <c r="MLW55" s="307"/>
      <c r="MLX55" s="307"/>
      <c r="MLY55" s="307"/>
      <c r="MLZ55" s="307"/>
      <c r="MMA55" s="307"/>
      <c r="MMB55" s="308"/>
      <c r="MMC55" s="306"/>
      <c r="MMD55" s="307"/>
      <c r="MME55" s="307"/>
      <c r="MMF55" s="307"/>
      <c r="MMG55" s="307"/>
      <c r="MMH55" s="307"/>
      <c r="MMI55" s="307"/>
      <c r="MMJ55" s="308"/>
      <c r="MMK55" s="306"/>
      <c r="MML55" s="307"/>
      <c r="MMM55" s="307"/>
      <c r="MMN55" s="307"/>
      <c r="MMO55" s="307"/>
      <c r="MMP55" s="307"/>
      <c r="MMQ55" s="307"/>
      <c r="MMR55" s="308"/>
      <c r="MMS55" s="306"/>
      <c r="MMT55" s="307"/>
      <c r="MMU55" s="307"/>
      <c r="MMV55" s="307"/>
      <c r="MMW55" s="307"/>
      <c r="MMX55" s="307"/>
      <c r="MMY55" s="307"/>
      <c r="MMZ55" s="308"/>
      <c r="MNA55" s="306"/>
      <c r="MNB55" s="307"/>
      <c r="MNC55" s="307"/>
      <c r="MND55" s="307"/>
      <c r="MNE55" s="307"/>
      <c r="MNF55" s="307"/>
      <c r="MNG55" s="307"/>
      <c r="MNH55" s="308"/>
      <c r="MNI55" s="306"/>
      <c r="MNJ55" s="307"/>
      <c r="MNK55" s="307"/>
      <c r="MNL55" s="307"/>
      <c r="MNM55" s="307"/>
      <c r="MNN55" s="307"/>
      <c r="MNO55" s="307"/>
      <c r="MNP55" s="308"/>
      <c r="MNQ55" s="306"/>
      <c r="MNR55" s="307"/>
      <c r="MNS55" s="307"/>
      <c r="MNT55" s="307"/>
      <c r="MNU55" s="307"/>
      <c r="MNV55" s="307"/>
      <c r="MNW55" s="307"/>
      <c r="MNX55" s="308"/>
      <c r="MNY55" s="306"/>
      <c r="MNZ55" s="307"/>
      <c r="MOA55" s="307"/>
      <c r="MOB55" s="307"/>
      <c r="MOC55" s="307"/>
      <c r="MOD55" s="307"/>
      <c r="MOE55" s="307"/>
      <c r="MOF55" s="308"/>
      <c r="MOG55" s="306"/>
      <c r="MOH55" s="307"/>
      <c r="MOI55" s="307"/>
      <c r="MOJ55" s="307"/>
      <c r="MOK55" s="307"/>
      <c r="MOL55" s="307"/>
      <c r="MOM55" s="307"/>
      <c r="MON55" s="308"/>
      <c r="MOO55" s="306"/>
      <c r="MOP55" s="307"/>
      <c r="MOQ55" s="307"/>
      <c r="MOR55" s="307"/>
      <c r="MOS55" s="307"/>
      <c r="MOT55" s="307"/>
      <c r="MOU55" s="307"/>
      <c r="MOV55" s="308"/>
      <c r="MOW55" s="306"/>
      <c r="MOX55" s="307"/>
      <c r="MOY55" s="307"/>
      <c r="MOZ55" s="307"/>
      <c r="MPA55" s="307"/>
      <c r="MPB55" s="307"/>
      <c r="MPC55" s="307"/>
      <c r="MPD55" s="308"/>
      <c r="MPE55" s="306"/>
      <c r="MPF55" s="307"/>
      <c r="MPG55" s="307"/>
      <c r="MPH55" s="307"/>
      <c r="MPI55" s="307"/>
      <c r="MPJ55" s="307"/>
      <c r="MPK55" s="307"/>
      <c r="MPL55" s="308"/>
      <c r="MPM55" s="306"/>
      <c r="MPN55" s="307"/>
      <c r="MPO55" s="307"/>
      <c r="MPP55" s="307"/>
      <c r="MPQ55" s="307"/>
      <c r="MPR55" s="307"/>
      <c r="MPS55" s="307"/>
      <c r="MPT55" s="308"/>
      <c r="MPU55" s="306"/>
      <c r="MPV55" s="307"/>
      <c r="MPW55" s="307"/>
      <c r="MPX55" s="307"/>
      <c r="MPY55" s="307"/>
      <c r="MPZ55" s="307"/>
      <c r="MQA55" s="307"/>
      <c r="MQB55" s="308"/>
      <c r="MQC55" s="306"/>
      <c r="MQD55" s="307"/>
      <c r="MQE55" s="307"/>
      <c r="MQF55" s="307"/>
      <c r="MQG55" s="307"/>
      <c r="MQH55" s="307"/>
      <c r="MQI55" s="307"/>
      <c r="MQJ55" s="308"/>
      <c r="MQK55" s="306"/>
      <c r="MQL55" s="307"/>
      <c r="MQM55" s="307"/>
      <c r="MQN55" s="307"/>
      <c r="MQO55" s="307"/>
      <c r="MQP55" s="307"/>
      <c r="MQQ55" s="307"/>
      <c r="MQR55" s="308"/>
      <c r="MQS55" s="306"/>
      <c r="MQT55" s="307"/>
      <c r="MQU55" s="307"/>
      <c r="MQV55" s="307"/>
      <c r="MQW55" s="307"/>
      <c r="MQX55" s="307"/>
      <c r="MQY55" s="307"/>
      <c r="MQZ55" s="308"/>
      <c r="MRA55" s="306"/>
      <c r="MRB55" s="307"/>
      <c r="MRC55" s="307"/>
      <c r="MRD55" s="307"/>
      <c r="MRE55" s="307"/>
      <c r="MRF55" s="307"/>
      <c r="MRG55" s="307"/>
      <c r="MRH55" s="308"/>
      <c r="MRI55" s="306"/>
      <c r="MRJ55" s="307"/>
      <c r="MRK55" s="307"/>
      <c r="MRL55" s="307"/>
      <c r="MRM55" s="307"/>
      <c r="MRN55" s="307"/>
      <c r="MRO55" s="307"/>
      <c r="MRP55" s="308"/>
      <c r="MRQ55" s="306"/>
      <c r="MRR55" s="307"/>
      <c r="MRS55" s="307"/>
      <c r="MRT55" s="307"/>
      <c r="MRU55" s="307"/>
      <c r="MRV55" s="307"/>
      <c r="MRW55" s="307"/>
      <c r="MRX55" s="308"/>
      <c r="MRY55" s="306"/>
      <c r="MRZ55" s="307"/>
      <c r="MSA55" s="307"/>
      <c r="MSB55" s="307"/>
      <c r="MSC55" s="307"/>
      <c r="MSD55" s="307"/>
      <c r="MSE55" s="307"/>
      <c r="MSF55" s="308"/>
      <c r="MSG55" s="306"/>
      <c r="MSH55" s="307"/>
      <c r="MSI55" s="307"/>
      <c r="MSJ55" s="307"/>
      <c r="MSK55" s="307"/>
      <c r="MSL55" s="307"/>
      <c r="MSM55" s="307"/>
      <c r="MSN55" s="308"/>
      <c r="MSO55" s="306"/>
      <c r="MSP55" s="307"/>
      <c r="MSQ55" s="307"/>
      <c r="MSR55" s="307"/>
      <c r="MSS55" s="307"/>
      <c r="MST55" s="307"/>
      <c r="MSU55" s="307"/>
      <c r="MSV55" s="308"/>
      <c r="MSW55" s="306"/>
      <c r="MSX55" s="307"/>
      <c r="MSY55" s="307"/>
      <c r="MSZ55" s="307"/>
      <c r="MTA55" s="307"/>
      <c r="MTB55" s="307"/>
      <c r="MTC55" s="307"/>
      <c r="MTD55" s="308"/>
      <c r="MTE55" s="306"/>
      <c r="MTF55" s="307"/>
      <c r="MTG55" s="307"/>
      <c r="MTH55" s="307"/>
      <c r="MTI55" s="307"/>
      <c r="MTJ55" s="307"/>
      <c r="MTK55" s="307"/>
      <c r="MTL55" s="308"/>
      <c r="MTM55" s="306"/>
      <c r="MTN55" s="307"/>
      <c r="MTO55" s="307"/>
      <c r="MTP55" s="307"/>
      <c r="MTQ55" s="307"/>
      <c r="MTR55" s="307"/>
      <c r="MTS55" s="307"/>
      <c r="MTT55" s="308"/>
      <c r="MTU55" s="306"/>
      <c r="MTV55" s="307"/>
      <c r="MTW55" s="307"/>
      <c r="MTX55" s="307"/>
      <c r="MTY55" s="307"/>
      <c r="MTZ55" s="307"/>
      <c r="MUA55" s="307"/>
      <c r="MUB55" s="308"/>
      <c r="MUC55" s="306"/>
      <c r="MUD55" s="307"/>
      <c r="MUE55" s="307"/>
      <c r="MUF55" s="307"/>
      <c r="MUG55" s="307"/>
      <c r="MUH55" s="307"/>
      <c r="MUI55" s="307"/>
      <c r="MUJ55" s="308"/>
      <c r="MUK55" s="306"/>
      <c r="MUL55" s="307"/>
      <c r="MUM55" s="307"/>
      <c r="MUN55" s="307"/>
      <c r="MUO55" s="307"/>
      <c r="MUP55" s="307"/>
      <c r="MUQ55" s="307"/>
      <c r="MUR55" s="308"/>
      <c r="MUS55" s="306"/>
      <c r="MUT55" s="307"/>
      <c r="MUU55" s="307"/>
      <c r="MUV55" s="307"/>
      <c r="MUW55" s="307"/>
      <c r="MUX55" s="307"/>
      <c r="MUY55" s="307"/>
      <c r="MUZ55" s="308"/>
      <c r="MVA55" s="306"/>
      <c r="MVB55" s="307"/>
      <c r="MVC55" s="307"/>
      <c r="MVD55" s="307"/>
      <c r="MVE55" s="307"/>
      <c r="MVF55" s="307"/>
      <c r="MVG55" s="307"/>
      <c r="MVH55" s="308"/>
      <c r="MVI55" s="306"/>
      <c r="MVJ55" s="307"/>
      <c r="MVK55" s="307"/>
      <c r="MVL55" s="307"/>
      <c r="MVM55" s="307"/>
      <c r="MVN55" s="307"/>
      <c r="MVO55" s="307"/>
      <c r="MVP55" s="308"/>
      <c r="MVQ55" s="306"/>
      <c r="MVR55" s="307"/>
      <c r="MVS55" s="307"/>
      <c r="MVT55" s="307"/>
      <c r="MVU55" s="307"/>
      <c r="MVV55" s="307"/>
      <c r="MVW55" s="307"/>
      <c r="MVX55" s="308"/>
      <c r="MVY55" s="306"/>
      <c r="MVZ55" s="307"/>
      <c r="MWA55" s="307"/>
      <c r="MWB55" s="307"/>
      <c r="MWC55" s="307"/>
      <c r="MWD55" s="307"/>
      <c r="MWE55" s="307"/>
      <c r="MWF55" s="308"/>
      <c r="MWG55" s="306"/>
      <c r="MWH55" s="307"/>
      <c r="MWI55" s="307"/>
      <c r="MWJ55" s="307"/>
      <c r="MWK55" s="307"/>
      <c r="MWL55" s="307"/>
      <c r="MWM55" s="307"/>
      <c r="MWN55" s="308"/>
      <c r="MWO55" s="306"/>
      <c r="MWP55" s="307"/>
      <c r="MWQ55" s="307"/>
      <c r="MWR55" s="307"/>
      <c r="MWS55" s="307"/>
      <c r="MWT55" s="307"/>
      <c r="MWU55" s="307"/>
      <c r="MWV55" s="308"/>
      <c r="MWW55" s="306"/>
      <c r="MWX55" s="307"/>
      <c r="MWY55" s="307"/>
      <c r="MWZ55" s="307"/>
      <c r="MXA55" s="307"/>
      <c r="MXB55" s="307"/>
      <c r="MXC55" s="307"/>
      <c r="MXD55" s="308"/>
      <c r="MXE55" s="306"/>
      <c r="MXF55" s="307"/>
      <c r="MXG55" s="307"/>
      <c r="MXH55" s="307"/>
      <c r="MXI55" s="307"/>
      <c r="MXJ55" s="307"/>
      <c r="MXK55" s="307"/>
      <c r="MXL55" s="308"/>
      <c r="MXM55" s="306"/>
      <c r="MXN55" s="307"/>
      <c r="MXO55" s="307"/>
      <c r="MXP55" s="307"/>
      <c r="MXQ55" s="307"/>
      <c r="MXR55" s="307"/>
      <c r="MXS55" s="307"/>
      <c r="MXT55" s="308"/>
      <c r="MXU55" s="306"/>
      <c r="MXV55" s="307"/>
      <c r="MXW55" s="307"/>
      <c r="MXX55" s="307"/>
      <c r="MXY55" s="307"/>
      <c r="MXZ55" s="307"/>
      <c r="MYA55" s="307"/>
      <c r="MYB55" s="308"/>
      <c r="MYC55" s="306"/>
      <c r="MYD55" s="307"/>
      <c r="MYE55" s="307"/>
      <c r="MYF55" s="307"/>
      <c r="MYG55" s="307"/>
      <c r="MYH55" s="307"/>
      <c r="MYI55" s="307"/>
      <c r="MYJ55" s="308"/>
      <c r="MYK55" s="306"/>
      <c r="MYL55" s="307"/>
      <c r="MYM55" s="307"/>
      <c r="MYN55" s="307"/>
      <c r="MYO55" s="307"/>
      <c r="MYP55" s="307"/>
      <c r="MYQ55" s="307"/>
      <c r="MYR55" s="308"/>
      <c r="MYS55" s="306"/>
      <c r="MYT55" s="307"/>
      <c r="MYU55" s="307"/>
      <c r="MYV55" s="307"/>
      <c r="MYW55" s="307"/>
      <c r="MYX55" s="307"/>
      <c r="MYY55" s="307"/>
      <c r="MYZ55" s="308"/>
      <c r="MZA55" s="306"/>
      <c r="MZB55" s="307"/>
      <c r="MZC55" s="307"/>
      <c r="MZD55" s="307"/>
      <c r="MZE55" s="307"/>
      <c r="MZF55" s="307"/>
      <c r="MZG55" s="307"/>
      <c r="MZH55" s="308"/>
      <c r="MZI55" s="306"/>
      <c r="MZJ55" s="307"/>
      <c r="MZK55" s="307"/>
      <c r="MZL55" s="307"/>
      <c r="MZM55" s="307"/>
      <c r="MZN55" s="307"/>
      <c r="MZO55" s="307"/>
      <c r="MZP55" s="308"/>
      <c r="MZQ55" s="306"/>
      <c r="MZR55" s="307"/>
      <c r="MZS55" s="307"/>
      <c r="MZT55" s="307"/>
      <c r="MZU55" s="307"/>
      <c r="MZV55" s="307"/>
      <c r="MZW55" s="307"/>
      <c r="MZX55" s="308"/>
      <c r="MZY55" s="306"/>
      <c r="MZZ55" s="307"/>
      <c r="NAA55" s="307"/>
      <c r="NAB55" s="307"/>
      <c r="NAC55" s="307"/>
      <c r="NAD55" s="307"/>
      <c r="NAE55" s="307"/>
      <c r="NAF55" s="308"/>
      <c r="NAG55" s="306"/>
      <c r="NAH55" s="307"/>
      <c r="NAI55" s="307"/>
      <c r="NAJ55" s="307"/>
      <c r="NAK55" s="307"/>
      <c r="NAL55" s="307"/>
      <c r="NAM55" s="307"/>
      <c r="NAN55" s="308"/>
      <c r="NAO55" s="306"/>
      <c r="NAP55" s="307"/>
      <c r="NAQ55" s="307"/>
      <c r="NAR55" s="307"/>
      <c r="NAS55" s="307"/>
      <c r="NAT55" s="307"/>
      <c r="NAU55" s="307"/>
      <c r="NAV55" s="308"/>
      <c r="NAW55" s="306"/>
      <c r="NAX55" s="307"/>
      <c r="NAY55" s="307"/>
      <c r="NAZ55" s="307"/>
      <c r="NBA55" s="307"/>
      <c r="NBB55" s="307"/>
      <c r="NBC55" s="307"/>
      <c r="NBD55" s="308"/>
      <c r="NBE55" s="306"/>
      <c r="NBF55" s="307"/>
      <c r="NBG55" s="307"/>
      <c r="NBH55" s="307"/>
      <c r="NBI55" s="307"/>
      <c r="NBJ55" s="307"/>
      <c r="NBK55" s="307"/>
      <c r="NBL55" s="308"/>
      <c r="NBM55" s="306"/>
      <c r="NBN55" s="307"/>
      <c r="NBO55" s="307"/>
      <c r="NBP55" s="307"/>
      <c r="NBQ55" s="307"/>
      <c r="NBR55" s="307"/>
      <c r="NBS55" s="307"/>
      <c r="NBT55" s="308"/>
      <c r="NBU55" s="306"/>
      <c r="NBV55" s="307"/>
      <c r="NBW55" s="307"/>
      <c r="NBX55" s="307"/>
      <c r="NBY55" s="307"/>
      <c r="NBZ55" s="307"/>
      <c r="NCA55" s="307"/>
      <c r="NCB55" s="308"/>
      <c r="NCC55" s="306"/>
      <c r="NCD55" s="307"/>
      <c r="NCE55" s="307"/>
      <c r="NCF55" s="307"/>
      <c r="NCG55" s="307"/>
      <c r="NCH55" s="307"/>
      <c r="NCI55" s="307"/>
      <c r="NCJ55" s="308"/>
      <c r="NCK55" s="306"/>
      <c r="NCL55" s="307"/>
      <c r="NCM55" s="307"/>
      <c r="NCN55" s="307"/>
      <c r="NCO55" s="307"/>
      <c r="NCP55" s="307"/>
      <c r="NCQ55" s="307"/>
      <c r="NCR55" s="308"/>
      <c r="NCS55" s="306"/>
      <c r="NCT55" s="307"/>
      <c r="NCU55" s="307"/>
      <c r="NCV55" s="307"/>
      <c r="NCW55" s="307"/>
      <c r="NCX55" s="307"/>
      <c r="NCY55" s="307"/>
      <c r="NCZ55" s="308"/>
      <c r="NDA55" s="306"/>
      <c r="NDB55" s="307"/>
      <c r="NDC55" s="307"/>
      <c r="NDD55" s="307"/>
      <c r="NDE55" s="307"/>
      <c r="NDF55" s="307"/>
      <c r="NDG55" s="307"/>
      <c r="NDH55" s="308"/>
      <c r="NDI55" s="306"/>
      <c r="NDJ55" s="307"/>
      <c r="NDK55" s="307"/>
      <c r="NDL55" s="307"/>
      <c r="NDM55" s="307"/>
      <c r="NDN55" s="307"/>
      <c r="NDO55" s="307"/>
      <c r="NDP55" s="308"/>
      <c r="NDQ55" s="306"/>
      <c r="NDR55" s="307"/>
      <c r="NDS55" s="307"/>
      <c r="NDT55" s="307"/>
      <c r="NDU55" s="307"/>
      <c r="NDV55" s="307"/>
      <c r="NDW55" s="307"/>
      <c r="NDX55" s="308"/>
      <c r="NDY55" s="306"/>
      <c r="NDZ55" s="307"/>
      <c r="NEA55" s="307"/>
      <c r="NEB55" s="307"/>
      <c r="NEC55" s="307"/>
      <c r="NED55" s="307"/>
      <c r="NEE55" s="307"/>
      <c r="NEF55" s="308"/>
      <c r="NEG55" s="306"/>
      <c r="NEH55" s="307"/>
      <c r="NEI55" s="307"/>
      <c r="NEJ55" s="307"/>
      <c r="NEK55" s="307"/>
      <c r="NEL55" s="307"/>
      <c r="NEM55" s="307"/>
      <c r="NEN55" s="308"/>
      <c r="NEO55" s="306"/>
      <c r="NEP55" s="307"/>
      <c r="NEQ55" s="307"/>
      <c r="NER55" s="307"/>
      <c r="NES55" s="307"/>
      <c r="NET55" s="307"/>
      <c r="NEU55" s="307"/>
      <c r="NEV55" s="308"/>
      <c r="NEW55" s="306"/>
      <c r="NEX55" s="307"/>
      <c r="NEY55" s="307"/>
      <c r="NEZ55" s="307"/>
      <c r="NFA55" s="307"/>
      <c r="NFB55" s="307"/>
      <c r="NFC55" s="307"/>
      <c r="NFD55" s="308"/>
      <c r="NFE55" s="306"/>
      <c r="NFF55" s="307"/>
      <c r="NFG55" s="307"/>
      <c r="NFH55" s="307"/>
      <c r="NFI55" s="307"/>
      <c r="NFJ55" s="307"/>
      <c r="NFK55" s="307"/>
      <c r="NFL55" s="308"/>
      <c r="NFM55" s="306"/>
      <c r="NFN55" s="307"/>
      <c r="NFO55" s="307"/>
      <c r="NFP55" s="307"/>
      <c r="NFQ55" s="307"/>
      <c r="NFR55" s="307"/>
      <c r="NFS55" s="307"/>
      <c r="NFT55" s="308"/>
      <c r="NFU55" s="306"/>
      <c r="NFV55" s="307"/>
      <c r="NFW55" s="307"/>
      <c r="NFX55" s="307"/>
      <c r="NFY55" s="307"/>
      <c r="NFZ55" s="307"/>
      <c r="NGA55" s="307"/>
      <c r="NGB55" s="308"/>
      <c r="NGC55" s="306"/>
      <c r="NGD55" s="307"/>
      <c r="NGE55" s="307"/>
      <c r="NGF55" s="307"/>
      <c r="NGG55" s="307"/>
      <c r="NGH55" s="307"/>
      <c r="NGI55" s="307"/>
      <c r="NGJ55" s="308"/>
      <c r="NGK55" s="306"/>
      <c r="NGL55" s="307"/>
      <c r="NGM55" s="307"/>
      <c r="NGN55" s="307"/>
      <c r="NGO55" s="307"/>
      <c r="NGP55" s="307"/>
      <c r="NGQ55" s="307"/>
      <c r="NGR55" s="308"/>
      <c r="NGS55" s="306"/>
      <c r="NGT55" s="307"/>
      <c r="NGU55" s="307"/>
      <c r="NGV55" s="307"/>
      <c r="NGW55" s="307"/>
      <c r="NGX55" s="307"/>
      <c r="NGY55" s="307"/>
      <c r="NGZ55" s="308"/>
      <c r="NHA55" s="306"/>
      <c r="NHB55" s="307"/>
      <c r="NHC55" s="307"/>
      <c r="NHD55" s="307"/>
      <c r="NHE55" s="307"/>
      <c r="NHF55" s="307"/>
      <c r="NHG55" s="307"/>
      <c r="NHH55" s="308"/>
      <c r="NHI55" s="306"/>
      <c r="NHJ55" s="307"/>
      <c r="NHK55" s="307"/>
      <c r="NHL55" s="307"/>
      <c r="NHM55" s="307"/>
      <c r="NHN55" s="307"/>
      <c r="NHO55" s="307"/>
      <c r="NHP55" s="308"/>
      <c r="NHQ55" s="306"/>
      <c r="NHR55" s="307"/>
      <c r="NHS55" s="307"/>
      <c r="NHT55" s="307"/>
      <c r="NHU55" s="307"/>
      <c r="NHV55" s="307"/>
      <c r="NHW55" s="307"/>
      <c r="NHX55" s="308"/>
      <c r="NHY55" s="306"/>
      <c r="NHZ55" s="307"/>
      <c r="NIA55" s="307"/>
      <c r="NIB55" s="307"/>
      <c r="NIC55" s="307"/>
      <c r="NID55" s="307"/>
      <c r="NIE55" s="307"/>
      <c r="NIF55" s="308"/>
      <c r="NIG55" s="306"/>
      <c r="NIH55" s="307"/>
      <c r="NII55" s="307"/>
      <c r="NIJ55" s="307"/>
      <c r="NIK55" s="307"/>
      <c r="NIL55" s="307"/>
      <c r="NIM55" s="307"/>
      <c r="NIN55" s="308"/>
      <c r="NIO55" s="306"/>
      <c r="NIP55" s="307"/>
      <c r="NIQ55" s="307"/>
      <c r="NIR55" s="307"/>
      <c r="NIS55" s="307"/>
      <c r="NIT55" s="307"/>
      <c r="NIU55" s="307"/>
      <c r="NIV55" s="308"/>
      <c r="NIW55" s="306"/>
      <c r="NIX55" s="307"/>
      <c r="NIY55" s="307"/>
      <c r="NIZ55" s="307"/>
      <c r="NJA55" s="307"/>
      <c r="NJB55" s="307"/>
      <c r="NJC55" s="307"/>
      <c r="NJD55" s="308"/>
      <c r="NJE55" s="306"/>
      <c r="NJF55" s="307"/>
      <c r="NJG55" s="307"/>
      <c r="NJH55" s="307"/>
      <c r="NJI55" s="307"/>
      <c r="NJJ55" s="307"/>
      <c r="NJK55" s="307"/>
      <c r="NJL55" s="308"/>
      <c r="NJM55" s="306"/>
      <c r="NJN55" s="307"/>
      <c r="NJO55" s="307"/>
      <c r="NJP55" s="307"/>
      <c r="NJQ55" s="307"/>
      <c r="NJR55" s="307"/>
      <c r="NJS55" s="307"/>
      <c r="NJT55" s="308"/>
      <c r="NJU55" s="306"/>
      <c r="NJV55" s="307"/>
      <c r="NJW55" s="307"/>
      <c r="NJX55" s="307"/>
      <c r="NJY55" s="307"/>
      <c r="NJZ55" s="307"/>
      <c r="NKA55" s="307"/>
      <c r="NKB55" s="308"/>
      <c r="NKC55" s="306"/>
      <c r="NKD55" s="307"/>
      <c r="NKE55" s="307"/>
      <c r="NKF55" s="307"/>
      <c r="NKG55" s="307"/>
      <c r="NKH55" s="307"/>
      <c r="NKI55" s="307"/>
      <c r="NKJ55" s="308"/>
      <c r="NKK55" s="306"/>
      <c r="NKL55" s="307"/>
      <c r="NKM55" s="307"/>
      <c r="NKN55" s="307"/>
      <c r="NKO55" s="307"/>
      <c r="NKP55" s="307"/>
      <c r="NKQ55" s="307"/>
      <c r="NKR55" s="308"/>
      <c r="NKS55" s="306"/>
      <c r="NKT55" s="307"/>
      <c r="NKU55" s="307"/>
      <c r="NKV55" s="307"/>
      <c r="NKW55" s="307"/>
      <c r="NKX55" s="307"/>
      <c r="NKY55" s="307"/>
      <c r="NKZ55" s="308"/>
      <c r="NLA55" s="306"/>
      <c r="NLB55" s="307"/>
      <c r="NLC55" s="307"/>
      <c r="NLD55" s="307"/>
      <c r="NLE55" s="307"/>
      <c r="NLF55" s="307"/>
      <c r="NLG55" s="307"/>
      <c r="NLH55" s="308"/>
      <c r="NLI55" s="306"/>
      <c r="NLJ55" s="307"/>
      <c r="NLK55" s="307"/>
      <c r="NLL55" s="307"/>
      <c r="NLM55" s="307"/>
      <c r="NLN55" s="307"/>
      <c r="NLO55" s="307"/>
      <c r="NLP55" s="308"/>
      <c r="NLQ55" s="306"/>
      <c r="NLR55" s="307"/>
      <c r="NLS55" s="307"/>
      <c r="NLT55" s="307"/>
      <c r="NLU55" s="307"/>
      <c r="NLV55" s="307"/>
      <c r="NLW55" s="307"/>
      <c r="NLX55" s="308"/>
      <c r="NLY55" s="306"/>
      <c r="NLZ55" s="307"/>
      <c r="NMA55" s="307"/>
      <c r="NMB55" s="307"/>
      <c r="NMC55" s="307"/>
      <c r="NMD55" s="307"/>
      <c r="NME55" s="307"/>
      <c r="NMF55" s="308"/>
      <c r="NMG55" s="306"/>
      <c r="NMH55" s="307"/>
      <c r="NMI55" s="307"/>
      <c r="NMJ55" s="307"/>
      <c r="NMK55" s="307"/>
      <c r="NML55" s="307"/>
      <c r="NMM55" s="307"/>
      <c r="NMN55" s="308"/>
      <c r="NMO55" s="306"/>
      <c r="NMP55" s="307"/>
      <c r="NMQ55" s="307"/>
      <c r="NMR55" s="307"/>
      <c r="NMS55" s="307"/>
      <c r="NMT55" s="307"/>
      <c r="NMU55" s="307"/>
      <c r="NMV55" s="308"/>
      <c r="NMW55" s="306"/>
      <c r="NMX55" s="307"/>
      <c r="NMY55" s="307"/>
      <c r="NMZ55" s="307"/>
      <c r="NNA55" s="307"/>
      <c r="NNB55" s="307"/>
      <c r="NNC55" s="307"/>
      <c r="NND55" s="308"/>
      <c r="NNE55" s="306"/>
      <c r="NNF55" s="307"/>
      <c r="NNG55" s="307"/>
      <c r="NNH55" s="307"/>
      <c r="NNI55" s="307"/>
      <c r="NNJ55" s="307"/>
      <c r="NNK55" s="307"/>
      <c r="NNL55" s="308"/>
      <c r="NNM55" s="306"/>
      <c r="NNN55" s="307"/>
      <c r="NNO55" s="307"/>
      <c r="NNP55" s="307"/>
      <c r="NNQ55" s="307"/>
      <c r="NNR55" s="307"/>
      <c r="NNS55" s="307"/>
      <c r="NNT55" s="308"/>
      <c r="NNU55" s="306"/>
      <c r="NNV55" s="307"/>
      <c r="NNW55" s="307"/>
      <c r="NNX55" s="307"/>
      <c r="NNY55" s="307"/>
      <c r="NNZ55" s="307"/>
      <c r="NOA55" s="307"/>
      <c r="NOB55" s="308"/>
      <c r="NOC55" s="306"/>
      <c r="NOD55" s="307"/>
      <c r="NOE55" s="307"/>
      <c r="NOF55" s="307"/>
      <c r="NOG55" s="307"/>
      <c r="NOH55" s="307"/>
      <c r="NOI55" s="307"/>
      <c r="NOJ55" s="308"/>
      <c r="NOK55" s="306"/>
      <c r="NOL55" s="307"/>
      <c r="NOM55" s="307"/>
      <c r="NON55" s="307"/>
      <c r="NOO55" s="307"/>
      <c r="NOP55" s="307"/>
      <c r="NOQ55" s="307"/>
      <c r="NOR55" s="308"/>
      <c r="NOS55" s="306"/>
      <c r="NOT55" s="307"/>
      <c r="NOU55" s="307"/>
      <c r="NOV55" s="307"/>
      <c r="NOW55" s="307"/>
      <c r="NOX55" s="307"/>
      <c r="NOY55" s="307"/>
      <c r="NOZ55" s="308"/>
      <c r="NPA55" s="306"/>
      <c r="NPB55" s="307"/>
      <c r="NPC55" s="307"/>
      <c r="NPD55" s="307"/>
      <c r="NPE55" s="307"/>
      <c r="NPF55" s="307"/>
      <c r="NPG55" s="307"/>
      <c r="NPH55" s="308"/>
      <c r="NPI55" s="306"/>
      <c r="NPJ55" s="307"/>
      <c r="NPK55" s="307"/>
      <c r="NPL55" s="307"/>
      <c r="NPM55" s="307"/>
      <c r="NPN55" s="307"/>
      <c r="NPO55" s="307"/>
      <c r="NPP55" s="308"/>
      <c r="NPQ55" s="306"/>
      <c r="NPR55" s="307"/>
      <c r="NPS55" s="307"/>
      <c r="NPT55" s="307"/>
      <c r="NPU55" s="307"/>
      <c r="NPV55" s="307"/>
      <c r="NPW55" s="307"/>
      <c r="NPX55" s="308"/>
      <c r="NPY55" s="306"/>
      <c r="NPZ55" s="307"/>
      <c r="NQA55" s="307"/>
      <c r="NQB55" s="307"/>
      <c r="NQC55" s="307"/>
      <c r="NQD55" s="307"/>
      <c r="NQE55" s="307"/>
      <c r="NQF55" s="308"/>
      <c r="NQG55" s="306"/>
      <c r="NQH55" s="307"/>
      <c r="NQI55" s="307"/>
      <c r="NQJ55" s="307"/>
      <c r="NQK55" s="307"/>
      <c r="NQL55" s="307"/>
      <c r="NQM55" s="307"/>
      <c r="NQN55" s="308"/>
      <c r="NQO55" s="306"/>
      <c r="NQP55" s="307"/>
      <c r="NQQ55" s="307"/>
      <c r="NQR55" s="307"/>
      <c r="NQS55" s="307"/>
      <c r="NQT55" s="307"/>
      <c r="NQU55" s="307"/>
      <c r="NQV55" s="308"/>
      <c r="NQW55" s="306"/>
      <c r="NQX55" s="307"/>
      <c r="NQY55" s="307"/>
      <c r="NQZ55" s="307"/>
      <c r="NRA55" s="307"/>
      <c r="NRB55" s="307"/>
      <c r="NRC55" s="307"/>
      <c r="NRD55" s="308"/>
      <c r="NRE55" s="306"/>
      <c r="NRF55" s="307"/>
      <c r="NRG55" s="307"/>
      <c r="NRH55" s="307"/>
      <c r="NRI55" s="307"/>
      <c r="NRJ55" s="307"/>
      <c r="NRK55" s="307"/>
      <c r="NRL55" s="308"/>
      <c r="NRM55" s="306"/>
      <c r="NRN55" s="307"/>
      <c r="NRO55" s="307"/>
      <c r="NRP55" s="307"/>
      <c r="NRQ55" s="307"/>
      <c r="NRR55" s="307"/>
      <c r="NRS55" s="307"/>
      <c r="NRT55" s="308"/>
      <c r="NRU55" s="306"/>
      <c r="NRV55" s="307"/>
      <c r="NRW55" s="307"/>
      <c r="NRX55" s="307"/>
      <c r="NRY55" s="307"/>
      <c r="NRZ55" s="307"/>
      <c r="NSA55" s="307"/>
      <c r="NSB55" s="308"/>
      <c r="NSC55" s="306"/>
      <c r="NSD55" s="307"/>
      <c r="NSE55" s="307"/>
      <c r="NSF55" s="307"/>
      <c r="NSG55" s="307"/>
      <c r="NSH55" s="307"/>
      <c r="NSI55" s="307"/>
      <c r="NSJ55" s="308"/>
      <c r="NSK55" s="306"/>
      <c r="NSL55" s="307"/>
      <c r="NSM55" s="307"/>
      <c r="NSN55" s="307"/>
      <c r="NSO55" s="307"/>
      <c r="NSP55" s="307"/>
      <c r="NSQ55" s="307"/>
      <c r="NSR55" s="308"/>
      <c r="NSS55" s="306"/>
      <c r="NST55" s="307"/>
      <c r="NSU55" s="307"/>
      <c r="NSV55" s="307"/>
      <c r="NSW55" s="307"/>
      <c r="NSX55" s="307"/>
      <c r="NSY55" s="307"/>
      <c r="NSZ55" s="308"/>
      <c r="NTA55" s="306"/>
      <c r="NTB55" s="307"/>
      <c r="NTC55" s="307"/>
      <c r="NTD55" s="307"/>
      <c r="NTE55" s="307"/>
      <c r="NTF55" s="307"/>
      <c r="NTG55" s="307"/>
      <c r="NTH55" s="308"/>
      <c r="NTI55" s="306"/>
      <c r="NTJ55" s="307"/>
      <c r="NTK55" s="307"/>
      <c r="NTL55" s="307"/>
      <c r="NTM55" s="307"/>
      <c r="NTN55" s="307"/>
      <c r="NTO55" s="307"/>
      <c r="NTP55" s="308"/>
      <c r="NTQ55" s="306"/>
      <c r="NTR55" s="307"/>
      <c r="NTS55" s="307"/>
      <c r="NTT55" s="307"/>
      <c r="NTU55" s="307"/>
      <c r="NTV55" s="307"/>
      <c r="NTW55" s="307"/>
      <c r="NTX55" s="308"/>
      <c r="NTY55" s="306"/>
      <c r="NTZ55" s="307"/>
      <c r="NUA55" s="307"/>
      <c r="NUB55" s="307"/>
      <c r="NUC55" s="307"/>
      <c r="NUD55" s="307"/>
      <c r="NUE55" s="307"/>
      <c r="NUF55" s="308"/>
      <c r="NUG55" s="306"/>
      <c r="NUH55" s="307"/>
      <c r="NUI55" s="307"/>
      <c r="NUJ55" s="307"/>
      <c r="NUK55" s="307"/>
      <c r="NUL55" s="307"/>
      <c r="NUM55" s="307"/>
      <c r="NUN55" s="308"/>
      <c r="NUO55" s="306"/>
      <c r="NUP55" s="307"/>
      <c r="NUQ55" s="307"/>
      <c r="NUR55" s="307"/>
      <c r="NUS55" s="307"/>
      <c r="NUT55" s="307"/>
      <c r="NUU55" s="307"/>
      <c r="NUV55" s="308"/>
      <c r="NUW55" s="306"/>
      <c r="NUX55" s="307"/>
      <c r="NUY55" s="307"/>
      <c r="NUZ55" s="307"/>
      <c r="NVA55" s="307"/>
      <c r="NVB55" s="307"/>
      <c r="NVC55" s="307"/>
      <c r="NVD55" s="308"/>
      <c r="NVE55" s="306"/>
      <c r="NVF55" s="307"/>
      <c r="NVG55" s="307"/>
      <c r="NVH55" s="307"/>
      <c r="NVI55" s="307"/>
      <c r="NVJ55" s="307"/>
      <c r="NVK55" s="307"/>
      <c r="NVL55" s="308"/>
      <c r="NVM55" s="306"/>
      <c r="NVN55" s="307"/>
      <c r="NVO55" s="307"/>
      <c r="NVP55" s="307"/>
      <c r="NVQ55" s="307"/>
      <c r="NVR55" s="307"/>
      <c r="NVS55" s="307"/>
      <c r="NVT55" s="308"/>
      <c r="NVU55" s="306"/>
      <c r="NVV55" s="307"/>
      <c r="NVW55" s="307"/>
      <c r="NVX55" s="307"/>
      <c r="NVY55" s="307"/>
      <c r="NVZ55" s="307"/>
      <c r="NWA55" s="307"/>
      <c r="NWB55" s="308"/>
      <c r="NWC55" s="306"/>
      <c r="NWD55" s="307"/>
      <c r="NWE55" s="307"/>
      <c r="NWF55" s="307"/>
      <c r="NWG55" s="307"/>
      <c r="NWH55" s="307"/>
      <c r="NWI55" s="307"/>
      <c r="NWJ55" s="308"/>
      <c r="NWK55" s="306"/>
      <c r="NWL55" s="307"/>
      <c r="NWM55" s="307"/>
      <c r="NWN55" s="307"/>
      <c r="NWO55" s="307"/>
      <c r="NWP55" s="307"/>
      <c r="NWQ55" s="307"/>
      <c r="NWR55" s="308"/>
      <c r="NWS55" s="306"/>
      <c r="NWT55" s="307"/>
      <c r="NWU55" s="307"/>
      <c r="NWV55" s="307"/>
      <c r="NWW55" s="307"/>
      <c r="NWX55" s="307"/>
      <c r="NWY55" s="307"/>
      <c r="NWZ55" s="308"/>
      <c r="NXA55" s="306"/>
      <c r="NXB55" s="307"/>
      <c r="NXC55" s="307"/>
      <c r="NXD55" s="307"/>
      <c r="NXE55" s="307"/>
      <c r="NXF55" s="307"/>
      <c r="NXG55" s="307"/>
      <c r="NXH55" s="308"/>
      <c r="NXI55" s="306"/>
      <c r="NXJ55" s="307"/>
      <c r="NXK55" s="307"/>
      <c r="NXL55" s="307"/>
      <c r="NXM55" s="307"/>
      <c r="NXN55" s="307"/>
      <c r="NXO55" s="307"/>
      <c r="NXP55" s="308"/>
      <c r="NXQ55" s="306"/>
      <c r="NXR55" s="307"/>
      <c r="NXS55" s="307"/>
      <c r="NXT55" s="307"/>
      <c r="NXU55" s="307"/>
      <c r="NXV55" s="307"/>
      <c r="NXW55" s="307"/>
      <c r="NXX55" s="308"/>
      <c r="NXY55" s="306"/>
      <c r="NXZ55" s="307"/>
      <c r="NYA55" s="307"/>
      <c r="NYB55" s="307"/>
      <c r="NYC55" s="307"/>
      <c r="NYD55" s="307"/>
      <c r="NYE55" s="307"/>
      <c r="NYF55" s="308"/>
      <c r="NYG55" s="306"/>
      <c r="NYH55" s="307"/>
      <c r="NYI55" s="307"/>
      <c r="NYJ55" s="307"/>
      <c r="NYK55" s="307"/>
      <c r="NYL55" s="307"/>
      <c r="NYM55" s="307"/>
      <c r="NYN55" s="308"/>
      <c r="NYO55" s="306"/>
      <c r="NYP55" s="307"/>
      <c r="NYQ55" s="307"/>
      <c r="NYR55" s="307"/>
      <c r="NYS55" s="307"/>
      <c r="NYT55" s="307"/>
      <c r="NYU55" s="307"/>
      <c r="NYV55" s="308"/>
      <c r="NYW55" s="306"/>
      <c r="NYX55" s="307"/>
      <c r="NYY55" s="307"/>
      <c r="NYZ55" s="307"/>
      <c r="NZA55" s="307"/>
      <c r="NZB55" s="307"/>
      <c r="NZC55" s="307"/>
      <c r="NZD55" s="308"/>
      <c r="NZE55" s="306"/>
      <c r="NZF55" s="307"/>
      <c r="NZG55" s="307"/>
      <c r="NZH55" s="307"/>
      <c r="NZI55" s="307"/>
      <c r="NZJ55" s="307"/>
      <c r="NZK55" s="307"/>
      <c r="NZL55" s="308"/>
      <c r="NZM55" s="306"/>
      <c r="NZN55" s="307"/>
      <c r="NZO55" s="307"/>
      <c r="NZP55" s="307"/>
      <c r="NZQ55" s="307"/>
      <c r="NZR55" s="307"/>
      <c r="NZS55" s="307"/>
      <c r="NZT55" s="308"/>
      <c r="NZU55" s="306"/>
      <c r="NZV55" s="307"/>
      <c r="NZW55" s="307"/>
      <c r="NZX55" s="307"/>
      <c r="NZY55" s="307"/>
      <c r="NZZ55" s="307"/>
      <c r="OAA55" s="307"/>
      <c r="OAB55" s="308"/>
      <c r="OAC55" s="306"/>
      <c r="OAD55" s="307"/>
      <c r="OAE55" s="307"/>
      <c r="OAF55" s="307"/>
      <c r="OAG55" s="307"/>
      <c r="OAH55" s="307"/>
      <c r="OAI55" s="307"/>
      <c r="OAJ55" s="308"/>
      <c r="OAK55" s="306"/>
      <c r="OAL55" s="307"/>
      <c r="OAM55" s="307"/>
      <c r="OAN55" s="307"/>
      <c r="OAO55" s="307"/>
      <c r="OAP55" s="307"/>
      <c r="OAQ55" s="307"/>
      <c r="OAR55" s="308"/>
      <c r="OAS55" s="306"/>
      <c r="OAT55" s="307"/>
      <c r="OAU55" s="307"/>
      <c r="OAV55" s="307"/>
      <c r="OAW55" s="307"/>
      <c r="OAX55" s="307"/>
      <c r="OAY55" s="307"/>
      <c r="OAZ55" s="308"/>
      <c r="OBA55" s="306"/>
      <c r="OBB55" s="307"/>
      <c r="OBC55" s="307"/>
      <c r="OBD55" s="307"/>
      <c r="OBE55" s="307"/>
      <c r="OBF55" s="307"/>
      <c r="OBG55" s="307"/>
      <c r="OBH55" s="308"/>
      <c r="OBI55" s="306"/>
      <c r="OBJ55" s="307"/>
      <c r="OBK55" s="307"/>
      <c r="OBL55" s="307"/>
      <c r="OBM55" s="307"/>
      <c r="OBN55" s="307"/>
      <c r="OBO55" s="307"/>
      <c r="OBP55" s="308"/>
      <c r="OBQ55" s="306"/>
      <c r="OBR55" s="307"/>
      <c r="OBS55" s="307"/>
      <c r="OBT55" s="307"/>
      <c r="OBU55" s="307"/>
      <c r="OBV55" s="307"/>
      <c r="OBW55" s="307"/>
      <c r="OBX55" s="308"/>
      <c r="OBY55" s="306"/>
      <c r="OBZ55" s="307"/>
      <c r="OCA55" s="307"/>
      <c r="OCB55" s="307"/>
      <c r="OCC55" s="307"/>
      <c r="OCD55" s="307"/>
      <c r="OCE55" s="307"/>
      <c r="OCF55" s="308"/>
      <c r="OCG55" s="306"/>
      <c r="OCH55" s="307"/>
      <c r="OCI55" s="307"/>
      <c r="OCJ55" s="307"/>
      <c r="OCK55" s="307"/>
      <c r="OCL55" s="307"/>
      <c r="OCM55" s="307"/>
      <c r="OCN55" s="308"/>
      <c r="OCO55" s="306"/>
      <c r="OCP55" s="307"/>
      <c r="OCQ55" s="307"/>
      <c r="OCR55" s="307"/>
      <c r="OCS55" s="307"/>
      <c r="OCT55" s="307"/>
      <c r="OCU55" s="307"/>
      <c r="OCV55" s="308"/>
      <c r="OCW55" s="306"/>
      <c r="OCX55" s="307"/>
      <c r="OCY55" s="307"/>
      <c r="OCZ55" s="307"/>
      <c r="ODA55" s="307"/>
      <c r="ODB55" s="307"/>
      <c r="ODC55" s="307"/>
      <c r="ODD55" s="308"/>
      <c r="ODE55" s="306"/>
      <c r="ODF55" s="307"/>
      <c r="ODG55" s="307"/>
      <c r="ODH55" s="307"/>
      <c r="ODI55" s="307"/>
      <c r="ODJ55" s="307"/>
      <c r="ODK55" s="307"/>
      <c r="ODL55" s="308"/>
      <c r="ODM55" s="306"/>
      <c r="ODN55" s="307"/>
      <c r="ODO55" s="307"/>
      <c r="ODP55" s="307"/>
      <c r="ODQ55" s="307"/>
      <c r="ODR55" s="307"/>
      <c r="ODS55" s="307"/>
      <c r="ODT55" s="308"/>
      <c r="ODU55" s="306"/>
      <c r="ODV55" s="307"/>
      <c r="ODW55" s="307"/>
      <c r="ODX55" s="307"/>
      <c r="ODY55" s="307"/>
      <c r="ODZ55" s="307"/>
      <c r="OEA55" s="307"/>
      <c r="OEB55" s="308"/>
      <c r="OEC55" s="306"/>
      <c r="OED55" s="307"/>
      <c r="OEE55" s="307"/>
      <c r="OEF55" s="307"/>
      <c r="OEG55" s="307"/>
      <c r="OEH55" s="307"/>
      <c r="OEI55" s="307"/>
      <c r="OEJ55" s="308"/>
      <c r="OEK55" s="306"/>
      <c r="OEL55" s="307"/>
      <c r="OEM55" s="307"/>
      <c r="OEN55" s="307"/>
      <c r="OEO55" s="307"/>
      <c r="OEP55" s="307"/>
      <c r="OEQ55" s="307"/>
      <c r="OER55" s="308"/>
      <c r="OES55" s="306"/>
      <c r="OET55" s="307"/>
      <c r="OEU55" s="307"/>
      <c r="OEV55" s="307"/>
      <c r="OEW55" s="307"/>
      <c r="OEX55" s="307"/>
      <c r="OEY55" s="307"/>
      <c r="OEZ55" s="308"/>
      <c r="OFA55" s="306"/>
      <c r="OFB55" s="307"/>
      <c r="OFC55" s="307"/>
      <c r="OFD55" s="307"/>
      <c r="OFE55" s="307"/>
      <c r="OFF55" s="307"/>
      <c r="OFG55" s="307"/>
      <c r="OFH55" s="308"/>
      <c r="OFI55" s="306"/>
      <c r="OFJ55" s="307"/>
      <c r="OFK55" s="307"/>
      <c r="OFL55" s="307"/>
      <c r="OFM55" s="307"/>
      <c r="OFN55" s="307"/>
      <c r="OFO55" s="307"/>
      <c r="OFP55" s="308"/>
      <c r="OFQ55" s="306"/>
      <c r="OFR55" s="307"/>
      <c r="OFS55" s="307"/>
      <c r="OFT55" s="307"/>
      <c r="OFU55" s="307"/>
      <c r="OFV55" s="307"/>
      <c r="OFW55" s="307"/>
      <c r="OFX55" s="308"/>
      <c r="OFY55" s="306"/>
      <c r="OFZ55" s="307"/>
      <c r="OGA55" s="307"/>
      <c r="OGB55" s="307"/>
      <c r="OGC55" s="307"/>
      <c r="OGD55" s="307"/>
      <c r="OGE55" s="307"/>
      <c r="OGF55" s="308"/>
      <c r="OGG55" s="306"/>
      <c r="OGH55" s="307"/>
      <c r="OGI55" s="307"/>
      <c r="OGJ55" s="307"/>
      <c r="OGK55" s="307"/>
      <c r="OGL55" s="307"/>
      <c r="OGM55" s="307"/>
      <c r="OGN55" s="308"/>
      <c r="OGO55" s="306"/>
      <c r="OGP55" s="307"/>
      <c r="OGQ55" s="307"/>
      <c r="OGR55" s="307"/>
      <c r="OGS55" s="307"/>
      <c r="OGT55" s="307"/>
      <c r="OGU55" s="307"/>
      <c r="OGV55" s="308"/>
      <c r="OGW55" s="306"/>
      <c r="OGX55" s="307"/>
      <c r="OGY55" s="307"/>
      <c r="OGZ55" s="307"/>
      <c r="OHA55" s="307"/>
      <c r="OHB55" s="307"/>
      <c r="OHC55" s="307"/>
      <c r="OHD55" s="308"/>
      <c r="OHE55" s="306"/>
      <c r="OHF55" s="307"/>
      <c r="OHG55" s="307"/>
      <c r="OHH55" s="307"/>
      <c r="OHI55" s="307"/>
      <c r="OHJ55" s="307"/>
      <c r="OHK55" s="307"/>
      <c r="OHL55" s="308"/>
      <c r="OHM55" s="306"/>
      <c r="OHN55" s="307"/>
      <c r="OHO55" s="307"/>
      <c r="OHP55" s="307"/>
      <c r="OHQ55" s="307"/>
      <c r="OHR55" s="307"/>
      <c r="OHS55" s="307"/>
      <c r="OHT55" s="308"/>
      <c r="OHU55" s="306"/>
      <c r="OHV55" s="307"/>
      <c r="OHW55" s="307"/>
      <c r="OHX55" s="307"/>
      <c r="OHY55" s="307"/>
      <c r="OHZ55" s="307"/>
      <c r="OIA55" s="307"/>
      <c r="OIB55" s="308"/>
      <c r="OIC55" s="306"/>
      <c r="OID55" s="307"/>
      <c r="OIE55" s="307"/>
      <c r="OIF55" s="307"/>
      <c r="OIG55" s="307"/>
      <c r="OIH55" s="307"/>
      <c r="OII55" s="307"/>
      <c r="OIJ55" s="308"/>
      <c r="OIK55" s="306"/>
      <c r="OIL55" s="307"/>
      <c r="OIM55" s="307"/>
      <c r="OIN55" s="307"/>
      <c r="OIO55" s="307"/>
      <c r="OIP55" s="307"/>
      <c r="OIQ55" s="307"/>
      <c r="OIR55" s="308"/>
      <c r="OIS55" s="306"/>
      <c r="OIT55" s="307"/>
      <c r="OIU55" s="307"/>
      <c r="OIV55" s="307"/>
      <c r="OIW55" s="307"/>
      <c r="OIX55" s="307"/>
      <c r="OIY55" s="307"/>
      <c r="OIZ55" s="308"/>
      <c r="OJA55" s="306"/>
      <c r="OJB55" s="307"/>
      <c r="OJC55" s="307"/>
      <c r="OJD55" s="307"/>
      <c r="OJE55" s="307"/>
      <c r="OJF55" s="307"/>
      <c r="OJG55" s="307"/>
      <c r="OJH55" s="308"/>
      <c r="OJI55" s="306"/>
      <c r="OJJ55" s="307"/>
      <c r="OJK55" s="307"/>
      <c r="OJL55" s="307"/>
      <c r="OJM55" s="307"/>
      <c r="OJN55" s="307"/>
      <c r="OJO55" s="307"/>
      <c r="OJP55" s="308"/>
      <c r="OJQ55" s="306"/>
      <c r="OJR55" s="307"/>
      <c r="OJS55" s="307"/>
      <c r="OJT55" s="307"/>
      <c r="OJU55" s="307"/>
      <c r="OJV55" s="307"/>
      <c r="OJW55" s="307"/>
      <c r="OJX55" s="308"/>
      <c r="OJY55" s="306"/>
      <c r="OJZ55" s="307"/>
      <c r="OKA55" s="307"/>
      <c r="OKB55" s="307"/>
      <c r="OKC55" s="307"/>
      <c r="OKD55" s="307"/>
      <c r="OKE55" s="307"/>
      <c r="OKF55" s="308"/>
      <c r="OKG55" s="306"/>
      <c r="OKH55" s="307"/>
      <c r="OKI55" s="307"/>
      <c r="OKJ55" s="307"/>
      <c r="OKK55" s="307"/>
      <c r="OKL55" s="307"/>
      <c r="OKM55" s="307"/>
      <c r="OKN55" s="308"/>
      <c r="OKO55" s="306"/>
      <c r="OKP55" s="307"/>
      <c r="OKQ55" s="307"/>
      <c r="OKR55" s="307"/>
      <c r="OKS55" s="307"/>
      <c r="OKT55" s="307"/>
      <c r="OKU55" s="307"/>
      <c r="OKV55" s="308"/>
      <c r="OKW55" s="306"/>
      <c r="OKX55" s="307"/>
      <c r="OKY55" s="307"/>
      <c r="OKZ55" s="307"/>
      <c r="OLA55" s="307"/>
      <c r="OLB55" s="307"/>
      <c r="OLC55" s="307"/>
      <c r="OLD55" s="308"/>
      <c r="OLE55" s="306"/>
      <c r="OLF55" s="307"/>
      <c r="OLG55" s="307"/>
      <c r="OLH55" s="307"/>
      <c r="OLI55" s="307"/>
      <c r="OLJ55" s="307"/>
      <c r="OLK55" s="307"/>
      <c r="OLL55" s="308"/>
      <c r="OLM55" s="306"/>
      <c r="OLN55" s="307"/>
      <c r="OLO55" s="307"/>
      <c r="OLP55" s="307"/>
      <c r="OLQ55" s="307"/>
      <c r="OLR55" s="307"/>
      <c r="OLS55" s="307"/>
      <c r="OLT55" s="308"/>
      <c r="OLU55" s="306"/>
      <c r="OLV55" s="307"/>
      <c r="OLW55" s="307"/>
      <c r="OLX55" s="307"/>
      <c r="OLY55" s="307"/>
      <c r="OLZ55" s="307"/>
      <c r="OMA55" s="307"/>
      <c r="OMB55" s="308"/>
      <c r="OMC55" s="306"/>
      <c r="OMD55" s="307"/>
      <c r="OME55" s="307"/>
      <c r="OMF55" s="307"/>
      <c r="OMG55" s="307"/>
      <c r="OMH55" s="307"/>
      <c r="OMI55" s="307"/>
      <c r="OMJ55" s="308"/>
      <c r="OMK55" s="306"/>
      <c r="OML55" s="307"/>
      <c r="OMM55" s="307"/>
      <c r="OMN55" s="307"/>
      <c r="OMO55" s="307"/>
      <c r="OMP55" s="307"/>
      <c r="OMQ55" s="307"/>
      <c r="OMR55" s="308"/>
      <c r="OMS55" s="306"/>
      <c r="OMT55" s="307"/>
      <c r="OMU55" s="307"/>
      <c r="OMV55" s="307"/>
      <c r="OMW55" s="307"/>
      <c r="OMX55" s="307"/>
      <c r="OMY55" s="307"/>
      <c r="OMZ55" s="308"/>
      <c r="ONA55" s="306"/>
      <c r="ONB55" s="307"/>
      <c r="ONC55" s="307"/>
      <c r="OND55" s="307"/>
      <c r="ONE55" s="307"/>
      <c r="ONF55" s="307"/>
      <c r="ONG55" s="307"/>
      <c r="ONH55" s="308"/>
      <c r="ONI55" s="306"/>
      <c r="ONJ55" s="307"/>
      <c r="ONK55" s="307"/>
      <c r="ONL55" s="307"/>
      <c r="ONM55" s="307"/>
      <c r="ONN55" s="307"/>
      <c r="ONO55" s="307"/>
      <c r="ONP55" s="308"/>
      <c r="ONQ55" s="306"/>
      <c r="ONR55" s="307"/>
      <c r="ONS55" s="307"/>
      <c r="ONT55" s="307"/>
      <c r="ONU55" s="307"/>
      <c r="ONV55" s="307"/>
      <c r="ONW55" s="307"/>
      <c r="ONX55" s="308"/>
      <c r="ONY55" s="306"/>
      <c r="ONZ55" s="307"/>
      <c r="OOA55" s="307"/>
      <c r="OOB55" s="307"/>
      <c r="OOC55" s="307"/>
      <c r="OOD55" s="307"/>
      <c r="OOE55" s="307"/>
      <c r="OOF55" s="308"/>
      <c r="OOG55" s="306"/>
      <c r="OOH55" s="307"/>
      <c r="OOI55" s="307"/>
      <c r="OOJ55" s="307"/>
      <c r="OOK55" s="307"/>
      <c r="OOL55" s="307"/>
      <c r="OOM55" s="307"/>
      <c r="OON55" s="308"/>
      <c r="OOO55" s="306"/>
      <c r="OOP55" s="307"/>
      <c r="OOQ55" s="307"/>
      <c r="OOR55" s="307"/>
      <c r="OOS55" s="307"/>
      <c r="OOT55" s="307"/>
      <c r="OOU55" s="307"/>
      <c r="OOV55" s="308"/>
      <c r="OOW55" s="306"/>
      <c r="OOX55" s="307"/>
      <c r="OOY55" s="307"/>
      <c r="OOZ55" s="307"/>
      <c r="OPA55" s="307"/>
      <c r="OPB55" s="307"/>
      <c r="OPC55" s="307"/>
      <c r="OPD55" s="308"/>
      <c r="OPE55" s="306"/>
      <c r="OPF55" s="307"/>
      <c r="OPG55" s="307"/>
      <c r="OPH55" s="307"/>
      <c r="OPI55" s="307"/>
      <c r="OPJ55" s="307"/>
      <c r="OPK55" s="307"/>
      <c r="OPL55" s="308"/>
      <c r="OPM55" s="306"/>
      <c r="OPN55" s="307"/>
      <c r="OPO55" s="307"/>
      <c r="OPP55" s="307"/>
      <c r="OPQ55" s="307"/>
      <c r="OPR55" s="307"/>
      <c r="OPS55" s="307"/>
      <c r="OPT55" s="308"/>
      <c r="OPU55" s="306"/>
      <c r="OPV55" s="307"/>
      <c r="OPW55" s="307"/>
      <c r="OPX55" s="307"/>
      <c r="OPY55" s="307"/>
      <c r="OPZ55" s="307"/>
      <c r="OQA55" s="307"/>
      <c r="OQB55" s="308"/>
      <c r="OQC55" s="306"/>
      <c r="OQD55" s="307"/>
      <c r="OQE55" s="307"/>
      <c r="OQF55" s="307"/>
      <c r="OQG55" s="307"/>
      <c r="OQH55" s="307"/>
      <c r="OQI55" s="307"/>
      <c r="OQJ55" s="308"/>
      <c r="OQK55" s="306"/>
      <c r="OQL55" s="307"/>
      <c r="OQM55" s="307"/>
      <c r="OQN55" s="307"/>
      <c r="OQO55" s="307"/>
      <c r="OQP55" s="307"/>
      <c r="OQQ55" s="307"/>
      <c r="OQR55" s="308"/>
      <c r="OQS55" s="306"/>
      <c r="OQT55" s="307"/>
      <c r="OQU55" s="307"/>
      <c r="OQV55" s="307"/>
      <c r="OQW55" s="307"/>
      <c r="OQX55" s="307"/>
      <c r="OQY55" s="307"/>
      <c r="OQZ55" s="308"/>
      <c r="ORA55" s="306"/>
      <c r="ORB55" s="307"/>
      <c r="ORC55" s="307"/>
      <c r="ORD55" s="307"/>
      <c r="ORE55" s="307"/>
      <c r="ORF55" s="307"/>
      <c r="ORG55" s="307"/>
      <c r="ORH55" s="308"/>
      <c r="ORI55" s="306"/>
      <c r="ORJ55" s="307"/>
      <c r="ORK55" s="307"/>
      <c r="ORL55" s="307"/>
      <c r="ORM55" s="307"/>
      <c r="ORN55" s="307"/>
      <c r="ORO55" s="307"/>
      <c r="ORP55" s="308"/>
      <c r="ORQ55" s="306"/>
      <c r="ORR55" s="307"/>
      <c r="ORS55" s="307"/>
      <c r="ORT55" s="307"/>
      <c r="ORU55" s="307"/>
      <c r="ORV55" s="307"/>
      <c r="ORW55" s="307"/>
      <c r="ORX55" s="308"/>
      <c r="ORY55" s="306"/>
      <c r="ORZ55" s="307"/>
      <c r="OSA55" s="307"/>
      <c r="OSB55" s="307"/>
      <c r="OSC55" s="307"/>
      <c r="OSD55" s="307"/>
      <c r="OSE55" s="307"/>
      <c r="OSF55" s="308"/>
      <c r="OSG55" s="306"/>
      <c r="OSH55" s="307"/>
      <c r="OSI55" s="307"/>
      <c r="OSJ55" s="307"/>
      <c r="OSK55" s="307"/>
      <c r="OSL55" s="307"/>
      <c r="OSM55" s="307"/>
      <c r="OSN55" s="308"/>
      <c r="OSO55" s="306"/>
      <c r="OSP55" s="307"/>
      <c r="OSQ55" s="307"/>
      <c r="OSR55" s="307"/>
      <c r="OSS55" s="307"/>
      <c r="OST55" s="307"/>
      <c r="OSU55" s="307"/>
      <c r="OSV55" s="308"/>
      <c r="OSW55" s="306"/>
      <c r="OSX55" s="307"/>
      <c r="OSY55" s="307"/>
      <c r="OSZ55" s="307"/>
      <c r="OTA55" s="307"/>
      <c r="OTB55" s="307"/>
      <c r="OTC55" s="307"/>
      <c r="OTD55" s="308"/>
      <c r="OTE55" s="306"/>
      <c r="OTF55" s="307"/>
      <c r="OTG55" s="307"/>
      <c r="OTH55" s="307"/>
      <c r="OTI55" s="307"/>
      <c r="OTJ55" s="307"/>
      <c r="OTK55" s="307"/>
      <c r="OTL55" s="308"/>
      <c r="OTM55" s="306"/>
      <c r="OTN55" s="307"/>
      <c r="OTO55" s="307"/>
      <c r="OTP55" s="307"/>
      <c r="OTQ55" s="307"/>
      <c r="OTR55" s="307"/>
      <c r="OTS55" s="307"/>
      <c r="OTT55" s="308"/>
      <c r="OTU55" s="306"/>
      <c r="OTV55" s="307"/>
      <c r="OTW55" s="307"/>
      <c r="OTX55" s="307"/>
      <c r="OTY55" s="307"/>
      <c r="OTZ55" s="307"/>
      <c r="OUA55" s="307"/>
      <c r="OUB55" s="308"/>
      <c r="OUC55" s="306"/>
      <c r="OUD55" s="307"/>
      <c r="OUE55" s="307"/>
      <c r="OUF55" s="307"/>
      <c r="OUG55" s="307"/>
      <c r="OUH55" s="307"/>
      <c r="OUI55" s="307"/>
      <c r="OUJ55" s="308"/>
      <c r="OUK55" s="306"/>
      <c r="OUL55" s="307"/>
      <c r="OUM55" s="307"/>
      <c r="OUN55" s="307"/>
      <c r="OUO55" s="307"/>
      <c r="OUP55" s="307"/>
      <c r="OUQ55" s="307"/>
      <c r="OUR55" s="308"/>
      <c r="OUS55" s="306"/>
      <c r="OUT55" s="307"/>
      <c r="OUU55" s="307"/>
      <c r="OUV55" s="307"/>
      <c r="OUW55" s="307"/>
      <c r="OUX55" s="307"/>
      <c r="OUY55" s="307"/>
      <c r="OUZ55" s="308"/>
      <c r="OVA55" s="306"/>
      <c r="OVB55" s="307"/>
      <c r="OVC55" s="307"/>
      <c r="OVD55" s="307"/>
      <c r="OVE55" s="307"/>
      <c r="OVF55" s="307"/>
      <c r="OVG55" s="307"/>
      <c r="OVH55" s="308"/>
      <c r="OVI55" s="306"/>
      <c r="OVJ55" s="307"/>
      <c r="OVK55" s="307"/>
      <c r="OVL55" s="307"/>
      <c r="OVM55" s="307"/>
      <c r="OVN55" s="307"/>
      <c r="OVO55" s="307"/>
      <c r="OVP55" s="308"/>
      <c r="OVQ55" s="306"/>
      <c r="OVR55" s="307"/>
      <c r="OVS55" s="307"/>
      <c r="OVT55" s="307"/>
      <c r="OVU55" s="307"/>
      <c r="OVV55" s="307"/>
      <c r="OVW55" s="307"/>
      <c r="OVX55" s="308"/>
      <c r="OVY55" s="306"/>
      <c r="OVZ55" s="307"/>
      <c r="OWA55" s="307"/>
      <c r="OWB55" s="307"/>
      <c r="OWC55" s="307"/>
      <c r="OWD55" s="307"/>
      <c r="OWE55" s="307"/>
      <c r="OWF55" s="308"/>
      <c r="OWG55" s="306"/>
      <c r="OWH55" s="307"/>
      <c r="OWI55" s="307"/>
      <c r="OWJ55" s="307"/>
      <c r="OWK55" s="307"/>
      <c r="OWL55" s="307"/>
      <c r="OWM55" s="307"/>
      <c r="OWN55" s="308"/>
      <c r="OWO55" s="306"/>
      <c r="OWP55" s="307"/>
      <c r="OWQ55" s="307"/>
      <c r="OWR55" s="307"/>
      <c r="OWS55" s="307"/>
      <c r="OWT55" s="307"/>
      <c r="OWU55" s="307"/>
      <c r="OWV55" s="308"/>
      <c r="OWW55" s="306"/>
      <c r="OWX55" s="307"/>
      <c r="OWY55" s="307"/>
      <c r="OWZ55" s="307"/>
      <c r="OXA55" s="307"/>
      <c r="OXB55" s="307"/>
      <c r="OXC55" s="307"/>
      <c r="OXD55" s="308"/>
      <c r="OXE55" s="306"/>
      <c r="OXF55" s="307"/>
      <c r="OXG55" s="307"/>
      <c r="OXH55" s="307"/>
      <c r="OXI55" s="307"/>
      <c r="OXJ55" s="307"/>
      <c r="OXK55" s="307"/>
      <c r="OXL55" s="308"/>
      <c r="OXM55" s="306"/>
      <c r="OXN55" s="307"/>
      <c r="OXO55" s="307"/>
      <c r="OXP55" s="307"/>
      <c r="OXQ55" s="307"/>
      <c r="OXR55" s="307"/>
      <c r="OXS55" s="307"/>
      <c r="OXT55" s="308"/>
      <c r="OXU55" s="306"/>
      <c r="OXV55" s="307"/>
      <c r="OXW55" s="307"/>
      <c r="OXX55" s="307"/>
      <c r="OXY55" s="307"/>
      <c r="OXZ55" s="307"/>
      <c r="OYA55" s="307"/>
      <c r="OYB55" s="308"/>
      <c r="OYC55" s="306"/>
      <c r="OYD55" s="307"/>
      <c r="OYE55" s="307"/>
      <c r="OYF55" s="307"/>
      <c r="OYG55" s="307"/>
      <c r="OYH55" s="307"/>
      <c r="OYI55" s="307"/>
      <c r="OYJ55" s="308"/>
      <c r="OYK55" s="306"/>
      <c r="OYL55" s="307"/>
      <c r="OYM55" s="307"/>
      <c r="OYN55" s="307"/>
      <c r="OYO55" s="307"/>
      <c r="OYP55" s="307"/>
      <c r="OYQ55" s="307"/>
      <c r="OYR55" s="308"/>
      <c r="OYS55" s="306"/>
      <c r="OYT55" s="307"/>
      <c r="OYU55" s="307"/>
      <c r="OYV55" s="307"/>
      <c r="OYW55" s="307"/>
      <c r="OYX55" s="307"/>
      <c r="OYY55" s="307"/>
      <c r="OYZ55" s="308"/>
      <c r="OZA55" s="306"/>
      <c r="OZB55" s="307"/>
      <c r="OZC55" s="307"/>
      <c r="OZD55" s="307"/>
      <c r="OZE55" s="307"/>
      <c r="OZF55" s="307"/>
      <c r="OZG55" s="307"/>
      <c r="OZH55" s="308"/>
      <c r="OZI55" s="306"/>
      <c r="OZJ55" s="307"/>
      <c r="OZK55" s="307"/>
      <c r="OZL55" s="307"/>
      <c r="OZM55" s="307"/>
      <c r="OZN55" s="307"/>
      <c r="OZO55" s="307"/>
      <c r="OZP55" s="308"/>
      <c r="OZQ55" s="306"/>
      <c r="OZR55" s="307"/>
      <c r="OZS55" s="307"/>
      <c r="OZT55" s="307"/>
      <c r="OZU55" s="307"/>
      <c r="OZV55" s="307"/>
      <c r="OZW55" s="307"/>
      <c r="OZX55" s="308"/>
      <c r="OZY55" s="306"/>
      <c r="OZZ55" s="307"/>
      <c r="PAA55" s="307"/>
      <c r="PAB55" s="307"/>
      <c r="PAC55" s="307"/>
      <c r="PAD55" s="307"/>
      <c r="PAE55" s="307"/>
      <c r="PAF55" s="308"/>
      <c r="PAG55" s="306"/>
      <c r="PAH55" s="307"/>
      <c r="PAI55" s="307"/>
      <c r="PAJ55" s="307"/>
      <c r="PAK55" s="307"/>
      <c r="PAL55" s="307"/>
      <c r="PAM55" s="307"/>
      <c r="PAN55" s="308"/>
      <c r="PAO55" s="306"/>
      <c r="PAP55" s="307"/>
      <c r="PAQ55" s="307"/>
      <c r="PAR55" s="307"/>
      <c r="PAS55" s="307"/>
      <c r="PAT55" s="307"/>
      <c r="PAU55" s="307"/>
      <c r="PAV55" s="308"/>
      <c r="PAW55" s="306"/>
      <c r="PAX55" s="307"/>
      <c r="PAY55" s="307"/>
      <c r="PAZ55" s="307"/>
      <c r="PBA55" s="307"/>
      <c r="PBB55" s="307"/>
      <c r="PBC55" s="307"/>
      <c r="PBD55" s="308"/>
      <c r="PBE55" s="306"/>
      <c r="PBF55" s="307"/>
      <c r="PBG55" s="307"/>
      <c r="PBH55" s="307"/>
      <c r="PBI55" s="307"/>
      <c r="PBJ55" s="307"/>
      <c r="PBK55" s="307"/>
      <c r="PBL55" s="308"/>
      <c r="PBM55" s="306"/>
      <c r="PBN55" s="307"/>
      <c r="PBO55" s="307"/>
      <c r="PBP55" s="307"/>
      <c r="PBQ55" s="307"/>
      <c r="PBR55" s="307"/>
      <c r="PBS55" s="307"/>
      <c r="PBT55" s="308"/>
      <c r="PBU55" s="306"/>
      <c r="PBV55" s="307"/>
      <c r="PBW55" s="307"/>
      <c r="PBX55" s="307"/>
      <c r="PBY55" s="307"/>
      <c r="PBZ55" s="307"/>
      <c r="PCA55" s="307"/>
      <c r="PCB55" s="308"/>
      <c r="PCC55" s="306"/>
      <c r="PCD55" s="307"/>
      <c r="PCE55" s="307"/>
      <c r="PCF55" s="307"/>
      <c r="PCG55" s="307"/>
      <c r="PCH55" s="307"/>
      <c r="PCI55" s="307"/>
      <c r="PCJ55" s="308"/>
      <c r="PCK55" s="306"/>
      <c r="PCL55" s="307"/>
      <c r="PCM55" s="307"/>
      <c r="PCN55" s="307"/>
      <c r="PCO55" s="307"/>
      <c r="PCP55" s="307"/>
      <c r="PCQ55" s="307"/>
      <c r="PCR55" s="308"/>
      <c r="PCS55" s="306"/>
      <c r="PCT55" s="307"/>
      <c r="PCU55" s="307"/>
      <c r="PCV55" s="307"/>
      <c r="PCW55" s="307"/>
      <c r="PCX55" s="307"/>
      <c r="PCY55" s="307"/>
      <c r="PCZ55" s="308"/>
      <c r="PDA55" s="306"/>
      <c r="PDB55" s="307"/>
      <c r="PDC55" s="307"/>
      <c r="PDD55" s="307"/>
      <c r="PDE55" s="307"/>
      <c r="PDF55" s="307"/>
      <c r="PDG55" s="307"/>
      <c r="PDH55" s="308"/>
      <c r="PDI55" s="306"/>
      <c r="PDJ55" s="307"/>
      <c r="PDK55" s="307"/>
      <c r="PDL55" s="307"/>
      <c r="PDM55" s="307"/>
      <c r="PDN55" s="307"/>
      <c r="PDO55" s="307"/>
      <c r="PDP55" s="308"/>
      <c r="PDQ55" s="306"/>
      <c r="PDR55" s="307"/>
      <c r="PDS55" s="307"/>
      <c r="PDT55" s="307"/>
      <c r="PDU55" s="307"/>
      <c r="PDV55" s="307"/>
      <c r="PDW55" s="307"/>
      <c r="PDX55" s="308"/>
      <c r="PDY55" s="306"/>
      <c r="PDZ55" s="307"/>
      <c r="PEA55" s="307"/>
      <c r="PEB55" s="307"/>
      <c r="PEC55" s="307"/>
      <c r="PED55" s="307"/>
      <c r="PEE55" s="307"/>
      <c r="PEF55" s="308"/>
      <c r="PEG55" s="306"/>
      <c r="PEH55" s="307"/>
      <c r="PEI55" s="307"/>
      <c r="PEJ55" s="307"/>
      <c r="PEK55" s="307"/>
      <c r="PEL55" s="307"/>
      <c r="PEM55" s="307"/>
      <c r="PEN55" s="308"/>
      <c r="PEO55" s="306"/>
      <c r="PEP55" s="307"/>
      <c r="PEQ55" s="307"/>
      <c r="PER55" s="307"/>
      <c r="PES55" s="307"/>
      <c r="PET55" s="307"/>
      <c r="PEU55" s="307"/>
      <c r="PEV55" s="308"/>
      <c r="PEW55" s="306"/>
      <c r="PEX55" s="307"/>
      <c r="PEY55" s="307"/>
      <c r="PEZ55" s="307"/>
      <c r="PFA55" s="307"/>
      <c r="PFB55" s="307"/>
      <c r="PFC55" s="307"/>
      <c r="PFD55" s="308"/>
      <c r="PFE55" s="306"/>
      <c r="PFF55" s="307"/>
      <c r="PFG55" s="307"/>
      <c r="PFH55" s="307"/>
      <c r="PFI55" s="307"/>
      <c r="PFJ55" s="307"/>
      <c r="PFK55" s="307"/>
      <c r="PFL55" s="308"/>
      <c r="PFM55" s="306"/>
      <c r="PFN55" s="307"/>
      <c r="PFO55" s="307"/>
      <c r="PFP55" s="307"/>
      <c r="PFQ55" s="307"/>
      <c r="PFR55" s="307"/>
      <c r="PFS55" s="307"/>
      <c r="PFT55" s="308"/>
      <c r="PFU55" s="306"/>
      <c r="PFV55" s="307"/>
      <c r="PFW55" s="307"/>
      <c r="PFX55" s="307"/>
      <c r="PFY55" s="307"/>
      <c r="PFZ55" s="307"/>
      <c r="PGA55" s="307"/>
      <c r="PGB55" s="308"/>
      <c r="PGC55" s="306"/>
      <c r="PGD55" s="307"/>
      <c r="PGE55" s="307"/>
      <c r="PGF55" s="307"/>
      <c r="PGG55" s="307"/>
      <c r="PGH55" s="307"/>
      <c r="PGI55" s="307"/>
      <c r="PGJ55" s="308"/>
      <c r="PGK55" s="306"/>
      <c r="PGL55" s="307"/>
      <c r="PGM55" s="307"/>
      <c r="PGN55" s="307"/>
      <c r="PGO55" s="307"/>
      <c r="PGP55" s="307"/>
      <c r="PGQ55" s="307"/>
      <c r="PGR55" s="308"/>
      <c r="PGS55" s="306"/>
      <c r="PGT55" s="307"/>
      <c r="PGU55" s="307"/>
      <c r="PGV55" s="307"/>
      <c r="PGW55" s="307"/>
      <c r="PGX55" s="307"/>
      <c r="PGY55" s="307"/>
      <c r="PGZ55" s="308"/>
      <c r="PHA55" s="306"/>
      <c r="PHB55" s="307"/>
      <c r="PHC55" s="307"/>
      <c r="PHD55" s="307"/>
      <c r="PHE55" s="307"/>
      <c r="PHF55" s="307"/>
      <c r="PHG55" s="307"/>
      <c r="PHH55" s="308"/>
      <c r="PHI55" s="306"/>
      <c r="PHJ55" s="307"/>
      <c r="PHK55" s="307"/>
      <c r="PHL55" s="307"/>
      <c r="PHM55" s="307"/>
      <c r="PHN55" s="307"/>
      <c r="PHO55" s="307"/>
      <c r="PHP55" s="308"/>
      <c r="PHQ55" s="306"/>
      <c r="PHR55" s="307"/>
      <c r="PHS55" s="307"/>
      <c r="PHT55" s="307"/>
      <c r="PHU55" s="307"/>
      <c r="PHV55" s="307"/>
      <c r="PHW55" s="307"/>
      <c r="PHX55" s="308"/>
      <c r="PHY55" s="306"/>
      <c r="PHZ55" s="307"/>
      <c r="PIA55" s="307"/>
      <c r="PIB55" s="307"/>
      <c r="PIC55" s="307"/>
      <c r="PID55" s="307"/>
      <c r="PIE55" s="307"/>
      <c r="PIF55" s="308"/>
      <c r="PIG55" s="306"/>
      <c r="PIH55" s="307"/>
      <c r="PII55" s="307"/>
      <c r="PIJ55" s="307"/>
      <c r="PIK55" s="307"/>
      <c r="PIL55" s="307"/>
      <c r="PIM55" s="307"/>
      <c r="PIN55" s="308"/>
      <c r="PIO55" s="306"/>
      <c r="PIP55" s="307"/>
      <c r="PIQ55" s="307"/>
      <c r="PIR55" s="307"/>
      <c r="PIS55" s="307"/>
      <c r="PIT55" s="307"/>
      <c r="PIU55" s="307"/>
      <c r="PIV55" s="308"/>
      <c r="PIW55" s="306"/>
      <c r="PIX55" s="307"/>
      <c r="PIY55" s="307"/>
      <c r="PIZ55" s="307"/>
      <c r="PJA55" s="307"/>
      <c r="PJB55" s="307"/>
      <c r="PJC55" s="307"/>
      <c r="PJD55" s="308"/>
      <c r="PJE55" s="306"/>
      <c r="PJF55" s="307"/>
      <c r="PJG55" s="307"/>
      <c r="PJH55" s="307"/>
      <c r="PJI55" s="307"/>
      <c r="PJJ55" s="307"/>
      <c r="PJK55" s="307"/>
      <c r="PJL55" s="308"/>
      <c r="PJM55" s="306"/>
      <c r="PJN55" s="307"/>
      <c r="PJO55" s="307"/>
      <c r="PJP55" s="307"/>
      <c r="PJQ55" s="307"/>
      <c r="PJR55" s="307"/>
      <c r="PJS55" s="307"/>
      <c r="PJT55" s="308"/>
      <c r="PJU55" s="306"/>
      <c r="PJV55" s="307"/>
      <c r="PJW55" s="307"/>
      <c r="PJX55" s="307"/>
      <c r="PJY55" s="307"/>
      <c r="PJZ55" s="307"/>
      <c r="PKA55" s="307"/>
      <c r="PKB55" s="308"/>
      <c r="PKC55" s="306"/>
      <c r="PKD55" s="307"/>
      <c r="PKE55" s="307"/>
      <c r="PKF55" s="307"/>
      <c r="PKG55" s="307"/>
      <c r="PKH55" s="307"/>
      <c r="PKI55" s="307"/>
      <c r="PKJ55" s="308"/>
      <c r="PKK55" s="306"/>
      <c r="PKL55" s="307"/>
      <c r="PKM55" s="307"/>
      <c r="PKN55" s="307"/>
      <c r="PKO55" s="307"/>
      <c r="PKP55" s="307"/>
      <c r="PKQ55" s="307"/>
      <c r="PKR55" s="308"/>
      <c r="PKS55" s="306"/>
      <c r="PKT55" s="307"/>
      <c r="PKU55" s="307"/>
      <c r="PKV55" s="307"/>
      <c r="PKW55" s="307"/>
      <c r="PKX55" s="307"/>
      <c r="PKY55" s="307"/>
      <c r="PKZ55" s="308"/>
      <c r="PLA55" s="306"/>
      <c r="PLB55" s="307"/>
      <c r="PLC55" s="307"/>
      <c r="PLD55" s="307"/>
      <c r="PLE55" s="307"/>
      <c r="PLF55" s="307"/>
      <c r="PLG55" s="307"/>
      <c r="PLH55" s="308"/>
      <c r="PLI55" s="306"/>
      <c r="PLJ55" s="307"/>
      <c r="PLK55" s="307"/>
      <c r="PLL55" s="307"/>
      <c r="PLM55" s="307"/>
      <c r="PLN55" s="307"/>
      <c r="PLO55" s="307"/>
      <c r="PLP55" s="308"/>
      <c r="PLQ55" s="306"/>
      <c r="PLR55" s="307"/>
      <c r="PLS55" s="307"/>
      <c r="PLT55" s="307"/>
      <c r="PLU55" s="307"/>
      <c r="PLV55" s="307"/>
      <c r="PLW55" s="307"/>
      <c r="PLX55" s="308"/>
      <c r="PLY55" s="306"/>
      <c r="PLZ55" s="307"/>
      <c r="PMA55" s="307"/>
      <c r="PMB55" s="307"/>
      <c r="PMC55" s="307"/>
      <c r="PMD55" s="307"/>
      <c r="PME55" s="307"/>
      <c r="PMF55" s="308"/>
      <c r="PMG55" s="306"/>
      <c r="PMH55" s="307"/>
      <c r="PMI55" s="307"/>
      <c r="PMJ55" s="307"/>
      <c r="PMK55" s="307"/>
      <c r="PML55" s="307"/>
      <c r="PMM55" s="307"/>
      <c r="PMN55" s="308"/>
      <c r="PMO55" s="306"/>
      <c r="PMP55" s="307"/>
      <c r="PMQ55" s="307"/>
      <c r="PMR55" s="307"/>
      <c r="PMS55" s="307"/>
      <c r="PMT55" s="307"/>
      <c r="PMU55" s="307"/>
      <c r="PMV55" s="308"/>
      <c r="PMW55" s="306"/>
      <c r="PMX55" s="307"/>
      <c r="PMY55" s="307"/>
      <c r="PMZ55" s="307"/>
      <c r="PNA55" s="307"/>
      <c r="PNB55" s="307"/>
      <c r="PNC55" s="307"/>
      <c r="PND55" s="308"/>
      <c r="PNE55" s="306"/>
      <c r="PNF55" s="307"/>
      <c r="PNG55" s="307"/>
      <c r="PNH55" s="307"/>
      <c r="PNI55" s="307"/>
      <c r="PNJ55" s="307"/>
      <c r="PNK55" s="307"/>
      <c r="PNL55" s="308"/>
      <c r="PNM55" s="306"/>
      <c r="PNN55" s="307"/>
      <c r="PNO55" s="307"/>
      <c r="PNP55" s="307"/>
      <c r="PNQ55" s="307"/>
      <c r="PNR55" s="307"/>
      <c r="PNS55" s="307"/>
      <c r="PNT55" s="308"/>
      <c r="PNU55" s="306"/>
      <c r="PNV55" s="307"/>
      <c r="PNW55" s="307"/>
      <c r="PNX55" s="307"/>
      <c r="PNY55" s="307"/>
      <c r="PNZ55" s="307"/>
      <c r="POA55" s="307"/>
      <c r="POB55" s="308"/>
      <c r="POC55" s="306"/>
      <c r="POD55" s="307"/>
      <c r="POE55" s="307"/>
      <c r="POF55" s="307"/>
      <c r="POG55" s="307"/>
      <c r="POH55" s="307"/>
      <c r="POI55" s="307"/>
      <c r="POJ55" s="308"/>
      <c r="POK55" s="306"/>
      <c r="POL55" s="307"/>
      <c r="POM55" s="307"/>
      <c r="PON55" s="307"/>
      <c r="POO55" s="307"/>
      <c r="POP55" s="307"/>
      <c r="POQ55" s="307"/>
      <c r="POR55" s="308"/>
      <c r="POS55" s="306"/>
      <c r="POT55" s="307"/>
      <c r="POU55" s="307"/>
      <c r="POV55" s="307"/>
      <c r="POW55" s="307"/>
      <c r="POX55" s="307"/>
      <c r="POY55" s="307"/>
      <c r="POZ55" s="308"/>
      <c r="PPA55" s="306"/>
      <c r="PPB55" s="307"/>
      <c r="PPC55" s="307"/>
      <c r="PPD55" s="307"/>
      <c r="PPE55" s="307"/>
      <c r="PPF55" s="307"/>
      <c r="PPG55" s="307"/>
      <c r="PPH55" s="308"/>
      <c r="PPI55" s="306"/>
      <c r="PPJ55" s="307"/>
      <c r="PPK55" s="307"/>
      <c r="PPL55" s="307"/>
      <c r="PPM55" s="307"/>
      <c r="PPN55" s="307"/>
      <c r="PPO55" s="307"/>
      <c r="PPP55" s="308"/>
      <c r="PPQ55" s="306"/>
      <c r="PPR55" s="307"/>
      <c r="PPS55" s="307"/>
      <c r="PPT55" s="307"/>
      <c r="PPU55" s="307"/>
      <c r="PPV55" s="307"/>
      <c r="PPW55" s="307"/>
      <c r="PPX55" s="308"/>
      <c r="PPY55" s="306"/>
      <c r="PPZ55" s="307"/>
      <c r="PQA55" s="307"/>
      <c r="PQB55" s="307"/>
      <c r="PQC55" s="307"/>
      <c r="PQD55" s="307"/>
      <c r="PQE55" s="307"/>
      <c r="PQF55" s="308"/>
      <c r="PQG55" s="306"/>
      <c r="PQH55" s="307"/>
      <c r="PQI55" s="307"/>
      <c r="PQJ55" s="307"/>
      <c r="PQK55" s="307"/>
      <c r="PQL55" s="307"/>
      <c r="PQM55" s="307"/>
      <c r="PQN55" s="308"/>
      <c r="PQO55" s="306"/>
      <c r="PQP55" s="307"/>
      <c r="PQQ55" s="307"/>
      <c r="PQR55" s="307"/>
      <c r="PQS55" s="307"/>
      <c r="PQT55" s="307"/>
      <c r="PQU55" s="307"/>
      <c r="PQV55" s="308"/>
      <c r="PQW55" s="306"/>
      <c r="PQX55" s="307"/>
      <c r="PQY55" s="307"/>
      <c r="PQZ55" s="307"/>
      <c r="PRA55" s="307"/>
      <c r="PRB55" s="307"/>
      <c r="PRC55" s="307"/>
      <c r="PRD55" s="308"/>
      <c r="PRE55" s="306"/>
      <c r="PRF55" s="307"/>
      <c r="PRG55" s="307"/>
      <c r="PRH55" s="307"/>
      <c r="PRI55" s="307"/>
      <c r="PRJ55" s="307"/>
      <c r="PRK55" s="307"/>
      <c r="PRL55" s="308"/>
      <c r="PRM55" s="306"/>
      <c r="PRN55" s="307"/>
      <c r="PRO55" s="307"/>
      <c r="PRP55" s="307"/>
      <c r="PRQ55" s="307"/>
      <c r="PRR55" s="307"/>
      <c r="PRS55" s="307"/>
      <c r="PRT55" s="308"/>
      <c r="PRU55" s="306"/>
      <c r="PRV55" s="307"/>
      <c r="PRW55" s="307"/>
      <c r="PRX55" s="307"/>
      <c r="PRY55" s="307"/>
      <c r="PRZ55" s="307"/>
      <c r="PSA55" s="307"/>
      <c r="PSB55" s="308"/>
      <c r="PSC55" s="306"/>
      <c r="PSD55" s="307"/>
      <c r="PSE55" s="307"/>
      <c r="PSF55" s="307"/>
      <c r="PSG55" s="307"/>
      <c r="PSH55" s="307"/>
      <c r="PSI55" s="307"/>
      <c r="PSJ55" s="308"/>
      <c r="PSK55" s="306"/>
      <c r="PSL55" s="307"/>
      <c r="PSM55" s="307"/>
      <c r="PSN55" s="307"/>
      <c r="PSO55" s="307"/>
      <c r="PSP55" s="307"/>
      <c r="PSQ55" s="307"/>
      <c r="PSR55" s="308"/>
      <c r="PSS55" s="306"/>
      <c r="PST55" s="307"/>
      <c r="PSU55" s="307"/>
      <c r="PSV55" s="307"/>
      <c r="PSW55" s="307"/>
      <c r="PSX55" s="307"/>
      <c r="PSY55" s="307"/>
      <c r="PSZ55" s="308"/>
      <c r="PTA55" s="306"/>
      <c r="PTB55" s="307"/>
      <c r="PTC55" s="307"/>
      <c r="PTD55" s="307"/>
      <c r="PTE55" s="307"/>
      <c r="PTF55" s="307"/>
      <c r="PTG55" s="307"/>
      <c r="PTH55" s="308"/>
      <c r="PTI55" s="306"/>
      <c r="PTJ55" s="307"/>
      <c r="PTK55" s="307"/>
      <c r="PTL55" s="307"/>
      <c r="PTM55" s="307"/>
      <c r="PTN55" s="307"/>
      <c r="PTO55" s="307"/>
      <c r="PTP55" s="308"/>
      <c r="PTQ55" s="306"/>
      <c r="PTR55" s="307"/>
      <c r="PTS55" s="307"/>
      <c r="PTT55" s="307"/>
      <c r="PTU55" s="307"/>
      <c r="PTV55" s="307"/>
      <c r="PTW55" s="307"/>
      <c r="PTX55" s="308"/>
      <c r="PTY55" s="306"/>
      <c r="PTZ55" s="307"/>
      <c r="PUA55" s="307"/>
      <c r="PUB55" s="307"/>
      <c r="PUC55" s="307"/>
      <c r="PUD55" s="307"/>
      <c r="PUE55" s="307"/>
      <c r="PUF55" s="308"/>
      <c r="PUG55" s="306"/>
      <c r="PUH55" s="307"/>
      <c r="PUI55" s="307"/>
      <c r="PUJ55" s="307"/>
      <c r="PUK55" s="307"/>
      <c r="PUL55" s="307"/>
      <c r="PUM55" s="307"/>
      <c r="PUN55" s="308"/>
      <c r="PUO55" s="306"/>
      <c r="PUP55" s="307"/>
      <c r="PUQ55" s="307"/>
      <c r="PUR55" s="307"/>
      <c r="PUS55" s="307"/>
      <c r="PUT55" s="307"/>
      <c r="PUU55" s="307"/>
      <c r="PUV55" s="308"/>
      <c r="PUW55" s="306"/>
      <c r="PUX55" s="307"/>
      <c r="PUY55" s="307"/>
      <c r="PUZ55" s="307"/>
      <c r="PVA55" s="307"/>
      <c r="PVB55" s="307"/>
      <c r="PVC55" s="307"/>
      <c r="PVD55" s="308"/>
      <c r="PVE55" s="306"/>
      <c r="PVF55" s="307"/>
      <c r="PVG55" s="307"/>
      <c r="PVH55" s="307"/>
      <c r="PVI55" s="307"/>
      <c r="PVJ55" s="307"/>
      <c r="PVK55" s="307"/>
      <c r="PVL55" s="308"/>
      <c r="PVM55" s="306"/>
      <c r="PVN55" s="307"/>
      <c r="PVO55" s="307"/>
      <c r="PVP55" s="307"/>
      <c r="PVQ55" s="307"/>
      <c r="PVR55" s="307"/>
      <c r="PVS55" s="307"/>
      <c r="PVT55" s="308"/>
      <c r="PVU55" s="306"/>
      <c r="PVV55" s="307"/>
      <c r="PVW55" s="307"/>
      <c r="PVX55" s="307"/>
      <c r="PVY55" s="307"/>
      <c r="PVZ55" s="307"/>
      <c r="PWA55" s="307"/>
      <c r="PWB55" s="308"/>
      <c r="PWC55" s="306"/>
      <c r="PWD55" s="307"/>
      <c r="PWE55" s="307"/>
      <c r="PWF55" s="307"/>
      <c r="PWG55" s="307"/>
      <c r="PWH55" s="307"/>
      <c r="PWI55" s="307"/>
      <c r="PWJ55" s="308"/>
      <c r="PWK55" s="306"/>
      <c r="PWL55" s="307"/>
      <c r="PWM55" s="307"/>
      <c r="PWN55" s="307"/>
      <c r="PWO55" s="307"/>
      <c r="PWP55" s="307"/>
      <c r="PWQ55" s="307"/>
      <c r="PWR55" s="308"/>
      <c r="PWS55" s="306"/>
      <c r="PWT55" s="307"/>
      <c r="PWU55" s="307"/>
      <c r="PWV55" s="307"/>
      <c r="PWW55" s="307"/>
      <c r="PWX55" s="307"/>
      <c r="PWY55" s="307"/>
      <c r="PWZ55" s="308"/>
      <c r="PXA55" s="306"/>
      <c r="PXB55" s="307"/>
      <c r="PXC55" s="307"/>
      <c r="PXD55" s="307"/>
      <c r="PXE55" s="307"/>
      <c r="PXF55" s="307"/>
      <c r="PXG55" s="307"/>
      <c r="PXH55" s="308"/>
      <c r="PXI55" s="306"/>
      <c r="PXJ55" s="307"/>
      <c r="PXK55" s="307"/>
      <c r="PXL55" s="307"/>
      <c r="PXM55" s="307"/>
      <c r="PXN55" s="307"/>
      <c r="PXO55" s="307"/>
      <c r="PXP55" s="308"/>
      <c r="PXQ55" s="306"/>
      <c r="PXR55" s="307"/>
      <c r="PXS55" s="307"/>
      <c r="PXT55" s="307"/>
      <c r="PXU55" s="307"/>
      <c r="PXV55" s="307"/>
      <c r="PXW55" s="307"/>
      <c r="PXX55" s="308"/>
      <c r="PXY55" s="306"/>
      <c r="PXZ55" s="307"/>
      <c r="PYA55" s="307"/>
      <c r="PYB55" s="307"/>
      <c r="PYC55" s="307"/>
      <c r="PYD55" s="307"/>
      <c r="PYE55" s="307"/>
      <c r="PYF55" s="308"/>
      <c r="PYG55" s="306"/>
      <c r="PYH55" s="307"/>
      <c r="PYI55" s="307"/>
      <c r="PYJ55" s="307"/>
      <c r="PYK55" s="307"/>
      <c r="PYL55" s="307"/>
      <c r="PYM55" s="307"/>
      <c r="PYN55" s="308"/>
      <c r="PYO55" s="306"/>
      <c r="PYP55" s="307"/>
      <c r="PYQ55" s="307"/>
      <c r="PYR55" s="307"/>
      <c r="PYS55" s="307"/>
      <c r="PYT55" s="307"/>
      <c r="PYU55" s="307"/>
      <c r="PYV55" s="308"/>
      <c r="PYW55" s="306"/>
      <c r="PYX55" s="307"/>
      <c r="PYY55" s="307"/>
      <c r="PYZ55" s="307"/>
      <c r="PZA55" s="307"/>
      <c r="PZB55" s="307"/>
      <c r="PZC55" s="307"/>
      <c r="PZD55" s="308"/>
      <c r="PZE55" s="306"/>
      <c r="PZF55" s="307"/>
      <c r="PZG55" s="307"/>
      <c r="PZH55" s="307"/>
      <c r="PZI55" s="307"/>
      <c r="PZJ55" s="307"/>
      <c r="PZK55" s="307"/>
      <c r="PZL55" s="308"/>
      <c r="PZM55" s="306"/>
      <c r="PZN55" s="307"/>
      <c r="PZO55" s="307"/>
      <c r="PZP55" s="307"/>
      <c r="PZQ55" s="307"/>
      <c r="PZR55" s="307"/>
      <c r="PZS55" s="307"/>
      <c r="PZT55" s="308"/>
      <c r="PZU55" s="306"/>
      <c r="PZV55" s="307"/>
      <c r="PZW55" s="307"/>
      <c r="PZX55" s="307"/>
      <c r="PZY55" s="307"/>
      <c r="PZZ55" s="307"/>
      <c r="QAA55" s="307"/>
      <c r="QAB55" s="308"/>
      <c r="QAC55" s="306"/>
      <c r="QAD55" s="307"/>
      <c r="QAE55" s="307"/>
      <c r="QAF55" s="307"/>
      <c r="QAG55" s="307"/>
      <c r="QAH55" s="307"/>
      <c r="QAI55" s="307"/>
      <c r="QAJ55" s="308"/>
      <c r="QAK55" s="306"/>
      <c r="QAL55" s="307"/>
      <c r="QAM55" s="307"/>
      <c r="QAN55" s="307"/>
      <c r="QAO55" s="307"/>
      <c r="QAP55" s="307"/>
      <c r="QAQ55" s="307"/>
      <c r="QAR55" s="308"/>
      <c r="QAS55" s="306"/>
      <c r="QAT55" s="307"/>
      <c r="QAU55" s="307"/>
      <c r="QAV55" s="307"/>
      <c r="QAW55" s="307"/>
      <c r="QAX55" s="307"/>
      <c r="QAY55" s="307"/>
      <c r="QAZ55" s="308"/>
      <c r="QBA55" s="306"/>
      <c r="QBB55" s="307"/>
      <c r="QBC55" s="307"/>
      <c r="QBD55" s="307"/>
      <c r="QBE55" s="307"/>
      <c r="QBF55" s="307"/>
      <c r="QBG55" s="307"/>
      <c r="QBH55" s="308"/>
      <c r="QBI55" s="306"/>
      <c r="QBJ55" s="307"/>
      <c r="QBK55" s="307"/>
      <c r="QBL55" s="307"/>
      <c r="QBM55" s="307"/>
      <c r="QBN55" s="307"/>
      <c r="QBO55" s="307"/>
      <c r="QBP55" s="308"/>
      <c r="QBQ55" s="306"/>
      <c r="QBR55" s="307"/>
      <c r="QBS55" s="307"/>
      <c r="QBT55" s="307"/>
      <c r="QBU55" s="307"/>
      <c r="QBV55" s="307"/>
      <c r="QBW55" s="307"/>
      <c r="QBX55" s="308"/>
      <c r="QBY55" s="306"/>
      <c r="QBZ55" s="307"/>
      <c r="QCA55" s="307"/>
      <c r="QCB55" s="307"/>
      <c r="QCC55" s="307"/>
      <c r="QCD55" s="307"/>
      <c r="QCE55" s="307"/>
      <c r="QCF55" s="308"/>
      <c r="QCG55" s="306"/>
      <c r="QCH55" s="307"/>
      <c r="QCI55" s="307"/>
      <c r="QCJ55" s="307"/>
      <c r="QCK55" s="307"/>
      <c r="QCL55" s="307"/>
      <c r="QCM55" s="307"/>
      <c r="QCN55" s="308"/>
      <c r="QCO55" s="306"/>
      <c r="QCP55" s="307"/>
      <c r="QCQ55" s="307"/>
      <c r="QCR55" s="307"/>
      <c r="QCS55" s="307"/>
      <c r="QCT55" s="307"/>
      <c r="QCU55" s="307"/>
      <c r="QCV55" s="308"/>
      <c r="QCW55" s="306"/>
      <c r="QCX55" s="307"/>
      <c r="QCY55" s="307"/>
      <c r="QCZ55" s="307"/>
      <c r="QDA55" s="307"/>
      <c r="QDB55" s="307"/>
      <c r="QDC55" s="307"/>
      <c r="QDD55" s="308"/>
      <c r="QDE55" s="306"/>
      <c r="QDF55" s="307"/>
      <c r="QDG55" s="307"/>
      <c r="QDH55" s="307"/>
      <c r="QDI55" s="307"/>
      <c r="QDJ55" s="307"/>
      <c r="QDK55" s="307"/>
      <c r="QDL55" s="308"/>
      <c r="QDM55" s="306"/>
      <c r="QDN55" s="307"/>
      <c r="QDO55" s="307"/>
      <c r="QDP55" s="307"/>
      <c r="QDQ55" s="307"/>
      <c r="QDR55" s="307"/>
      <c r="QDS55" s="307"/>
      <c r="QDT55" s="308"/>
      <c r="QDU55" s="306"/>
      <c r="QDV55" s="307"/>
      <c r="QDW55" s="307"/>
      <c r="QDX55" s="307"/>
      <c r="QDY55" s="307"/>
      <c r="QDZ55" s="307"/>
      <c r="QEA55" s="307"/>
      <c r="QEB55" s="308"/>
      <c r="QEC55" s="306"/>
      <c r="QED55" s="307"/>
      <c r="QEE55" s="307"/>
      <c r="QEF55" s="307"/>
      <c r="QEG55" s="307"/>
      <c r="QEH55" s="307"/>
      <c r="QEI55" s="307"/>
      <c r="QEJ55" s="308"/>
      <c r="QEK55" s="306"/>
      <c r="QEL55" s="307"/>
      <c r="QEM55" s="307"/>
      <c r="QEN55" s="307"/>
      <c r="QEO55" s="307"/>
      <c r="QEP55" s="307"/>
      <c r="QEQ55" s="307"/>
      <c r="QER55" s="308"/>
      <c r="QES55" s="306"/>
      <c r="QET55" s="307"/>
      <c r="QEU55" s="307"/>
      <c r="QEV55" s="307"/>
      <c r="QEW55" s="307"/>
      <c r="QEX55" s="307"/>
      <c r="QEY55" s="307"/>
      <c r="QEZ55" s="308"/>
      <c r="QFA55" s="306"/>
      <c r="QFB55" s="307"/>
      <c r="QFC55" s="307"/>
      <c r="QFD55" s="307"/>
      <c r="QFE55" s="307"/>
      <c r="QFF55" s="307"/>
      <c r="QFG55" s="307"/>
      <c r="QFH55" s="308"/>
      <c r="QFI55" s="306"/>
      <c r="QFJ55" s="307"/>
      <c r="QFK55" s="307"/>
      <c r="QFL55" s="307"/>
      <c r="QFM55" s="307"/>
      <c r="QFN55" s="307"/>
      <c r="QFO55" s="307"/>
      <c r="QFP55" s="308"/>
      <c r="QFQ55" s="306"/>
      <c r="QFR55" s="307"/>
      <c r="QFS55" s="307"/>
      <c r="QFT55" s="307"/>
      <c r="QFU55" s="307"/>
      <c r="QFV55" s="307"/>
      <c r="QFW55" s="307"/>
      <c r="QFX55" s="308"/>
      <c r="QFY55" s="306"/>
      <c r="QFZ55" s="307"/>
      <c r="QGA55" s="307"/>
      <c r="QGB55" s="307"/>
      <c r="QGC55" s="307"/>
      <c r="QGD55" s="307"/>
      <c r="QGE55" s="307"/>
      <c r="QGF55" s="308"/>
      <c r="QGG55" s="306"/>
      <c r="QGH55" s="307"/>
      <c r="QGI55" s="307"/>
      <c r="QGJ55" s="307"/>
      <c r="QGK55" s="307"/>
      <c r="QGL55" s="307"/>
      <c r="QGM55" s="307"/>
      <c r="QGN55" s="308"/>
      <c r="QGO55" s="306"/>
      <c r="QGP55" s="307"/>
      <c r="QGQ55" s="307"/>
      <c r="QGR55" s="307"/>
      <c r="QGS55" s="307"/>
      <c r="QGT55" s="307"/>
      <c r="QGU55" s="307"/>
      <c r="QGV55" s="308"/>
      <c r="QGW55" s="306"/>
      <c r="QGX55" s="307"/>
      <c r="QGY55" s="307"/>
      <c r="QGZ55" s="307"/>
      <c r="QHA55" s="307"/>
      <c r="QHB55" s="307"/>
      <c r="QHC55" s="307"/>
      <c r="QHD55" s="308"/>
      <c r="QHE55" s="306"/>
      <c r="QHF55" s="307"/>
      <c r="QHG55" s="307"/>
      <c r="QHH55" s="307"/>
      <c r="QHI55" s="307"/>
      <c r="QHJ55" s="307"/>
      <c r="QHK55" s="307"/>
      <c r="QHL55" s="308"/>
      <c r="QHM55" s="306"/>
      <c r="QHN55" s="307"/>
      <c r="QHO55" s="307"/>
      <c r="QHP55" s="307"/>
      <c r="QHQ55" s="307"/>
      <c r="QHR55" s="307"/>
      <c r="QHS55" s="307"/>
      <c r="QHT55" s="308"/>
      <c r="QHU55" s="306"/>
      <c r="QHV55" s="307"/>
      <c r="QHW55" s="307"/>
      <c r="QHX55" s="307"/>
      <c r="QHY55" s="307"/>
      <c r="QHZ55" s="307"/>
      <c r="QIA55" s="307"/>
      <c r="QIB55" s="308"/>
      <c r="QIC55" s="306"/>
      <c r="QID55" s="307"/>
      <c r="QIE55" s="307"/>
      <c r="QIF55" s="307"/>
      <c r="QIG55" s="307"/>
      <c r="QIH55" s="307"/>
      <c r="QII55" s="307"/>
      <c r="QIJ55" s="308"/>
      <c r="QIK55" s="306"/>
      <c r="QIL55" s="307"/>
      <c r="QIM55" s="307"/>
      <c r="QIN55" s="307"/>
      <c r="QIO55" s="307"/>
      <c r="QIP55" s="307"/>
      <c r="QIQ55" s="307"/>
      <c r="QIR55" s="308"/>
      <c r="QIS55" s="306"/>
      <c r="QIT55" s="307"/>
      <c r="QIU55" s="307"/>
      <c r="QIV55" s="307"/>
      <c r="QIW55" s="307"/>
      <c r="QIX55" s="307"/>
      <c r="QIY55" s="307"/>
      <c r="QIZ55" s="308"/>
      <c r="QJA55" s="306"/>
      <c r="QJB55" s="307"/>
      <c r="QJC55" s="307"/>
      <c r="QJD55" s="307"/>
      <c r="QJE55" s="307"/>
      <c r="QJF55" s="307"/>
      <c r="QJG55" s="307"/>
      <c r="QJH55" s="308"/>
      <c r="QJI55" s="306"/>
      <c r="QJJ55" s="307"/>
      <c r="QJK55" s="307"/>
      <c r="QJL55" s="307"/>
      <c r="QJM55" s="307"/>
      <c r="QJN55" s="307"/>
      <c r="QJO55" s="307"/>
      <c r="QJP55" s="308"/>
      <c r="QJQ55" s="306"/>
      <c r="QJR55" s="307"/>
      <c r="QJS55" s="307"/>
      <c r="QJT55" s="307"/>
      <c r="QJU55" s="307"/>
      <c r="QJV55" s="307"/>
      <c r="QJW55" s="307"/>
      <c r="QJX55" s="308"/>
      <c r="QJY55" s="306"/>
      <c r="QJZ55" s="307"/>
      <c r="QKA55" s="307"/>
      <c r="QKB55" s="307"/>
      <c r="QKC55" s="307"/>
      <c r="QKD55" s="307"/>
      <c r="QKE55" s="307"/>
      <c r="QKF55" s="308"/>
      <c r="QKG55" s="306"/>
      <c r="QKH55" s="307"/>
      <c r="QKI55" s="307"/>
      <c r="QKJ55" s="307"/>
      <c r="QKK55" s="307"/>
      <c r="QKL55" s="307"/>
      <c r="QKM55" s="307"/>
      <c r="QKN55" s="308"/>
      <c r="QKO55" s="306"/>
      <c r="QKP55" s="307"/>
      <c r="QKQ55" s="307"/>
      <c r="QKR55" s="307"/>
      <c r="QKS55" s="307"/>
      <c r="QKT55" s="307"/>
      <c r="QKU55" s="307"/>
      <c r="QKV55" s="308"/>
      <c r="QKW55" s="306"/>
      <c r="QKX55" s="307"/>
      <c r="QKY55" s="307"/>
      <c r="QKZ55" s="307"/>
      <c r="QLA55" s="307"/>
      <c r="QLB55" s="307"/>
      <c r="QLC55" s="307"/>
      <c r="QLD55" s="308"/>
      <c r="QLE55" s="306"/>
      <c r="QLF55" s="307"/>
      <c r="QLG55" s="307"/>
      <c r="QLH55" s="307"/>
      <c r="QLI55" s="307"/>
      <c r="QLJ55" s="307"/>
      <c r="QLK55" s="307"/>
      <c r="QLL55" s="308"/>
      <c r="QLM55" s="306"/>
      <c r="QLN55" s="307"/>
      <c r="QLO55" s="307"/>
      <c r="QLP55" s="307"/>
      <c r="QLQ55" s="307"/>
      <c r="QLR55" s="307"/>
      <c r="QLS55" s="307"/>
      <c r="QLT55" s="308"/>
      <c r="QLU55" s="306"/>
      <c r="QLV55" s="307"/>
      <c r="QLW55" s="307"/>
      <c r="QLX55" s="307"/>
      <c r="QLY55" s="307"/>
      <c r="QLZ55" s="307"/>
      <c r="QMA55" s="307"/>
      <c r="QMB55" s="308"/>
      <c r="QMC55" s="306"/>
      <c r="QMD55" s="307"/>
      <c r="QME55" s="307"/>
      <c r="QMF55" s="307"/>
      <c r="QMG55" s="307"/>
      <c r="QMH55" s="307"/>
      <c r="QMI55" s="307"/>
      <c r="QMJ55" s="308"/>
      <c r="QMK55" s="306"/>
      <c r="QML55" s="307"/>
      <c r="QMM55" s="307"/>
      <c r="QMN55" s="307"/>
      <c r="QMO55" s="307"/>
      <c r="QMP55" s="307"/>
      <c r="QMQ55" s="307"/>
      <c r="QMR55" s="308"/>
      <c r="QMS55" s="306"/>
      <c r="QMT55" s="307"/>
      <c r="QMU55" s="307"/>
      <c r="QMV55" s="307"/>
      <c r="QMW55" s="307"/>
      <c r="QMX55" s="307"/>
      <c r="QMY55" s="307"/>
      <c r="QMZ55" s="308"/>
      <c r="QNA55" s="306"/>
      <c r="QNB55" s="307"/>
      <c r="QNC55" s="307"/>
      <c r="QND55" s="307"/>
      <c r="QNE55" s="307"/>
      <c r="QNF55" s="307"/>
      <c r="QNG55" s="307"/>
      <c r="QNH55" s="308"/>
      <c r="QNI55" s="306"/>
      <c r="QNJ55" s="307"/>
      <c r="QNK55" s="307"/>
      <c r="QNL55" s="307"/>
      <c r="QNM55" s="307"/>
      <c r="QNN55" s="307"/>
      <c r="QNO55" s="307"/>
      <c r="QNP55" s="308"/>
      <c r="QNQ55" s="306"/>
      <c r="QNR55" s="307"/>
      <c r="QNS55" s="307"/>
      <c r="QNT55" s="307"/>
      <c r="QNU55" s="307"/>
      <c r="QNV55" s="307"/>
      <c r="QNW55" s="307"/>
      <c r="QNX55" s="308"/>
      <c r="QNY55" s="306"/>
      <c r="QNZ55" s="307"/>
      <c r="QOA55" s="307"/>
      <c r="QOB55" s="307"/>
      <c r="QOC55" s="307"/>
      <c r="QOD55" s="307"/>
      <c r="QOE55" s="307"/>
      <c r="QOF55" s="308"/>
      <c r="QOG55" s="306"/>
      <c r="QOH55" s="307"/>
      <c r="QOI55" s="307"/>
      <c r="QOJ55" s="307"/>
      <c r="QOK55" s="307"/>
      <c r="QOL55" s="307"/>
      <c r="QOM55" s="307"/>
      <c r="QON55" s="308"/>
      <c r="QOO55" s="306"/>
      <c r="QOP55" s="307"/>
      <c r="QOQ55" s="307"/>
      <c r="QOR55" s="307"/>
      <c r="QOS55" s="307"/>
      <c r="QOT55" s="307"/>
      <c r="QOU55" s="307"/>
      <c r="QOV55" s="308"/>
      <c r="QOW55" s="306"/>
      <c r="QOX55" s="307"/>
      <c r="QOY55" s="307"/>
      <c r="QOZ55" s="307"/>
      <c r="QPA55" s="307"/>
      <c r="QPB55" s="307"/>
      <c r="QPC55" s="307"/>
      <c r="QPD55" s="308"/>
      <c r="QPE55" s="306"/>
      <c r="QPF55" s="307"/>
      <c r="QPG55" s="307"/>
      <c r="QPH55" s="307"/>
      <c r="QPI55" s="307"/>
      <c r="QPJ55" s="307"/>
      <c r="QPK55" s="307"/>
      <c r="QPL55" s="308"/>
      <c r="QPM55" s="306"/>
      <c r="QPN55" s="307"/>
      <c r="QPO55" s="307"/>
      <c r="QPP55" s="307"/>
      <c r="QPQ55" s="307"/>
      <c r="QPR55" s="307"/>
      <c r="QPS55" s="307"/>
      <c r="QPT55" s="308"/>
      <c r="QPU55" s="306"/>
      <c r="QPV55" s="307"/>
      <c r="QPW55" s="307"/>
      <c r="QPX55" s="307"/>
      <c r="QPY55" s="307"/>
      <c r="QPZ55" s="307"/>
      <c r="QQA55" s="307"/>
      <c r="QQB55" s="308"/>
      <c r="QQC55" s="306"/>
      <c r="QQD55" s="307"/>
      <c r="QQE55" s="307"/>
      <c r="QQF55" s="307"/>
      <c r="QQG55" s="307"/>
      <c r="QQH55" s="307"/>
      <c r="QQI55" s="307"/>
      <c r="QQJ55" s="308"/>
      <c r="QQK55" s="306"/>
      <c r="QQL55" s="307"/>
      <c r="QQM55" s="307"/>
      <c r="QQN55" s="307"/>
      <c r="QQO55" s="307"/>
      <c r="QQP55" s="307"/>
      <c r="QQQ55" s="307"/>
      <c r="QQR55" s="308"/>
      <c r="QQS55" s="306"/>
      <c r="QQT55" s="307"/>
      <c r="QQU55" s="307"/>
      <c r="QQV55" s="307"/>
      <c r="QQW55" s="307"/>
      <c r="QQX55" s="307"/>
      <c r="QQY55" s="307"/>
      <c r="QQZ55" s="308"/>
      <c r="QRA55" s="306"/>
      <c r="QRB55" s="307"/>
      <c r="QRC55" s="307"/>
      <c r="QRD55" s="307"/>
      <c r="QRE55" s="307"/>
      <c r="QRF55" s="307"/>
      <c r="QRG55" s="307"/>
      <c r="QRH55" s="308"/>
      <c r="QRI55" s="306"/>
      <c r="QRJ55" s="307"/>
      <c r="QRK55" s="307"/>
      <c r="QRL55" s="307"/>
      <c r="QRM55" s="307"/>
      <c r="QRN55" s="307"/>
      <c r="QRO55" s="307"/>
      <c r="QRP55" s="308"/>
      <c r="QRQ55" s="306"/>
      <c r="QRR55" s="307"/>
      <c r="QRS55" s="307"/>
      <c r="QRT55" s="307"/>
      <c r="QRU55" s="307"/>
      <c r="QRV55" s="307"/>
      <c r="QRW55" s="307"/>
      <c r="QRX55" s="308"/>
      <c r="QRY55" s="306"/>
      <c r="QRZ55" s="307"/>
      <c r="QSA55" s="307"/>
      <c r="QSB55" s="307"/>
      <c r="QSC55" s="307"/>
      <c r="QSD55" s="307"/>
      <c r="QSE55" s="307"/>
      <c r="QSF55" s="308"/>
      <c r="QSG55" s="306"/>
      <c r="QSH55" s="307"/>
      <c r="QSI55" s="307"/>
      <c r="QSJ55" s="307"/>
      <c r="QSK55" s="307"/>
      <c r="QSL55" s="307"/>
      <c r="QSM55" s="307"/>
      <c r="QSN55" s="308"/>
      <c r="QSO55" s="306"/>
      <c r="QSP55" s="307"/>
      <c r="QSQ55" s="307"/>
      <c r="QSR55" s="307"/>
      <c r="QSS55" s="307"/>
      <c r="QST55" s="307"/>
      <c r="QSU55" s="307"/>
      <c r="QSV55" s="308"/>
      <c r="QSW55" s="306"/>
      <c r="QSX55" s="307"/>
      <c r="QSY55" s="307"/>
      <c r="QSZ55" s="307"/>
      <c r="QTA55" s="307"/>
      <c r="QTB55" s="307"/>
      <c r="QTC55" s="307"/>
      <c r="QTD55" s="308"/>
      <c r="QTE55" s="306"/>
      <c r="QTF55" s="307"/>
      <c r="QTG55" s="307"/>
      <c r="QTH55" s="307"/>
      <c r="QTI55" s="307"/>
      <c r="QTJ55" s="307"/>
      <c r="QTK55" s="307"/>
      <c r="QTL55" s="308"/>
      <c r="QTM55" s="306"/>
      <c r="QTN55" s="307"/>
      <c r="QTO55" s="307"/>
      <c r="QTP55" s="307"/>
      <c r="QTQ55" s="307"/>
      <c r="QTR55" s="307"/>
      <c r="QTS55" s="307"/>
      <c r="QTT55" s="308"/>
      <c r="QTU55" s="306"/>
      <c r="QTV55" s="307"/>
      <c r="QTW55" s="307"/>
      <c r="QTX55" s="307"/>
      <c r="QTY55" s="307"/>
      <c r="QTZ55" s="307"/>
      <c r="QUA55" s="307"/>
      <c r="QUB55" s="308"/>
      <c r="QUC55" s="306"/>
      <c r="QUD55" s="307"/>
      <c r="QUE55" s="307"/>
      <c r="QUF55" s="307"/>
      <c r="QUG55" s="307"/>
      <c r="QUH55" s="307"/>
      <c r="QUI55" s="307"/>
      <c r="QUJ55" s="308"/>
      <c r="QUK55" s="306"/>
      <c r="QUL55" s="307"/>
      <c r="QUM55" s="307"/>
      <c r="QUN55" s="307"/>
      <c r="QUO55" s="307"/>
      <c r="QUP55" s="307"/>
      <c r="QUQ55" s="307"/>
      <c r="QUR55" s="308"/>
      <c r="QUS55" s="306"/>
      <c r="QUT55" s="307"/>
      <c r="QUU55" s="307"/>
      <c r="QUV55" s="307"/>
      <c r="QUW55" s="307"/>
      <c r="QUX55" s="307"/>
      <c r="QUY55" s="307"/>
      <c r="QUZ55" s="308"/>
      <c r="QVA55" s="306"/>
      <c r="QVB55" s="307"/>
      <c r="QVC55" s="307"/>
      <c r="QVD55" s="307"/>
      <c r="QVE55" s="307"/>
      <c r="QVF55" s="307"/>
      <c r="QVG55" s="307"/>
      <c r="QVH55" s="308"/>
      <c r="QVI55" s="306"/>
      <c r="QVJ55" s="307"/>
      <c r="QVK55" s="307"/>
      <c r="QVL55" s="307"/>
      <c r="QVM55" s="307"/>
      <c r="QVN55" s="307"/>
      <c r="QVO55" s="307"/>
      <c r="QVP55" s="308"/>
      <c r="QVQ55" s="306"/>
      <c r="QVR55" s="307"/>
      <c r="QVS55" s="307"/>
      <c r="QVT55" s="307"/>
      <c r="QVU55" s="307"/>
      <c r="QVV55" s="307"/>
      <c r="QVW55" s="307"/>
      <c r="QVX55" s="308"/>
      <c r="QVY55" s="306"/>
      <c r="QVZ55" s="307"/>
      <c r="QWA55" s="307"/>
      <c r="QWB55" s="307"/>
      <c r="QWC55" s="307"/>
      <c r="QWD55" s="307"/>
      <c r="QWE55" s="307"/>
      <c r="QWF55" s="308"/>
      <c r="QWG55" s="306"/>
      <c r="QWH55" s="307"/>
      <c r="QWI55" s="307"/>
      <c r="QWJ55" s="307"/>
      <c r="QWK55" s="307"/>
      <c r="QWL55" s="307"/>
      <c r="QWM55" s="307"/>
      <c r="QWN55" s="308"/>
      <c r="QWO55" s="306"/>
      <c r="QWP55" s="307"/>
      <c r="QWQ55" s="307"/>
      <c r="QWR55" s="307"/>
      <c r="QWS55" s="307"/>
      <c r="QWT55" s="307"/>
      <c r="QWU55" s="307"/>
      <c r="QWV55" s="308"/>
      <c r="QWW55" s="306"/>
      <c r="QWX55" s="307"/>
      <c r="QWY55" s="307"/>
      <c r="QWZ55" s="307"/>
      <c r="QXA55" s="307"/>
      <c r="QXB55" s="307"/>
      <c r="QXC55" s="307"/>
      <c r="QXD55" s="308"/>
      <c r="QXE55" s="306"/>
      <c r="QXF55" s="307"/>
      <c r="QXG55" s="307"/>
      <c r="QXH55" s="307"/>
      <c r="QXI55" s="307"/>
      <c r="QXJ55" s="307"/>
      <c r="QXK55" s="307"/>
      <c r="QXL55" s="308"/>
      <c r="QXM55" s="306"/>
      <c r="QXN55" s="307"/>
      <c r="QXO55" s="307"/>
      <c r="QXP55" s="307"/>
      <c r="QXQ55" s="307"/>
      <c r="QXR55" s="307"/>
      <c r="QXS55" s="307"/>
      <c r="QXT55" s="308"/>
      <c r="QXU55" s="306"/>
      <c r="QXV55" s="307"/>
      <c r="QXW55" s="307"/>
      <c r="QXX55" s="307"/>
      <c r="QXY55" s="307"/>
      <c r="QXZ55" s="307"/>
      <c r="QYA55" s="307"/>
      <c r="QYB55" s="308"/>
      <c r="QYC55" s="306"/>
      <c r="QYD55" s="307"/>
      <c r="QYE55" s="307"/>
      <c r="QYF55" s="307"/>
      <c r="QYG55" s="307"/>
      <c r="QYH55" s="307"/>
      <c r="QYI55" s="307"/>
      <c r="QYJ55" s="308"/>
      <c r="QYK55" s="306"/>
      <c r="QYL55" s="307"/>
      <c r="QYM55" s="307"/>
      <c r="QYN55" s="307"/>
      <c r="QYO55" s="307"/>
      <c r="QYP55" s="307"/>
      <c r="QYQ55" s="307"/>
      <c r="QYR55" s="308"/>
      <c r="QYS55" s="306"/>
      <c r="QYT55" s="307"/>
      <c r="QYU55" s="307"/>
      <c r="QYV55" s="307"/>
      <c r="QYW55" s="307"/>
      <c r="QYX55" s="307"/>
      <c r="QYY55" s="307"/>
      <c r="QYZ55" s="308"/>
      <c r="QZA55" s="306"/>
      <c r="QZB55" s="307"/>
      <c r="QZC55" s="307"/>
      <c r="QZD55" s="307"/>
      <c r="QZE55" s="307"/>
      <c r="QZF55" s="307"/>
      <c r="QZG55" s="307"/>
      <c r="QZH55" s="308"/>
      <c r="QZI55" s="306"/>
      <c r="QZJ55" s="307"/>
      <c r="QZK55" s="307"/>
      <c r="QZL55" s="307"/>
      <c r="QZM55" s="307"/>
      <c r="QZN55" s="307"/>
      <c r="QZO55" s="307"/>
      <c r="QZP55" s="308"/>
      <c r="QZQ55" s="306"/>
      <c r="QZR55" s="307"/>
      <c r="QZS55" s="307"/>
      <c r="QZT55" s="307"/>
      <c r="QZU55" s="307"/>
      <c r="QZV55" s="307"/>
      <c r="QZW55" s="307"/>
      <c r="QZX55" s="308"/>
      <c r="QZY55" s="306"/>
      <c r="QZZ55" s="307"/>
      <c r="RAA55" s="307"/>
      <c r="RAB55" s="307"/>
      <c r="RAC55" s="307"/>
      <c r="RAD55" s="307"/>
      <c r="RAE55" s="307"/>
      <c r="RAF55" s="308"/>
      <c r="RAG55" s="306"/>
      <c r="RAH55" s="307"/>
      <c r="RAI55" s="307"/>
      <c r="RAJ55" s="307"/>
      <c r="RAK55" s="307"/>
      <c r="RAL55" s="307"/>
      <c r="RAM55" s="307"/>
      <c r="RAN55" s="308"/>
      <c r="RAO55" s="306"/>
      <c r="RAP55" s="307"/>
      <c r="RAQ55" s="307"/>
      <c r="RAR55" s="307"/>
      <c r="RAS55" s="307"/>
      <c r="RAT55" s="307"/>
      <c r="RAU55" s="307"/>
      <c r="RAV55" s="308"/>
      <c r="RAW55" s="306"/>
      <c r="RAX55" s="307"/>
      <c r="RAY55" s="307"/>
      <c r="RAZ55" s="307"/>
      <c r="RBA55" s="307"/>
      <c r="RBB55" s="307"/>
      <c r="RBC55" s="307"/>
      <c r="RBD55" s="308"/>
      <c r="RBE55" s="306"/>
      <c r="RBF55" s="307"/>
      <c r="RBG55" s="307"/>
      <c r="RBH55" s="307"/>
      <c r="RBI55" s="307"/>
      <c r="RBJ55" s="307"/>
      <c r="RBK55" s="307"/>
      <c r="RBL55" s="308"/>
      <c r="RBM55" s="306"/>
      <c r="RBN55" s="307"/>
      <c r="RBO55" s="307"/>
      <c r="RBP55" s="307"/>
      <c r="RBQ55" s="307"/>
      <c r="RBR55" s="307"/>
      <c r="RBS55" s="307"/>
      <c r="RBT55" s="308"/>
      <c r="RBU55" s="306"/>
      <c r="RBV55" s="307"/>
      <c r="RBW55" s="307"/>
      <c r="RBX55" s="307"/>
      <c r="RBY55" s="307"/>
      <c r="RBZ55" s="307"/>
      <c r="RCA55" s="307"/>
      <c r="RCB55" s="308"/>
      <c r="RCC55" s="306"/>
      <c r="RCD55" s="307"/>
      <c r="RCE55" s="307"/>
      <c r="RCF55" s="307"/>
      <c r="RCG55" s="307"/>
      <c r="RCH55" s="307"/>
      <c r="RCI55" s="307"/>
      <c r="RCJ55" s="308"/>
      <c r="RCK55" s="306"/>
      <c r="RCL55" s="307"/>
      <c r="RCM55" s="307"/>
      <c r="RCN55" s="307"/>
      <c r="RCO55" s="307"/>
      <c r="RCP55" s="307"/>
      <c r="RCQ55" s="307"/>
      <c r="RCR55" s="308"/>
      <c r="RCS55" s="306"/>
      <c r="RCT55" s="307"/>
      <c r="RCU55" s="307"/>
      <c r="RCV55" s="307"/>
      <c r="RCW55" s="307"/>
      <c r="RCX55" s="307"/>
      <c r="RCY55" s="307"/>
      <c r="RCZ55" s="308"/>
      <c r="RDA55" s="306"/>
      <c r="RDB55" s="307"/>
      <c r="RDC55" s="307"/>
      <c r="RDD55" s="307"/>
      <c r="RDE55" s="307"/>
      <c r="RDF55" s="307"/>
      <c r="RDG55" s="307"/>
      <c r="RDH55" s="308"/>
      <c r="RDI55" s="306"/>
      <c r="RDJ55" s="307"/>
      <c r="RDK55" s="307"/>
      <c r="RDL55" s="307"/>
      <c r="RDM55" s="307"/>
      <c r="RDN55" s="307"/>
      <c r="RDO55" s="307"/>
      <c r="RDP55" s="308"/>
      <c r="RDQ55" s="306"/>
      <c r="RDR55" s="307"/>
      <c r="RDS55" s="307"/>
      <c r="RDT55" s="307"/>
      <c r="RDU55" s="307"/>
      <c r="RDV55" s="307"/>
      <c r="RDW55" s="307"/>
      <c r="RDX55" s="308"/>
      <c r="RDY55" s="306"/>
      <c r="RDZ55" s="307"/>
      <c r="REA55" s="307"/>
      <c r="REB55" s="307"/>
      <c r="REC55" s="307"/>
      <c r="RED55" s="307"/>
      <c r="REE55" s="307"/>
      <c r="REF55" s="308"/>
      <c r="REG55" s="306"/>
      <c r="REH55" s="307"/>
      <c r="REI55" s="307"/>
      <c r="REJ55" s="307"/>
      <c r="REK55" s="307"/>
      <c r="REL55" s="307"/>
      <c r="REM55" s="307"/>
      <c r="REN55" s="308"/>
      <c r="REO55" s="306"/>
      <c r="REP55" s="307"/>
      <c r="REQ55" s="307"/>
      <c r="RER55" s="307"/>
      <c r="RES55" s="307"/>
      <c r="RET55" s="307"/>
      <c r="REU55" s="307"/>
      <c r="REV55" s="308"/>
      <c r="REW55" s="306"/>
      <c r="REX55" s="307"/>
      <c r="REY55" s="307"/>
      <c r="REZ55" s="307"/>
      <c r="RFA55" s="307"/>
      <c r="RFB55" s="307"/>
      <c r="RFC55" s="307"/>
      <c r="RFD55" s="308"/>
      <c r="RFE55" s="306"/>
      <c r="RFF55" s="307"/>
      <c r="RFG55" s="307"/>
      <c r="RFH55" s="307"/>
      <c r="RFI55" s="307"/>
      <c r="RFJ55" s="307"/>
      <c r="RFK55" s="307"/>
      <c r="RFL55" s="308"/>
      <c r="RFM55" s="306"/>
      <c r="RFN55" s="307"/>
      <c r="RFO55" s="307"/>
      <c r="RFP55" s="307"/>
      <c r="RFQ55" s="307"/>
      <c r="RFR55" s="307"/>
      <c r="RFS55" s="307"/>
      <c r="RFT55" s="308"/>
      <c r="RFU55" s="306"/>
      <c r="RFV55" s="307"/>
      <c r="RFW55" s="307"/>
      <c r="RFX55" s="307"/>
      <c r="RFY55" s="307"/>
      <c r="RFZ55" s="307"/>
      <c r="RGA55" s="307"/>
      <c r="RGB55" s="308"/>
      <c r="RGC55" s="306"/>
      <c r="RGD55" s="307"/>
      <c r="RGE55" s="307"/>
      <c r="RGF55" s="307"/>
      <c r="RGG55" s="307"/>
      <c r="RGH55" s="307"/>
      <c r="RGI55" s="307"/>
      <c r="RGJ55" s="308"/>
      <c r="RGK55" s="306"/>
      <c r="RGL55" s="307"/>
      <c r="RGM55" s="307"/>
      <c r="RGN55" s="307"/>
      <c r="RGO55" s="307"/>
      <c r="RGP55" s="307"/>
      <c r="RGQ55" s="307"/>
      <c r="RGR55" s="308"/>
      <c r="RGS55" s="306"/>
      <c r="RGT55" s="307"/>
      <c r="RGU55" s="307"/>
      <c r="RGV55" s="307"/>
      <c r="RGW55" s="307"/>
      <c r="RGX55" s="307"/>
      <c r="RGY55" s="307"/>
      <c r="RGZ55" s="308"/>
      <c r="RHA55" s="306"/>
      <c r="RHB55" s="307"/>
      <c r="RHC55" s="307"/>
      <c r="RHD55" s="307"/>
      <c r="RHE55" s="307"/>
      <c r="RHF55" s="307"/>
      <c r="RHG55" s="307"/>
      <c r="RHH55" s="308"/>
      <c r="RHI55" s="306"/>
      <c r="RHJ55" s="307"/>
      <c r="RHK55" s="307"/>
      <c r="RHL55" s="307"/>
      <c r="RHM55" s="307"/>
      <c r="RHN55" s="307"/>
      <c r="RHO55" s="307"/>
      <c r="RHP55" s="308"/>
      <c r="RHQ55" s="306"/>
      <c r="RHR55" s="307"/>
      <c r="RHS55" s="307"/>
      <c r="RHT55" s="307"/>
      <c r="RHU55" s="307"/>
      <c r="RHV55" s="307"/>
      <c r="RHW55" s="307"/>
      <c r="RHX55" s="308"/>
      <c r="RHY55" s="306"/>
      <c r="RHZ55" s="307"/>
      <c r="RIA55" s="307"/>
      <c r="RIB55" s="307"/>
      <c r="RIC55" s="307"/>
      <c r="RID55" s="307"/>
      <c r="RIE55" s="307"/>
      <c r="RIF55" s="308"/>
      <c r="RIG55" s="306"/>
      <c r="RIH55" s="307"/>
      <c r="RII55" s="307"/>
      <c r="RIJ55" s="307"/>
      <c r="RIK55" s="307"/>
      <c r="RIL55" s="307"/>
      <c r="RIM55" s="307"/>
      <c r="RIN55" s="308"/>
      <c r="RIO55" s="306"/>
      <c r="RIP55" s="307"/>
      <c r="RIQ55" s="307"/>
      <c r="RIR55" s="307"/>
      <c r="RIS55" s="307"/>
      <c r="RIT55" s="307"/>
      <c r="RIU55" s="307"/>
      <c r="RIV55" s="308"/>
      <c r="RIW55" s="306"/>
      <c r="RIX55" s="307"/>
      <c r="RIY55" s="307"/>
      <c r="RIZ55" s="307"/>
      <c r="RJA55" s="307"/>
      <c r="RJB55" s="307"/>
      <c r="RJC55" s="307"/>
      <c r="RJD55" s="308"/>
      <c r="RJE55" s="306"/>
      <c r="RJF55" s="307"/>
      <c r="RJG55" s="307"/>
      <c r="RJH55" s="307"/>
      <c r="RJI55" s="307"/>
      <c r="RJJ55" s="307"/>
      <c r="RJK55" s="307"/>
      <c r="RJL55" s="308"/>
      <c r="RJM55" s="306"/>
      <c r="RJN55" s="307"/>
      <c r="RJO55" s="307"/>
      <c r="RJP55" s="307"/>
      <c r="RJQ55" s="307"/>
      <c r="RJR55" s="307"/>
      <c r="RJS55" s="307"/>
      <c r="RJT55" s="308"/>
      <c r="RJU55" s="306"/>
      <c r="RJV55" s="307"/>
      <c r="RJW55" s="307"/>
      <c r="RJX55" s="307"/>
      <c r="RJY55" s="307"/>
      <c r="RJZ55" s="307"/>
      <c r="RKA55" s="307"/>
      <c r="RKB55" s="308"/>
      <c r="RKC55" s="306"/>
      <c r="RKD55" s="307"/>
      <c r="RKE55" s="307"/>
      <c r="RKF55" s="307"/>
      <c r="RKG55" s="307"/>
      <c r="RKH55" s="307"/>
      <c r="RKI55" s="307"/>
      <c r="RKJ55" s="308"/>
      <c r="RKK55" s="306"/>
      <c r="RKL55" s="307"/>
      <c r="RKM55" s="307"/>
      <c r="RKN55" s="307"/>
      <c r="RKO55" s="307"/>
      <c r="RKP55" s="307"/>
      <c r="RKQ55" s="307"/>
      <c r="RKR55" s="308"/>
      <c r="RKS55" s="306"/>
      <c r="RKT55" s="307"/>
      <c r="RKU55" s="307"/>
      <c r="RKV55" s="307"/>
      <c r="RKW55" s="307"/>
      <c r="RKX55" s="307"/>
      <c r="RKY55" s="307"/>
      <c r="RKZ55" s="308"/>
      <c r="RLA55" s="306"/>
      <c r="RLB55" s="307"/>
      <c r="RLC55" s="307"/>
      <c r="RLD55" s="307"/>
      <c r="RLE55" s="307"/>
      <c r="RLF55" s="307"/>
      <c r="RLG55" s="307"/>
      <c r="RLH55" s="308"/>
      <c r="RLI55" s="306"/>
      <c r="RLJ55" s="307"/>
      <c r="RLK55" s="307"/>
      <c r="RLL55" s="307"/>
      <c r="RLM55" s="307"/>
      <c r="RLN55" s="307"/>
      <c r="RLO55" s="307"/>
      <c r="RLP55" s="308"/>
      <c r="RLQ55" s="306"/>
      <c r="RLR55" s="307"/>
      <c r="RLS55" s="307"/>
      <c r="RLT55" s="307"/>
      <c r="RLU55" s="307"/>
      <c r="RLV55" s="307"/>
      <c r="RLW55" s="307"/>
      <c r="RLX55" s="308"/>
      <c r="RLY55" s="306"/>
      <c r="RLZ55" s="307"/>
      <c r="RMA55" s="307"/>
      <c r="RMB55" s="307"/>
      <c r="RMC55" s="307"/>
      <c r="RMD55" s="307"/>
      <c r="RME55" s="307"/>
      <c r="RMF55" s="308"/>
      <c r="RMG55" s="306"/>
      <c r="RMH55" s="307"/>
      <c r="RMI55" s="307"/>
      <c r="RMJ55" s="307"/>
      <c r="RMK55" s="307"/>
      <c r="RML55" s="307"/>
      <c r="RMM55" s="307"/>
      <c r="RMN55" s="308"/>
      <c r="RMO55" s="306"/>
      <c r="RMP55" s="307"/>
      <c r="RMQ55" s="307"/>
      <c r="RMR55" s="307"/>
      <c r="RMS55" s="307"/>
      <c r="RMT55" s="307"/>
      <c r="RMU55" s="307"/>
      <c r="RMV55" s="308"/>
      <c r="RMW55" s="306"/>
      <c r="RMX55" s="307"/>
      <c r="RMY55" s="307"/>
      <c r="RMZ55" s="307"/>
      <c r="RNA55" s="307"/>
      <c r="RNB55" s="307"/>
      <c r="RNC55" s="307"/>
      <c r="RND55" s="308"/>
      <c r="RNE55" s="306"/>
      <c r="RNF55" s="307"/>
      <c r="RNG55" s="307"/>
      <c r="RNH55" s="307"/>
      <c r="RNI55" s="307"/>
      <c r="RNJ55" s="307"/>
      <c r="RNK55" s="307"/>
      <c r="RNL55" s="308"/>
      <c r="RNM55" s="306"/>
      <c r="RNN55" s="307"/>
      <c r="RNO55" s="307"/>
      <c r="RNP55" s="307"/>
      <c r="RNQ55" s="307"/>
      <c r="RNR55" s="307"/>
      <c r="RNS55" s="307"/>
      <c r="RNT55" s="308"/>
      <c r="RNU55" s="306"/>
      <c r="RNV55" s="307"/>
      <c r="RNW55" s="307"/>
      <c r="RNX55" s="307"/>
      <c r="RNY55" s="307"/>
      <c r="RNZ55" s="307"/>
      <c r="ROA55" s="307"/>
      <c r="ROB55" s="308"/>
      <c r="ROC55" s="306"/>
      <c r="ROD55" s="307"/>
      <c r="ROE55" s="307"/>
      <c r="ROF55" s="307"/>
      <c r="ROG55" s="307"/>
      <c r="ROH55" s="307"/>
      <c r="ROI55" s="307"/>
      <c r="ROJ55" s="308"/>
      <c r="ROK55" s="306"/>
      <c r="ROL55" s="307"/>
      <c r="ROM55" s="307"/>
      <c r="RON55" s="307"/>
      <c r="ROO55" s="307"/>
      <c r="ROP55" s="307"/>
      <c r="ROQ55" s="307"/>
      <c r="ROR55" s="308"/>
      <c r="ROS55" s="306"/>
      <c r="ROT55" s="307"/>
      <c r="ROU55" s="307"/>
      <c r="ROV55" s="307"/>
      <c r="ROW55" s="307"/>
      <c r="ROX55" s="307"/>
      <c r="ROY55" s="307"/>
      <c r="ROZ55" s="308"/>
      <c r="RPA55" s="306"/>
      <c r="RPB55" s="307"/>
      <c r="RPC55" s="307"/>
      <c r="RPD55" s="307"/>
      <c r="RPE55" s="307"/>
      <c r="RPF55" s="307"/>
      <c r="RPG55" s="307"/>
      <c r="RPH55" s="308"/>
      <c r="RPI55" s="306"/>
      <c r="RPJ55" s="307"/>
      <c r="RPK55" s="307"/>
      <c r="RPL55" s="307"/>
      <c r="RPM55" s="307"/>
      <c r="RPN55" s="307"/>
      <c r="RPO55" s="307"/>
      <c r="RPP55" s="308"/>
      <c r="RPQ55" s="306"/>
      <c r="RPR55" s="307"/>
      <c r="RPS55" s="307"/>
      <c r="RPT55" s="307"/>
      <c r="RPU55" s="307"/>
      <c r="RPV55" s="307"/>
      <c r="RPW55" s="307"/>
      <c r="RPX55" s="308"/>
      <c r="RPY55" s="306"/>
      <c r="RPZ55" s="307"/>
      <c r="RQA55" s="307"/>
      <c r="RQB55" s="307"/>
      <c r="RQC55" s="307"/>
      <c r="RQD55" s="307"/>
      <c r="RQE55" s="307"/>
      <c r="RQF55" s="308"/>
      <c r="RQG55" s="306"/>
      <c r="RQH55" s="307"/>
      <c r="RQI55" s="307"/>
      <c r="RQJ55" s="307"/>
      <c r="RQK55" s="307"/>
      <c r="RQL55" s="307"/>
      <c r="RQM55" s="307"/>
      <c r="RQN55" s="308"/>
      <c r="RQO55" s="306"/>
      <c r="RQP55" s="307"/>
      <c r="RQQ55" s="307"/>
      <c r="RQR55" s="307"/>
      <c r="RQS55" s="307"/>
      <c r="RQT55" s="307"/>
      <c r="RQU55" s="307"/>
      <c r="RQV55" s="308"/>
      <c r="RQW55" s="306"/>
      <c r="RQX55" s="307"/>
      <c r="RQY55" s="307"/>
      <c r="RQZ55" s="307"/>
      <c r="RRA55" s="307"/>
      <c r="RRB55" s="307"/>
      <c r="RRC55" s="307"/>
      <c r="RRD55" s="308"/>
      <c r="RRE55" s="306"/>
      <c r="RRF55" s="307"/>
      <c r="RRG55" s="307"/>
      <c r="RRH55" s="307"/>
      <c r="RRI55" s="307"/>
      <c r="RRJ55" s="307"/>
      <c r="RRK55" s="307"/>
      <c r="RRL55" s="308"/>
      <c r="RRM55" s="306"/>
      <c r="RRN55" s="307"/>
      <c r="RRO55" s="307"/>
      <c r="RRP55" s="307"/>
      <c r="RRQ55" s="307"/>
      <c r="RRR55" s="307"/>
      <c r="RRS55" s="307"/>
      <c r="RRT55" s="308"/>
      <c r="RRU55" s="306"/>
      <c r="RRV55" s="307"/>
      <c r="RRW55" s="307"/>
      <c r="RRX55" s="307"/>
      <c r="RRY55" s="307"/>
      <c r="RRZ55" s="307"/>
      <c r="RSA55" s="307"/>
      <c r="RSB55" s="308"/>
      <c r="RSC55" s="306"/>
      <c r="RSD55" s="307"/>
      <c r="RSE55" s="307"/>
      <c r="RSF55" s="307"/>
      <c r="RSG55" s="307"/>
      <c r="RSH55" s="307"/>
      <c r="RSI55" s="307"/>
      <c r="RSJ55" s="308"/>
      <c r="RSK55" s="306"/>
      <c r="RSL55" s="307"/>
      <c r="RSM55" s="307"/>
      <c r="RSN55" s="307"/>
      <c r="RSO55" s="307"/>
      <c r="RSP55" s="307"/>
      <c r="RSQ55" s="307"/>
      <c r="RSR55" s="308"/>
      <c r="RSS55" s="306"/>
      <c r="RST55" s="307"/>
      <c r="RSU55" s="307"/>
      <c r="RSV55" s="307"/>
      <c r="RSW55" s="307"/>
      <c r="RSX55" s="307"/>
      <c r="RSY55" s="307"/>
      <c r="RSZ55" s="308"/>
      <c r="RTA55" s="306"/>
      <c r="RTB55" s="307"/>
      <c r="RTC55" s="307"/>
      <c r="RTD55" s="307"/>
      <c r="RTE55" s="307"/>
      <c r="RTF55" s="307"/>
      <c r="RTG55" s="307"/>
      <c r="RTH55" s="308"/>
      <c r="RTI55" s="306"/>
      <c r="RTJ55" s="307"/>
      <c r="RTK55" s="307"/>
      <c r="RTL55" s="307"/>
      <c r="RTM55" s="307"/>
      <c r="RTN55" s="307"/>
      <c r="RTO55" s="307"/>
      <c r="RTP55" s="308"/>
      <c r="RTQ55" s="306"/>
      <c r="RTR55" s="307"/>
      <c r="RTS55" s="307"/>
      <c r="RTT55" s="307"/>
      <c r="RTU55" s="307"/>
      <c r="RTV55" s="307"/>
      <c r="RTW55" s="307"/>
      <c r="RTX55" s="308"/>
      <c r="RTY55" s="306"/>
      <c r="RTZ55" s="307"/>
      <c r="RUA55" s="307"/>
      <c r="RUB55" s="307"/>
      <c r="RUC55" s="307"/>
      <c r="RUD55" s="307"/>
      <c r="RUE55" s="307"/>
      <c r="RUF55" s="308"/>
      <c r="RUG55" s="306"/>
      <c r="RUH55" s="307"/>
      <c r="RUI55" s="307"/>
      <c r="RUJ55" s="307"/>
      <c r="RUK55" s="307"/>
      <c r="RUL55" s="307"/>
      <c r="RUM55" s="307"/>
      <c r="RUN55" s="308"/>
      <c r="RUO55" s="306"/>
      <c r="RUP55" s="307"/>
      <c r="RUQ55" s="307"/>
      <c r="RUR55" s="307"/>
      <c r="RUS55" s="307"/>
      <c r="RUT55" s="307"/>
      <c r="RUU55" s="307"/>
      <c r="RUV55" s="308"/>
      <c r="RUW55" s="306"/>
      <c r="RUX55" s="307"/>
      <c r="RUY55" s="307"/>
      <c r="RUZ55" s="307"/>
      <c r="RVA55" s="307"/>
      <c r="RVB55" s="307"/>
      <c r="RVC55" s="307"/>
      <c r="RVD55" s="308"/>
      <c r="RVE55" s="306"/>
      <c r="RVF55" s="307"/>
      <c r="RVG55" s="307"/>
      <c r="RVH55" s="307"/>
      <c r="RVI55" s="307"/>
      <c r="RVJ55" s="307"/>
      <c r="RVK55" s="307"/>
      <c r="RVL55" s="308"/>
      <c r="RVM55" s="306"/>
      <c r="RVN55" s="307"/>
      <c r="RVO55" s="307"/>
      <c r="RVP55" s="307"/>
      <c r="RVQ55" s="307"/>
      <c r="RVR55" s="307"/>
      <c r="RVS55" s="307"/>
      <c r="RVT55" s="308"/>
      <c r="RVU55" s="306"/>
      <c r="RVV55" s="307"/>
      <c r="RVW55" s="307"/>
      <c r="RVX55" s="307"/>
      <c r="RVY55" s="307"/>
      <c r="RVZ55" s="307"/>
      <c r="RWA55" s="307"/>
      <c r="RWB55" s="308"/>
      <c r="RWC55" s="306"/>
      <c r="RWD55" s="307"/>
      <c r="RWE55" s="307"/>
      <c r="RWF55" s="307"/>
      <c r="RWG55" s="307"/>
      <c r="RWH55" s="307"/>
      <c r="RWI55" s="307"/>
      <c r="RWJ55" s="308"/>
      <c r="RWK55" s="306"/>
      <c r="RWL55" s="307"/>
      <c r="RWM55" s="307"/>
      <c r="RWN55" s="307"/>
      <c r="RWO55" s="307"/>
      <c r="RWP55" s="307"/>
      <c r="RWQ55" s="307"/>
      <c r="RWR55" s="308"/>
      <c r="RWS55" s="306"/>
      <c r="RWT55" s="307"/>
      <c r="RWU55" s="307"/>
      <c r="RWV55" s="307"/>
      <c r="RWW55" s="307"/>
      <c r="RWX55" s="307"/>
      <c r="RWY55" s="307"/>
      <c r="RWZ55" s="308"/>
      <c r="RXA55" s="306"/>
      <c r="RXB55" s="307"/>
      <c r="RXC55" s="307"/>
      <c r="RXD55" s="307"/>
      <c r="RXE55" s="307"/>
      <c r="RXF55" s="307"/>
      <c r="RXG55" s="307"/>
      <c r="RXH55" s="308"/>
      <c r="RXI55" s="306"/>
      <c r="RXJ55" s="307"/>
      <c r="RXK55" s="307"/>
      <c r="RXL55" s="307"/>
      <c r="RXM55" s="307"/>
      <c r="RXN55" s="307"/>
      <c r="RXO55" s="307"/>
      <c r="RXP55" s="308"/>
      <c r="RXQ55" s="306"/>
      <c r="RXR55" s="307"/>
      <c r="RXS55" s="307"/>
      <c r="RXT55" s="307"/>
      <c r="RXU55" s="307"/>
      <c r="RXV55" s="307"/>
      <c r="RXW55" s="307"/>
      <c r="RXX55" s="308"/>
      <c r="RXY55" s="306"/>
      <c r="RXZ55" s="307"/>
      <c r="RYA55" s="307"/>
      <c r="RYB55" s="307"/>
      <c r="RYC55" s="307"/>
      <c r="RYD55" s="307"/>
      <c r="RYE55" s="307"/>
      <c r="RYF55" s="308"/>
      <c r="RYG55" s="306"/>
      <c r="RYH55" s="307"/>
      <c r="RYI55" s="307"/>
      <c r="RYJ55" s="307"/>
      <c r="RYK55" s="307"/>
      <c r="RYL55" s="307"/>
      <c r="RYM55" s="307"/>
      <c r="RYN55" s="308"/>
      <c r="RYO55" s="306"/>
      <c r="RYP55" s="307"/>
      <c r="RYQ55" s="307"/>
      <c r="RYR55" s="307"/>
      <c r="RYS55" s="307"/>
      <c r="RYT55" s="307"/>
      <c r="RYU55" s="307"/>
      <c r="RYV55" s="308"/>
      <c r="RYW55" s="306"/>
      <c r="RYX55" s="307"/>
      <c r="RYY55" s="307"/>
      <c r="RYZ55" s="307"/>
      <c r="RZA55" s="307"/>
      <c r="RZB55" s="307"/>
      <c r="RZC55" s="307"/>
      <c r="RZD55" s="308"/>
      <c r="RZE55" s="306"/>
      <c r="RZF55" s="307"/>
      <c r="RZG55" s="307"/>
      <c r="RZH55" s="307"/>
      <c r="RZI55" s="307"/>
      <c r="RZJ55" s="307"/>
      <c r="RZK55" s="307"/>
      <c r="RZL55" s="308"/>
      <c r="RZM55" s="306"/>
      <c r="RZN55" s="307"/>
      <c r="RZO55" s="307"/>
      <c r="RZP55" s="307"/>
      <c r="RZQ55" s="307"/>
      <c r="RZR55" s="307"/>
      <c r="RZS55" s="307"/>
      <c r="RZT55" s="308"/>
      <c r="RZU55" s="306"/>
      <c r="RZV55" s="307"/>
      <c r="RZW55" s="307"/>
      <c r="RZX55" s="307"/>
      <c r="RZY55" s="307"/>
      <c r="RZZ55" s="307"/>
      <c r="SAA55" s="307"/>
      <c r="SAB55" s="308"/>
      <c r="SAC55" s="306"/>
      <c r="SAD55" s="307"/>
      <c r="SAE55" s="307"/>
      <c r="SAF55" s="307"/>
      <c r="SAG55" s="307"/>
      <c r="SAH55" s="307"/>
      <c r="SAI55" s="307"/>
      <c r="SAJ55" s="308"/>
      <c r="SAK55" s="306"/>
      <c r="SAL55" s="307"/>
      <c r="SAM55" s="307"/>
      <c r="SAN55" s="307"/>
      <c r="SAO55" s="307"/>
      <c r="SAP55" s="307"/>
      <c r="SAQ55" s="307"/>
      <c r="SAR55" s="308"/>
      <c r="SAS55" s="306"/>
      <c r="SAT55" s="307"/>
      <c r="SAU55" s="307"/>
      <c r="SAV55" s="307"/>
      <c r="SAW55" s="307"/>
      <c r="SAX55" s="307"/>
      <c r="SAY55" s="307"/>
      <c r="SAZ55" s="308"/>
      <c r="SBA55" s="306"/>
      <c r="SBB55" s="307"/>
      <c r="SBC55" s="307"/>
      <c r="SBD55" s="307"/>
      <c r="SBE55" s="307"/>
      <c r="SBF55" s="307"/>
      <c r="SBG55" s="307"/>
      <c r="SBH55" s="308"/>
      <c r="SBI55" s="306"/>
      <c r="SBJ55" s="307"/>
      <c r="SBK55" s="307"/>
      <c r="SBL55" s="307"/>
      <c r="SBM55" s="307"/>
      <c r="SBN55" s="307"/>
      <c r="SBO55" s="307"/>
      <c r="SBP55" s="308"/>
      <c r="SBQ55" s="306"/>
      <c r="SBR55" s="307"/>
      <c r="SBS55" s="307"/>
      <c r="SBT55" s="307"/>
      <c r="SBU55" s="307"/>
      <c r="SBV55" s="307"/>
      <c r="SBW55" s="307"/>
      <c r="SBX55" s="308"/>
      <c r="SBY55" s="306"/>
      <c r="SBZ55" s="307"/>
      <c r="SCA55" s="307"/>
      <c r="SCB55" s="307"/>
      <c r="SCC55" s="307"/>
      <c r="SCD55" s="307"/>
      <c r="SCE55" s="307"/>
      <c r="SCF55" s="308"/>
      <c r="SCG55" s="306"/>
      <c r="SCH55" s="307"/>
      <c r="SCI55" s="307"/>
      <c r="SCJ55" s="307"/>
      <c r="SCK55" s="307"/>
      <c r="SCL55" s="307"/>
      <c r="SCM55" s="307"/>
      <c r="SCN55" s="308"/>
      <c r="SCO55" s="306"/>
      <c r="SCP55" s="307"/>
      <c r="SCQ55" s="307"/>
      <c r="SCR55" s="307"/>
      <c r="SCS55" s="307"/>
      <c r="SCT55" s="307"/>
      <c r="SCU55" s="307"/>
      <c r="SCV55" s="308"/>
      <c r="SCW55" s="306"/>
      <c r="SCX55" s="307"/>
      <c r="SCY55" s="307"/>
      <c r="SCZ55" s="307"/>
      <c r="SDA55" s="307"/>
      <c r="SDB55" s="307"/>
      <c r="SDC55" s="307"/>
      <c r="SDD55" s="308"/>
      <c r="SDE55" s="306"/>
      <c r="SDF55" s="307"/>
      <c r="SDG55" s="307"/>
      <c r="SDH55" s="307"/>
      <c r="SDI55" s="307"/>
      <c r="SDJ55" s="307"/>
      <c r="SDK55" s="307"/>
      <c r="SDL55" s="308"/>
      <c r="SDM55" s="306"/>
      <c r="SDN55" s="307"/>
      <c r="SDO55" s="307"/>
      <c r="SDP55" s="307"/>
      <c r="SDQ55" s="307"/>
      <c r="SDR55" s="307"/>
      <c r="SDS55" s="307"/>
      <c r="SDT55" s="308"/>
      <c r="SDU55" s="306"/>
      <c r="SDV55" s="307"/>
      <c r="SDW55" s="307"/>
      <c r="SDX55" s="307"/>
      <c r="SDY55" s="307"/>
      <c r="SDZ55" s="307"/>
      <c r="SEA55" s="307"/>
      <c r="SEB55" s="308"/>
      <c r="SEC55" s="306"/>
      <c r="SED55" s="307"/>
      <c r="SEE55" s="307"/>
      <c r="SEF55" s="307"/>
      <c r="SEG55" s="307"/>
      <c r="SEH55" s="307"/>
      <c r="SEI55" s="307"/>
      <c r="SEJ55" s="308"/>
      <c r="SEK55" s="306"/>
      <c r="SEL55" s="307"/>
      <c r="SEM55" s="307"/>
      <c r="SEN55" s="307"/>
      <c r="SEO55" s="307"/>
      <c r="SEP55" s="307"/>
      <c r="SEQ55" s="307"/>
      <c r="SER55" s="308"/>
      <c r="SES55" s="306"/>
      <c r="SET55" s="307"/>
      <c r="SEU55" s="307"/>
      <c r="SEV55" s="307"/>
      <c r="SEW55" s="307"/>
      <c r="SEX55" s="307"/>
      <c r="SEY55" s="307"/>
      <c r="SEZ55" s="308"/>
      <c r="SFA55" s="306"/>
      <c r="SFB55" s="307"/>
      <c r="SFC55" s="307"/>
      <c r="SFD55" s="307"/>
      <c r="SFE55" s="307"/>
      <c r="SFF55" s="307"/>
      <c r="SFG55" s="307"/>
      <c r="SFH55" s="308"/>
      <c r="SFI55" s="306"/>
      <c r="SFJ55" s="307"/>
      <c r="SFK55" s="307"/>
      <c r="SFL55" s="307"/>
      <c r="SFM55" s="307"/>
      <c r="SFN55" s="307"/>
      <c r="SFO55" s="307"/>
      <c r="SFP55" s="308"/>
      <c r="SFQ55" s="306"/>
      <c r="SFR55" s="307"/>
      <c r="SFS55" s="307"/>
      <c r="SFT55" s="307"/>
      <c r="SFU55" s="307"/>
      <c r="SFV55" s="307"/>
      <c r="SFW55" s="307"/>
      <c r="SFX55" s="308"/>
      <c r="SFY55" s="306"/>
      <c r="SFZ55" s="307"/>
      <c r="SGA55" s="307"/>
      <c r="SGB55" s="307"/>
      <c r="SGC55" s="307"/>
      <c r="SGD55" s="307"/>
      <c r="SGE55" s="307"/>
      <c r="SGF55" s="308"/>
      <c r="SGG55" s="306"/>
      <c r="SGH55" s="307"/>
      <c r="SGI55" s="307"/>
      <c r="SGJ55" s="307"/>
      <c r="SGK55" s="307"/>
      <c r="SGL55" s="307"/>
      <c r="SGM55" s="307"/>
      <c r="SGN55" s="308"/>
      <c r="SGO55" s="306"/>
      <c r="SGP55" s="307"/>
      <c r="SGQ55" s="307"/>
      <c r="SGR55" s="307"/>
      <c r="SGS55" s="307"/>
      <c r="SGT55" s="307"/>
      <c r="SGU55" s="307"/>
      <c r="SGV55" s="308"/>
      <c r="SGW55" s="306"/>
      <c r="SGX55" s="307"/>
      <c r="SGY55" s="307"/>
      <c r="SGZ55" s="307"/>
      <c r="SHA55" s="307"/>
      <c r="SHB55" s="307"/>
      <c r="SHC55" s="307"/>
      <c r="SHD55" s="308"/>
      <c r="SHE55" s="306"/>
      <c r="SHF55" s="307"/>
      <c r="SHG55" s="307"/>
      <c r="SHH55" s="307"/>
      <c r="SHI55" s="307"/>
      <c r="SHJ55" s="307"/>
      <c r="SHK55" s="307"/>
      <c r="SHL55" s="308"/>
      <c r="SHM55" s="306"/>
      <c r="SHN55" s="307"/>
      <c r="SHO55" s="307"/>
      <c r="SHP55" s="307"/>
      <c r="SHQ55" s="307"/>
      <c r="SHR55" s="307"/>
      <c r="SHS55" s="307"/>
      <c r="SHT55" s="308"/>
      <c r="SHU55" s="306"/>
      <c r="SHV55" s="307"/>
      <c r="SHW55" s="307"/>
      <c r="SHX55" s="307"/>
      <c r="SHY55" s="307"/>
      <c r="SHZ55" s="307"/>
      <c r="SIA55" s="307"/>
      <c r="SIB55" s="308"/>
      <c r="SIC55" s="306"/>
      <c r="SID55" s="307"/>
      <c r="SIE55" s="307"/>
      <c r="SIF55" s="307"/>
      <c r="SIG55" s="307"/>
      <c r="SIH55" s="307"/>
      <c r="SII55" s="307"/>
      <c r="SIJ55" s="308"/>
      <c r="SIK55" s="306"/>
      <c r="SIL55" s="307"/>
      <c r="SIM55" s="307"/>
      <c r="SIN55" s="307"/>
      <c r="SIO55" s="307"/>
      <c r="SIP55" s="307"/>
      <c r="SIQ55" s="307"/>
      <c r="SIR55" s="308"/>
      <c r="SIS55" s="306"/>
      <c r="SIT55" s="307"/>
      <c r="SIU55" s="307"/>
      <c r="SIV55" s="307"/>
      <c r="SIW55" s="307"/>
      <c r="SIX55" s="307"/>
      <c r="SIY55" s="307"/>
      <c r="SIZ55" s="308"/>
      <c r="SJA55" s="306"/>
      <c r="SJB55" s="307"/>
      <c r="SJC55" s="307"/>
      <c r="SJD55" s="307"/>
      <c r="SJE55" s="307"/>
      <c r="SJF55" s="307"/>
      <c r="SJG55" s="307"/>
      <c r="SJH55" s="308"/>
      <c r="SJI55" s="306"/>
      <c r="SJJ55" s="307"/>
      <c r="SJK55" s="307"/>
      <c r="SJL55" s="307"/>
      <c r="SJM55" s="307"/>
      <c r="SJN55" s="307"/>
      <c r="SJO55" s="307"/>
      <c r="SJP55" s="308"/>
      <c r="SJQ55" s="306"/>
      <c r="SJR55" s="307"/>
      <c r="SJS55" s="307"/>
      <c r="SJT55" s="307"/>
      <c r="SJU55" s="307"/>
      <c r="SJV55" s="307"/>
      <c r="SJW55" s="307"/>
      <c r="SJX55" s="308"/>
      <c r="SJY55" s="306"/>
      <c r="SJZ55" s="307"/>
      <c r="SKA55" s="307"/>
      <c r="SKB55" s="307"/>
      <c r="SKC55" s="307"/>
      <c r="SKD55" s="307"/>
      <c r="SKE55" s="307"/>
      <c r="SKF55" s="308"/>
      <c r="SKG55" s="306"/>
      <c r="SKH55" s="307"/>
      <c r="SKI55" s="307"/>
      <c r="SKJ55" s="307"/>
      <c r="SKK55" s="307"/>
      <c r="SKL55" s="307"/>
      <c r="SKM55" s="307"/>
      <c r="SKN55" s="308"/>
      <c r="SKO55" s="306"/>
      <c r="SKP55" s="307"/>
      <c r="SKQ55" s="307"/>
      <c r="SKR55" s="307"/>
      <c r="SKS55" s="307"/>
      <c r="SKT55" s="307"/>
      <c r="SKU55" s="307"/>
      <c r="SKV55" s="308"/>
      <c r="SKW55" s="306"/>
      <c r="SKX55" s="307"/>
      <c r="SKY55" s="307"/>
      <c r="SKZ55" s="307"/>
      <c r="SLA55" s="307"/>
      <c r="SLB55" s="307"/>
      <c r="SLC55" s="307"/>
      <c r="SLD55" s="308"/>
      <c r="SLE55" s="306"/>
      <c r="SLF55" s="307"/>
      <c r="SLG55" s="307"/>
      <c r="SLH55" s="307"/>
      <c r="SLI55" s="307"/>
      <c r="SLJ55" s="307"/>
      <c r="SLK55" s="307"/>
      <c r="SLL55" s="308"/>
      <c r="SLM55" s="306"/>
      <c r="SLN55" s="307"/>
      <c r="SLO55" s="307"/>
      <c r="SLP55" s="307"/>
      <c r="SLQ55" s="307"/>
      <c r="SLR55" s="307"/>
      <c r="SLS55" s="307"/>
      <c r="SLT55" s="308"/>
      <c r="SLU55" s="306"/>
      <c r="SLV55" s="307"/>
      <c r="SLW55" s="307"/>
      <c r="SLX55" s="307"/>
      <c r="SLY55" s="307"/>
      <c r="SLZ55" s="307"/>
      <c r="SMA55" s="307"/>
      <c r="SMB55" s="308"/>
      <c r="SMC55" s="306"/>
      <c r="SMD55" s="307"/>
      <c r="SME55" s="307"/>
      <c r="SMF55" s="307"/>
      <c r="SMG55" s="307"/>
      <c r="SMH55" s="307"/>
      <c r="SMI55" s="307"/>
      <c r="SMJ55" s="308"/>
      <c r="SMK55" s="306"/>
      <c r="SML55" s="307"/>
      <c r="SMM55" s="307"/>
      <c r="SMN55" s="307"/>
      <c r="SMO55" s="307"/>
      <c r="SMP55" s="307"/>
      <c r="SMQ55" s="307"/>
      <c r="SMR55" s="308"/>
      <c r="SMS55" s="306"/>
      <c r="SMT55" s="307"/>
      <c r="SMU55" s="307"/>
      <c r="SMV55" s="307"/>
      <c r="SMW55" s="307"/>
      <c r="SMX55" s="307"/>
      <c r="SMY55" s="307"/>
      <c r="SMZ55" s="308"/>
      <c r="SNA55" s="306"/>
      <c r="SNB55" s="307"/>
      <c r="SNC55" s="307"/>
      <c r="SND55" s="307"/>
      <c r="SNE55" s="307"/>
      <c r="SNF55" s="307"/>
      <c r="SNG55" s="307"/>
      <c r="SNH55" s="308"/>
      <c r="SNI55" s="306"/>
      <c r="SNJ55" s="307"/>
      <c r="SNK55" s="307"/>
      <c r="SNL55" s="307"/>
      <c r="SNM55" s="307"/>
      <c r="SNN55" s="307"/>
      <c r="SNO55" s="307"/>
      <c r="SNP55" s="308"/>
      <c r="SNQ55" s="306"/>
      <c r="SNR55" s="307"/>
      <c r="SNS55" s="307"/>
      <c r="SNT55" s="307"/>
      <c r="SNU55" s="307"/>
      <c r="SNV55" s="307"/>
      <c r="SNW55" s="307"/>
      <c r="SNX55" s="308"/>
      <c r="SNY55" s="306"/>
      <c r="SNZ55" s="307"/>
      <c r="SOA55" s="307"/>
      <c r="SOB55" s="307"/>
      <c r="SOC55" s="307"/>
      <c r="SOD55" s="307"/>
      <c r="SOE55" s="307"/>
      <c r="SOF55" s="308"/>
      <c r="SOG55" s="306"/>
      <c r="SOH55" s="307"/>
      <c r="SOI55" s="307"/>
      <c r="SOJ55" s="307"/>
      <c r="SOK55" s="307"/>
      <c r="SOL55" s="307"/>
      <c r="SOM55" s="307"/>
      <c r="SON55" s="308"/>
      <c r="SOO55" s="306"/>
      <c r="SOP55" s="307"/>
      <c r="SOQ55" s="307"/>
      <c r="SOR55" s="307"/>
      <c r="SOS55" s="307"/>
      <c r="SOT55" s="307"/>
      <c r="SOU55" s="307"/>
      <c r="SOV55" s="308"/>
      <c r="SOW55" s="306"/>
      <c r="SOX55" s="307"/>
      <c r="SOY55" s="307"/>
      <c r="SOZ55" s="307"/>
      <c r="SPA55" s="307"/>
      <c r="SPB55" s="307"/>
      <c r="SPC55" s="307"/>
      <c r="SPD55" s="308"/>
      <c r="SPE55" s="306"/>
      <c r="SPF55" s="307"/>
      <c r="SPG55" s="307"/>
      <c r="SPH55" s="307"/>
      <c r="SPI55" s="307"/>
      <c r="SPJ55" s="307"/>
      <c r="SPK55" s="307"/>
      <c r="SPL55" s="308"/>
      <c r="SPM55" s="306"/>
      <c r="SPN55" s="307"/>
      <c r="SPO55" s="307"/>
      <c r="SPP55" s="307"/>
      <c r="SPQ55" s="307"/>
      <c r="SPR55" s="307"/>
      <c r="SPS55" s="307"/>
      <c r="SPT55" s="308"/>
      <c r="SPU55" s="306"/>
      <c r="SPV55" s="307"/>
      <c r="SPW55" s="307"/>
      <c r="SPX55" s="307"/>
      <c r="SPY55" s="307"/>
      <c r="SPZ55" s="307"/>
      <c r="SQA55" s="307"/>
      <c r="SQB55" s="308"/>
      <c r="SQC55" s="306"/>
      <c r="SQD55" s="307"/>
      <c r="SQE55" s="307"/>
      <c r="SQF55" s="307"/>
      <c r="SQG55" s="307"/>
      <c r="SQH55" s="307"/>
      <c r="SQI55" s="307"/>
      <c r="SQJ55" s="308"/>
      <c r="SQK55" s="306"/>
      <c r="SQL55" s="307"/>
      <c r="SQM55" s="307"/>
      <c r="SQN55" s="307"/>
      <c r="SQO55" s="307"/>
      <c r="SQP55" s="307"/>
      <c r="SQQ55" s="307"/>
      <c r="SQR55" s="308"/>
      <c r="SQS55" s="306"/>
      <c r="SQT55" s="307"/>
      <c r="SQU55" s="307"/>
      <c r="SQV55" s="307"/>
      <c r="SQW55" s="307"/>
      <c r="SQX55" s="307"/>
      <c r="SQY55" s="307"/>
      <c r="SQZ55" s="308"/>
      <c r="SRA55" s="306"/>
      <c r="SRB55" s="307"/>
      <c r="SRC55" s="307"/>
      <c r="SRD55" s="307"/>
      <c r="SRE55" s="307"/>
      <c r="SRF55" s="307"/>
      <c r="SRG55" s="307"/>
      <c r="SRH55" s="308"/>
      <c r="SRI55" s="306"/>
      <c r="SRJ55" s="307"/>
      <c r="SRK55" s="307"/>
      <c r="SRL55" s="307"/>
      <c r="SRM55" s="307"/>
      <c r="SRN55" s="307"/>
      <c r="SRO55" s="307"/>
      <c r="SRP55" s="308"/>
      <c r="SRQ55" s="306"/>
      <c r="SRR55" s="307"/>
      <c r="SRS55" s="307"/>
      <c r="SRT55" s="307"/>
      <c r="SRU55" s="307"/>
      <c r="SRV55" s="307"/>
      <c r="SRW55" s="307"/>
      <c r="SRX55" s="308"/>
      <c r="SRY55" s="306"/>
      <c r="SRZ55" s="307"/>
      <c r="SSA55" s="307"/>
      <c r="SSB55" s="307"/>
      <c r="SSC55" s="307"/>
      <c r="SSD55" s="307"/>
      <c r="SSE55" s="307"/>
      <c r="SSF55" s="308"/>
      <c r="SSG55" s="306"/>
      <c r="SSH55" s="307"/>
      <c r="SSI55" s="307"/>
      <c r="SSJ55" s="307"/>
      <c r="SSK55" s="307"/>
      <c r="SSL55" s="307"/>
      <c r="SSM55" s="307"/>
      <c r="SSN55" s="308"/>
      <c r="SSO55" s="306"/>
      <c r="SSP55" s="307"/>
      <c r="SSQ55" s="307"/>
      <c r="SSR55" s="307"/>
      <c r="SSS55" s="307"/>
      <c r="SST55" s="307"/>
      <c r="SSU55" s="307"/>
      <c r="SSV55" s="308"/>
      <c r="SSW55" s="306"/>
      <c r="SSX55" s="307"/>
      <c r="SSY55" s="307"/>
      <c r="SSZ55" s="307"/>
      <c r="STA55" s="307"/>
      <c r="STB55" s="307"/>
      <c r="STC55" s="307"/>
      <c r="STD55" s="308"/>
      <c r="STE55" s="306"/>
      <c r="STF55" s="307"/>
      <c r="STG55" s="307"/>
      <c r="STH55" s="307"/>
      <c r="STI55" s="307"/>
      <c r="STJ55" s="307"/>
      <c r="STK55" s="307"/>
      <c r="STL55" s="308"/>
      <c r="STM55" s="306"/>
      <c r="STN55" s="307"/>
      <c r="STO55" s="307"/>
      <c r="STP55" s="307"/>
      <c r="STQ55" s="307"/>
      <c r="STR55" s="307"/>
      <c r="STS55" s="307"/>
      <c r="STT55" s="308"/>
      <c r="STU55" s="306"/>
      <c r="STV55" s="307"/>
      <c r="STW55" s="307"/>
      <c r="STX55" s="307"/>
      <c r="STY55" s="307"/>
      <c r="STZ55" s="307"/>
      <c r="SUA55" s="307"/>
      <c r="SUB55" s="308"/>
      <c r="SUC55" s="306"/>
      <c r="SUD55" s="307"/>
      <c r="SUE55" s="307"/>
      <c r="SUF55" s="307"/>
      <c r="SUG55" s="307"/>
      <c r="SUH55" s="307"/>
      <c r="SUI55" s="307"/>
      <c r="SUJ55" s="308"/>
      <c r="SUK55" s="306"/>
      <c r="SUL55" s="307"/>
      <c r="SUM55" s="307"/>
      <c r="SUN55" s="307"/>
      <c r="SUO55" s="307"/>
      <c r="SUP55" s="307"/>
      <c r="SUQ55" s="307"/>
      <c r="SUR55" s="308"/>
      <c r="SUS55" s="306"/>
      <c r="SUT55" s="307"/>
      <c r="SUU55" s="307"/>
      <c r="SUV55" s="307"/>
      <c r="SUW55" s="307"/>
      <c r="SUX55" s="307"/>
      <c r="SUY55" s="307"/>
      <c r="SUZ55" s="308"/>
      <c r="SVA55" s="306"/>
      <c r="SVB55" s="307"/>
      <c r="SVC55" s="307"/>
      <c r="SVD55" s="307"/>
      <c r="SVE55" s="307"/>
      <c r="SVF55" s="307"/>
      <c r="SVG55" s="307"/>
      <c r="SVH55" s="308"/>
      <c r="SVI55" s="306"/>
      <c r="SVJ55" s="307"/>
      <c r="SVK55" s="307"/>
      <c r="SVL55" s="307"/>
      <c r="SVM55" s="307"/>
      <c r="SVN55" s="307"/>
      <c r="SVO55" s="307"/>
      <c r="SVP55" s="308"/>
      <c r="SVQ55" s="306"/>
      <c r="SVR55" s="307"/>
      <c r="SVS55" s="307"/>
      <c r="SVT55" s="307"/>
      <c r="SVU55" s="307"/>
      <c r="SVV55" s="307"/>
      <c r="SVW55" s="307"/>
      <c r="SVX55" s="308"/>
      <c r="SVY55" s="306"/>
      <c r="SVZ55" s="307"/>
      <c r="SWA55" s="307"/>
      <c r="SWB55" s="307"/>
      <c r="SWC55" s="307"/>
      <c r="SWD55" s="307"/>
      <c r="SWE55" s="307"/>
      <c r="SWF55" s="308"/>
      <c r="SWG55" s="306"/>
      <c r="SWH55" s="307"/>
      <c r="SWI55" s="307"/>
      <c r="SWJ55" s="307"/>
      <c r="SWK55" s="307"/>
      <c r="SWL55" s="307"/>
      <c r="SWM55" s="307"/>
      <c r="SWN55" s="308"/>
      <c r="SWO55" s="306"/>
      <c r="SWP55" s="307"/>
      <c r="SWQ55" s="307"/>
      <c r="SWR55" s="307"/>
      <c r="SWS55" s="307"/>
      <c r="SWT55" s="307"/>
      <c r="SWU55" s="307"/>
      <c r="SWV55" s="308"/>
      <c r="SWW55" s="306"/>
      <c r="SWX55" s="307"/>
      <c r="SWY55" s="307"/>
      <c r="SWZ55" s="307"/>
      <c r="SXA55" s="307"/>
      <c r="SXB55" s="307"/>
      <c r="SXC55" s="307"/>
      <c r="SXD55" s="308"/>
      <c r="SXE55" s="306"/>
      <c r="SXF55" s="307"/>
      <c r="SXG55" s="307"/>
      <c r="SXH55" s="307"/>
      <c r="SXI55" s="307"/>
      <c r="SXJ55" s="307"/>
      <c r="SXK55" s="307"/>
      <c r="SXL55" s="308"/>
      <c r="SXM55" s="306"/>
      <c r="SXN55" s="307"/>
      <c r="SXO55" s="307"/>
      <c r="SXP55" s="307"/>
      <c r="SXQ55" s="307"/>
      <c r="SXR55" s="307"/>
      <c r="SXS55" s="307"/>
      <c r="SXT55" s="308"/>
      <c r="SXU55" s="306"/>
      <c r="SXV55" s="307"/>
      <c r="SXW55" s="307"/>
      <c r="SXX55" s="307"/>
      <c r="SXY55" s="307"/>
      <c r="SXZ55" s="307"/>
      <c r="SYA55" s="307"/>
      <c r="SYB55" s="308"/>
      <c r="SYC55" s="306"/>
      <c r="SYD55" s="307"/>
      <c r="SYE55" s="307"/>
      <c r="SYF55" s="307"/>
      <c r="SYG55" s="307"/>
      <c r="SYH55" s="307"/>
      <c r="SYI55" s="307"/>
      <c r="SYJ55" s="308"/>
      <c r="SYK55" s="306"/>
      <c r="SYL55" s="307"/>
      <c r="SYM55" s="307"/>
      <c r="SYN55" s="307"/>
      <c r="SYO55" s="307"/>
      <c r="SYP55" s="307"/>
      <c r="SYQ55" s="307"/>
      <c r="SYR55" s="308"/>
      <c r="SYS55" s="306"/>
      <c r="SYT55" s="307"/>
      <c r="SYU55" s="307"/>
      <c r="SYV55" s="307"/>
      <c r="SYW55" s="307"/>
      <c r="SYX55" s="307"/>
      <c r="SYY55" s="307"/>
      <c r="SYZ55" s="308"/>
      <c r="SZA55" s="306"/>
      <c r="SZB55" s="307"/>
      <c r="SZC55" s="307"/>
      <c r="SZD55" s="307"/>
      <c r="SZE55" s="307"/>
      <c r="SZF55" s="307"/>
      <c r="SZG55" s="307"/>
      <c r="SZH55" s="308"/>
      <c r="SZI55" s="306"/>
      <c r="SZJ55" s="307"/>
      <c r="SZK55" s="307"/>
      <c r="SZL55" s="307"/>
      <c r="SZM55" s="307"/>
      <c r="SZN55" s="307"/>
      <c r="SZO55" s="307"/>
      <c r="SZP55" s="308"/>
      <c r="SZQ55" s="306"/>
      <c r="SZR55" s="307"/>
      <c r="SZS55" s="307"/>
      <c r="SZT55" s="307"/>
      <c r="SZU55" s="307"/>
      <c r="SZV55" s="307"/>
      <c r="SZW55" s="307"/>
      <c r="SZX55" s="308"/>
      <c r="SZY55" s="306"/>
      <c r="SZZ55" s="307"/>
      <c r="TAA55" s="307"/>
      <c r="TAB55" s="307"/>
      <c r="TAC55" s="307"/>
      <c r="TAD55" s="307"/>
      <c r="TAE55" s="307"/>
      <c r="TAF55" s="308"/>
      <c r="TAG55" s="306"/>
      <c r="TAH55" s="307"/>
      <c r="TAI55" s="307"/>
      <c r="TAJ55" s="307"/>
      <c r="TAK55" s="307"/>
      <c r="TAL55" s="307"/>
      <c r="TAM55" s="307"/>
      <c r="TAN55" s="308"/>
      <c r="TAO55" s="306"/>
      <c r="TAP55" s="307"/>
      <c r="TAQ55" s="307"/>
      <c r="TAR55" s="307"/>
      <c r="TAS55" s="307"/>
      <c r="TAT55" s="307"/>
      <c r="TAU55" s="307"/>
      <c r="TAV55" s="308"/>
      <c r="TAW55" s="306"/>
      <c r="TAX55" s="307"/>
      <c r="TAY55" s="307"/>
      <c r="TAZ55" s="307"/>
      <c r="TBA55" s="307"/>
      <c r="TBB55" s="307"/>
      <c r="TBC55" s="307"/>
      <c r="TBD55" s="308"/>
      <c r="TBE55" s="306"/>
      <c r="TBF55" s="307"/>
      <c r="TBG55" s="307"/>
      <c r="TBH55" s="307"/>
      <c r="TBI55" s="307"/>
      <c r="TBJ55" s="307"/>
      <c r="TBK55" s="307"/>
      <c r="TBL55" s="308"/>
      <c r="TBM55" s="306"/>
      <c r="TBN55" s="307"/>
      <c r="TBO55" s="307"/>
      <c r="TBP55" s="307"/>
      <c r="TBQ55" s="307"/>
      <c r="TBR55" s="307"/>
      <c r="TBS55" s="307"/>
      <c r="TBT55" s="308"/>
      <c r="TBU55" s="306"/>
      <c r="TBV55" s="307"/>
      <c r="TBW55" s="307"/>
      <c r="TBX55" s="307"/>
      <c r="TBY55" s="307"/>
      <c r="TBZ55" s="307"/>
      <c r="TCA55" s="307"/>
      <c r="TCB55" s="308"/>
      <c r="TCC55" s="306"/>
      <c r="TCD55" s="307"/>
      <c r="TCE55" s="307"/>
      <c r="TCF55" s="307"/>
      <c r="TCG55" s="307"/>
      <c r="TCH55" s="307"/>
      <c r="TCI55" s="307"/>
      <c r="TCJ55" s="308"/>
      <c r="TCK55" s="306"/>
      <c r="TCL55" s="307"/>
      <c r="TCM55" s="307"/>
      <c r="TCN55" s="307"/>
      <c r="TCO55" s="307"/>
      <c r="TCP55" s="307"/>
      <c r="TCQ55" s="307"/>
      <c r="TCR55" s="308"/>
      <c r="TCS55" s="306"/>
      <c r="TCT55" s="307"/>
      <c r="TCU55" s="307"/>
      <c r="TCV55" s="307"/>
      <c r="TCW55" s="307"/>
      <c r="TCX55" s="307"/>
      <c r="TCY55" s="307"/>
      <c r="TCZ55" s="308"/>
      <c r="TDA55" s="306"/>
      <c r="TDB55" s="307"/>
      <c r="TDC55" s="307"/>
      <c r="TDD55" s="307"/>
      <c r="TDE55" s="307"/>
      <c r="TDF55" s="307"/>
      <c r="TDG55" s="307"/>
      <c r="TDH55" s="308"/>
      <c r="TDI55" s="306"/>
      <c r="TDJ55" s="307"/>
      <c r="TDK55" s="307"/>
      <c r="TDL55" s="307"/>
      <c r="TDM55" s="307"/>
      <c r="TDN55" s="307"/>
      <c r="TDO55" s="307"/>
      <c r="TDP55" s="308"/>
      <c r="TDQ55" s="306"/>
      <c r="TDR55" s="307"/>
      <c r="TDS55" s="307"/>
      <c r="TDT55" s="307"/>
      <c r="TDU55" s="307"/>
      <c r="TDV55" s="307"/>
      <c r="TDW55" s="307"/>
      <c r="TDX55" s="308"/>
      <c r="TDY55" s="306"/>
      <c r="TDZ55" s="307"/>
      <c r="TEA55" s="307"/>
      <c r="TEB55" s="307"/>
      <c r="TEC55" s="307"/>
      <c r="TED55" s="307"/>
      <c r="TEE55" s="307"/>
      <c r="TEF55" s="308"/>
      <c r="TEG55" s="306"/>
      <c r="TEH55" s="307"/>
      <c r="TEI55" s="307"/>
      <c r="TEJ55" s="307"/>
      <c r="TEK55" s="307"/>
      <c r="TEL55" s="307"/>
      <c r="TEM55" s="307"/>
      <c r="TEN55" s="308"/>
      <c r="TEO55" s="306"/>
      <c r="TEP55" s="307"/>
      <c r="TEQ55" s="307"/>
      <c r="TER55" s="307"/>
      <c r="TES55" s="307"/>
      <c r="TET55" s="307"/>
      <c r="TEU55" s="307"/>
      <c r="TEV55" s="308"/>
      <c r="TEW55" s="306"/>
      <c r="TEX55" s="307"/>
      <c r="TEY55" s="307"/>
      <c r="TEZ55" s="307"/>
      <c r="TFA55" s="307"/>
      <c r="TFB55" s="307"/>
      <c r="TFC55" s="307"/>
      <c r="TFD55" s="308"/>
      <c r="TFE55" s="306"/>
      <c r="TFF55" s="307"/>
      <c r="TFG55" s="307"/>
      <c r="TFH55" s="307"/>
      <c r="TFI55" s="307"/>
      <c r="TFJ55" s="307"/>
      <c r="TFK55" s="307"/>
      <c r="TFL55" s="308"/>
      <c r="TFM55" s="306"/>
      <c r="TFN55" s="307"/>
      <c r="TFO55" s="307"/>
      <c r="TFP55" s="307"/>
      <c r="TFQ55" s="307"/>
      <c r="TFR55" s="307"/>
      <c r="TFS55" s="307"/>
      <c r="TFT55" s="308"/>
      <c r="TFU55" s="306"/>
      <c r="TFV55" s="307"/>
      <c r="TFW55" s="307"/>
      <c r="TFX55" s="307"/>
      <c r="TFY55" s="307"/>
      <c r="TFZ55" s="307"/>
      <c r="TGA55" s="307"/>
      <c r="TGB55" s="308"/>
      <c r="TGC55" s="306"/>
      <c r="TGD55" s="307"/>
      <c r="TGE55" s="307"/>
      <c r="TGF55" s="307"/>
      <c r="TGG55" s="307"/>
      <c r="TGH55" s="307"/>
      <c r="TGI55" s="307"/>
      <c r="TGJ55" s="308"/>
      <c r="TGK55" s="306"/>
      <c r="TGL55" s="307"/>
      <c r="TGM55" s="307"/>
      <c r="TGN55" s="307"/>
      <c r="TGO55" s="307"/>
      <c r="TGP55" s="307"/>
      <c r="TGQ55" s="307"/>
      <c r="TGR55" s="308"/>
      <c r="TGS55" s="306"/>
      <c r="TGT55" s="307"/>
      <c r="TGU55" s="307"/>
      <c r="TGV55" s="307"/>
      <c r="TGW55" s="307"/>
      <c r="TGX55" s="307"/>
      <c r="TGY55" s="307"/>
      <c r="TGZ55" s="308"/>
      <c r="THA55" s="306"/>
      <c r="THB55" s="307"/>
      <c r="THC55" s="307"/>
      <c r="THD55" s="307"/>
      <c r="THE55" s="307"/>
      <c r="THF55" s="307"/>
      <c r="THG55" s="307"/>
      <c r="THH55" s="308"/>
      <c r="THI55" s="306"/>
      <c r="THJ55" s="307"/>
      <c r="THK55" s="307"/>
      <c r="THL55" s="307"/>
      <c r="THM55" s="307"/>
      <c r="THN55" s="307"/>
      <c r="THO55" s="307"/>
      <c r="THP55" s="308"/>
      <c r="THQ55" s="306"/>
      <c r="THR55" s="307"/>
      <c r="THS55" s="307"/>
      <c r="THT55" s="307"/>
      <c r="THU55" s="307"/>
      <c r="THV55" s="307"/>
      <c r="THW55" s="307"/>
      <c r="THX55" s="308"/>
      <c r="THY55" s="306"/>
      <c r="THZ55" s="307"/>
      <c r="TIA55" s="307"/>
      <c r="TIB55" s="307"/>
      <c r="TIC55" s="307"/>
      <c r="TID55" s="307"/>
      <c r="TIE55" s="307"/>
      <c r="TIF55" s="308"/>
      <c r="TIG55" s="306"/>
      <c r="TIH55" s="307"/>
      <c r="TII55" s="307"/>
      <c r="TIJ55" s="307"/>
      <c r="TIK55" s="307"/>
      <c r="TIL55" s="307"/>
      <c r="TIM55" s="307"/>
      <c r="TIN55" s="308"/>
      <c r="TIO55" s="306"/>
      <c r="TIP55" s="307"/>
      <c r="TIQ55" s="307"/>
      <c r="TIR55" s="307"/>
      <c r="TIS55" s="307"/>
      <c r="TIT55" s="307"/>
      <c r="TIU55" s="307"/>
      <c r="TIV55" s="308"/>
      <c r="TIW55" s="306"/>
      <c r="TIX55" s="307"/>
      <c r="TIY55" s="307"/>
      <c r="TIZ55" s="307"/>
      <c r="TJA55" s="307"/>
      <c r="TJB55" s="307"/>
      <c r="TJC55" s="307"/>
      <c r="TJD55" s="308"/>
      <c r="TJE55" s="306"/>
      <c r="TJF55" s="307"/>
      <c r="TJG55" s="307"/>
      <c r="TJH55" s="307"/>
      <c r="TJI55" s="307"/>
      <c r="TJJ55" s="307"/>
      <c r="TJK55" s="307"/>
      <c r="TJL55" s="308"/>
      <c r="TJM55" s="306"/>
      <c r="TJN55" s="307"/>
      <c r="TJO55" s="307"/>
      <c r="TJP55" s="307"/>
      <c r="TJQ55" s="307"/>
      <c r="TJR55" s="307"/>
      <c r="TJS55" s="307"/>
      <c r="TJT55" s="308"/>
      <c r="TJU55" s="306"/>
      <c r="TJV55" s="307"/>
      <c r="TJW55" s="307"/>
      <c r="TJX55" s="307"/>
      <c r="TJY55" s="307"/>
      <c r="TJZ55" s="307"/>
      <c r="TKA55" s="307"/>
      <c r="TKB55" s="308"/>
      <c r="TKC55" s="306"/>
      <c r="TKD55" s="307"/>
      <c r="TKE55" s="307"/>
      <c r="TKF55" s="307"/>
      <c r="TKG55" s="307"/>
      <c r="TKH55" s="307"/>
      <c r="TKI55" s="307"/>
      <c r="TKJ55" s="308"/>
      <c r="TKK55" s="306"/>
      <c r="TKL55" s="307"/>
      <c r="TKM55" s="307"/>
      <c r="TKN55" s="307"/>
      <c r="TKO55" s="307"/>
      <c r="TKP55" s="307"/>
      <c r="TKQ55" s="307"/>
      <c r="TKR55" s="308"/>
      <c r="TKS55" s="306"/>
      <c r="TKT55" s="307"/>
      <c r="TKU55" s="307"/>
      <c r="TKV55" s="307"/>
      <c r="TKW55" s="307"/>
      <c r="TKX55" s="307"/>
      <c r="TKY55" s="307"/>
      <c r="TKZ55" s="308"/>
      <c r="TLA55" s="306"/>
      <c r="TLB55" s="307"/>
      <c r="TLC55" s="307"/>
      <c r="TLD55" s="307"/>
      <c r="TLE55" s="307"/>
      <c r="TLF55" s="307"/>
      <c r="TLG55" s="307"/>
      <c r="TLH55" s="308"/>
      <c r="TLI55" s="306"/>
      <c r="TLJ55" s="307"/>
      <c r="TLK55" s="307"/>
      <c r="TLL55" s="307"/>
      <c r="TLM55" s="307"/>
      <c r="TLN55" s="307"/>
      <c r="TLO55" s="307"/>
      <c r="TLP55" s="308"/>
      <c r="TLQ55" s="306"/>
      <c r="TLR55" s="307"/>
      <c r="TLS55" s="307"/>
      <c r="TLT55" s="307"/>
      <c r="TLU55" s="307"/>
      <c r="TLV55" s="307"/>
      <c r="TLW55" s="307"/>
      <c r="TLX55" s="308"/>
      <c r="TLY55" s="306"/>
      <c r="TLZ55" s="307"/>
      <c r="TMA55" s="307"/>
      <c r="TMB55" s="307"/>
      <c r="TMC55" s="307"/>
      <c r="TMD55" s="307"/>
      <c r="TME55" s="307"/>
      <c r="TMF55" s="308"/>
      <c r="TMG55" s="306"/>
      <c r="TMH55" s="307"/>
      <c r="TMI55" s="307"/>
      <c r="TMJ55" s="307"/>
      <c r="TMK55" s="307"/>
      <c r="TML55" s="307"/>
      <c r="TMM55" s="307"/>
      <c r="TMN55" s="308"/>
      <c r="TMO55" s="306"/>
      <c r="TMP55" s="307"/>
      <c r="TMQ55" s="307"/>
      <c r="TMR55" s="307"/>
      <c r="TMS55" s="307"/>
      <c r="TMT55" s="307"/>
      <c r="TMU55" s="307"/>
      <c r="TMV55" s="308"/>
      <c r="TMW55" s="306"/>
      <c r="TMX55" s="307"/>
      <c r="TMY55" s="307"/>
      <c r="TMZ55" s="307"/>
      <c r="TNA55" s="307"/>
      <c r="TNB55" s="307"/>
      <c r="TNC55" s="307"/>
      <c r="TND55" s="308"/>
      <c r="TNE55" s="306"/>
      <c r="TNF55" s="307"/>
      <c r="TNG55" s="307"/>
      <c r="TNH55" s="307"/>
      <c r="TNI55" s="307"/>
      <c r="TNJ55" s="307"/>
      <c r="TNK55" s="307"/>
      <c r="TNL55" s="308"/>
      <c r="TNM55" s="306"/>
      <c r="TNN55" s="307"/>
      <c r="TNO55" s="307"/>
      <c r="TNP55" s="307"/>
      <c r="TNQ55" s="307"/>
      <c r="TNR55" s="307"/>
      <c r="TNS55" s="307"/>
      <c r="TNT55" s="308"/>
      <c r="TNU55" s="306"/>
      <c r="TNV55" s="307"/>
      <c r="TNW55" s="307"/>
      <c r="TNX55" s="307"/>
      <c r="TNY55" s="307"/>
      <c r="TNZ55" s="307"/>
      <c r="TOA55" s="307"/>
      <c r="TOB55" s="308"/>
      <c r="TOC55" s="306"/>
      <c r="TOD55" s="307"/>
      <c r="TOE55" s="307"/>
      <c r="TOF55" s="307"/>
      <c r="TOG55" s="307"/>
      <c r="TOH55" s="307"/>
      <c r="TOI55" s="307"/>
      <c r="TOJ55" s="308"/>
      <c r="TOK55" s="306"/>
      <c r="TOL55" s="307"/>
      <c r="TOM55" s="307"/>
      <c r="TON55" s="307"/>
      <c r="TOO55" s="307"/>
      <c r="TOP55" s="307"/>
      <c r="TOQ55" s="307"/>
      <c r="TOR55" s="308"/>
      <c r="TOS55" s="306"/>
      <c r="TOT55" s="307"/>
      <c r="TOU55" s="307"/>
      <c r="TOV55" s="307"/>
      <c r="TOW55" s="307"/>
      <c r="TOX55" s="307"/>
      <c r="TOY55" s="307"/>
      <c r="TOZ55" s="308"/>
      <c r="TPA55" s="306"/>
      <c r="TPB55" s="307"/>
      <c r="TPC55" s="307"/>
      <c r="TPD55" s="307"/>
      <c r="TPE55" s="307"/>
      <c r="TPF55" s="307"/>
      <c r="TPG55" s="307"/>
      <c r="TPH55" s="308"/>
      <c r="TPI55" s="306"/>
      <c r="TPJ55" s="307"/>
      <c r="TPK55" s="307"/>
      <c r="TPL55" s="307"/>
      <c r="TPM55" s="307"/>
      <c r="TPN55" s="307"/>
      <c r="TPO55" s="307"/>
      <c r="TPP55" s="308"/>
      <c r="TPQ55" s="306"/>
      <c r="TPR55" s="307"/>
      <c r="TPS55" s="307"/>
      <c r="TPT55" s="307"/>
      <c r="TPU55" s="307"/>
      <c r="TPV55" s="307"/>
      <c r="TPW55" s="307"/>
      <c r="TPX55" s="308"/>
      <c r="TPY55" s="306"/>
      <c r="TPZ55" s="307"/>
      <c r="TQA55" s="307"/>
      <c r="TQB55" s="307"/>
      <c r="TQC55" s="307"/>
      <c r="TQD55" s="307"/>
      <c r="TQE55" s="307"/>
      <c r="TQF55" s="308"/>
      <c r="TQG55" s="306"/>
      <c r="TQH55" s="307"/>
      <c r="TQI55" s="307"/>
      <c r="TQJ55" s="307"/>
      <c r="TQK55" s="307"/>
      <c r="TQL55" s="307"/>
      <c r="TQM55" s="307"/>
      <c r="TQN55" s="308"/>
      <c r="TQO55" s="306"/>
      <c r="TQP55" s="307"/>
      <c r="TQQ55" s="307"/>
      <c r="TQR55" s="307"/>
      <c r="TQS55" s="307"/>
      <c r="TQT55" s="307"/>
      <c r="TQU55" s="307"/>
      <c r="TQV55" s="308"/>
      <c r="TQW55" s="306"/>
      <c r="TQX55" s="307"/>
      <c r="TQY55" s="307"/>
      <c r="TQZ55" s="307"/>
      <c r="TRA55" s="307"/>
      <c r="TRB55" s="307"/>
      <c r="TRC55" s="307"/>
      <c r="TRD55" s="308"/>
      <c r="TRE55" s="306"/>
      <c r="TRF55" s="307"/>
      <c r="TRG55" s="307"/>
      <c r="TRH55" s="307"/>
      <c r="TRI55" s="307"/>
      <c r="TRJ55" s="307"/>
      <c r="TRK55" s="307"/>
      <c r="TRL55" s="308"/>
      <c r="TRM55" s="306"/>
      <c r="TRN55" s="307"/>
      <c r="TRO55" s="307"/>
      <c r="TRP55" s="307"/>
      <c r="TRQ55" s="307"/>
      <c r="TRR55" s="307"/>
      <c r="TRS55" s="307"/>
      <c r="TRT55" s="308"/>
      <c r="TRU55" s="306"/>
      <c r="TRV55" s="307"/>
      <c r="TRW55" s="307"/>
      <c r="TRX55" s="307"/>
      <c r="TRY55" s="307"/>
      <c r="TRZ55" s="307"/>
      <c r="TSA55" s="307"/>
      <c r="TSB55" s="308"/>
      <c r="TSC55" s="306"/>
      <c r="TSD55" s="307"/>
      <c r="TSE55" s="307"/>
      <c r="TSF55" s="307"/>
      <c r="TSG55" s="307"/>
      <c r="TSH55" s="307"/>
      <c r="TSI55" s="307"/>
      <c r="TSJ55" s="308"/>
      <c r="TSK55" s="306"/>
      <c r="TSL55" s="307"/>
      <c r="TSM55" s="307"/>
      <c r="TSN55" s="307"/>
      <c r="TSO55" s="307"/>
      <c r="TSP55" s="307"/>
      <c r="TSQ55" s="307"/>
      <c r="TSR55" s="308"/>
      <c r="TSS55" s="306"/>
      <c r="TST55" s="307"/>
      <c r="TSU55" s="307"/>
      <c r="TSV55" s="307"/>
      <c r="TSW55" s="307"/>
      <c r="TSX55" s="307"/>
      <c r="TSY55" s="307"/>
      <c r="TSZ55" s="308"/>
      <c r="TTA55" s="306"/>
      <c r="TTB55" s="307"/>
      <c r="TTC55" s="307"/>
      <c r="TTD55" s="307"/>
      <c r="TTE55" s="307"/>
      <c r="TTF55" s="307"/>
      <c r="TTG55" s="307"/>
      <c r="TTH55" s="308"/>
      <c r="TTI55" s="306"/>
      <c r="TTJ55" s="307"/>
      <c r="TTK55" s="307"/>
      <c r="TTL55" s="307"/>
      <c r="TTM55" s="307"/>
      <c r="TTN55" s="307"/>
      <c r="TTO55" s="307"/>
      <c r="TTP55" s="308"/>
      <c r="TTQ55" s="306"/>
      <c r="TTR55" s="307"/>
      <c r="TTS55" s="307"/>
      <c r="TTT55" s="307"/>
      <c r="TTU55" s="307"/>
      <c r="TTV55" s="307"/>
      <c r="TTW55" s="307"/>
      <c r="TTX55" s="308"/>
      <c r="TTY55" s="306"/>
      <c r="TTZ55" s="307"/>
      <c r="TUA55" s="307"/>
      <c r="TUB55" s="307"/>
      <c r="TUC55" s="307"/>
      <c r="TUD55" s="307"/>
      <c r="TUE55" s="307"/>
      <c r="TUF55" s="308"/>
      <c r="TUG55" s="306"/>
      <c r="TUH55" s="307"/>
      <c r="TUI55" s="307"/>
      <c r="TUJ55" s="307"/>
      <c r="TUK55" s="307"/>
      <c r="TUL55" s="307"/>
      <c r="TUM55" s="307"/>
      <c r="TUN55" s="308"/>
      <c r="TUO55" s="306"/>
      <c r="TUP55" s="307"/>
      <c r="TUQ55" s="307"/>
      <c r="TUR55" s="307"/>
      <c r="TUS55" s="307"/>
      <c r="TUT55" s="307"/>
      <c r="TUU55" s="307"/>
      <c r="TUV55" s="308"/>
      <c r="TUW55" s="306"/>
      <c r="TUX55" s="307"/>
      <c r="TUY55" s="307"/>
      <c r="TUZ55" s="307"/>
      <c r="TVA55" s="307"/>
      <c r="TVB55" s="307"/>
      <c r="TVC55" s="307"/>
      <c r="TVD55" s="308"/>
      <c r="TVE55" s="306"/>
      <c r="TVF55" s="307"/>
      <c r="TVG55" s="307"/>
      <c r="TVH55" s="307"/>
      <c r="TVI55" s="307"/>
      <c r="TVJ55" s="307"/>
      <c r="TVK55" s="307"/>
      <c r="TVL55" s="308"/>
      <c r="TVM55" s="306"/>
      <c r="TVN55" s="307"/>
      <c r="TVO55" s="307"/>
      <c r="TVP55" s="307"/>
      <c r="TVQ55" s="307"/>
      <c r="TVR55" s="307"/>
      <c r="TVS55" s="307"/>
      <c r="TVT55" s="308"/>
      <c r="TVU55" s="306"/>
      <c r="TVV55" s="307"/>
      <c r="TVW55" s="307"/>
      <c r="TVX55" s="307"/>
      <c r="TVY55" s="307"/>
      <c r="TVZ55" s="307"/>
      <c r="TWA55" s="307"/>
      <c r="TWB55" s="308"/>
      <c r="TWC55" s="306"/>
      <c r="TWD55" s="307"/>
      <c r="TWE55" s="307"/>
      <c r="TWF55" s="307"/>
      <c r="TWG55" s="307"/>
      <c r="TWH55" s="307"/>
      <c r="TWI55" s="307"/>
      <c r="TWJ55" s="308"/>
      <c r="TWK55" s="306"/>
      <c r="TWL55" s="307"/>
      <c r="TWM55" s="307"/>
      <c r="TWN55" s="307"/>
      <c r="TWO55" s="307"/>
      <c r="TWP55" s="307"/>
      <c r="TWQ55" s="307"/>
      <c r="TWR55" s="308"/>
      <c r="TWS55" s="306"/>
      <c r="TWT55" s="307"/>
      <c r="TWU55" s="307"/>
      <c r="TWV55" s="307"/>
      <c r="TWW55" s="307"/>
      <c r="TWX55" s="307"/>
      <c r="TWY55" s="307"/>
      <c r="TWZ55" s="308"/>
      <c r="TXA55" s="306"/>
      <c r="TXB55" s="307"/>
      <c r="TXC55" s="307"/>
      <c r="TXD55" s="307"/>
      <c r="TXE55" s="307"/>
      <c r="TXF55" s="307"/>
      <c r="TXG55" s="307"/>
      <c r="TXH55" s="308"/>
      <c r="TXI55" s="306"/>
      <c r="TXJ55" s="307"/>
      <c r="TXK55" s="307"/>
      <c r="TXL55" s="307"/>
      <c r="TXM55" s="307"/>
      <c r="TXN55" s="307"/>
      <c r="TXO55" s="307"/>
      <c r="TXP55" s="308"/>
      <c r="TXQ55" s="306"/>
      <c r="TXR55" s="307"/>
      <c r="TXS55" s="307"/>
      <c r="TXT55" s="307"/>
      <c r="TXU55" s="307"/>
      <c r="TXV55" s="307"/>
      <c r="TXW55" s="307"/>
      <c r="TXX55" s="308"/>
      <c r="TXY55" s="306"/>
      <c r="TXZ55" s="307"/>
      <c r="TYA55" s="307"/>
      <c r="TYB55" s="307"/>
      <c r="TYC55" s="307"/>
      <c r="TYD55" s="307"/>
      <c r="TYE55" s="307"/>
      <c r="TYF55" s="308"/>
      <c r="TYG55" s="306"/>
      <c r="TYH55" s="307"/>
      <c r="TYI55" s="307"/>
      <c r="TYJ55" s="307"/>
      <c r="TYK55" s="307"/>
      <c r="TYL55" s="307"/>
      <c r="TYM55" s="307"/>
      <c r="TYN55" s="308"/>
      <c r="TYO55" s="306"/>
      <c r="TYP55" s="307"/>
      <c r="TYQ55" s="307"/>
      <c r="TYR55" s="307"/>
      <c r="TYS55" s="307"/>
      <c r="TYT55" s="307"/>
      <c r="TYU55" s="307"/>
      <c r="TYV55" s="308"/>
      <c r="TYW55" s="306"/>
      <c r="TYX55" s="307"/>
      <c r="TYY55" s="307"/>
      <c r="TYZ55" s="307"/>
      <c r="TZA55" s="307"/>
      <c r="TZB55" s="307"/>
      <c r="TZC55" s="307"/>
      <c r="TZD55" s="308"/>
      <c r="TZE55" s="306"/>
      <c r="TZF55" s="307"/>
      <c r="TZG55" s="307"/>
      <c r="TZH55" s="307"/>
      <c r="TZI55" s="307"/>
      <c r="TZJ55" s="307"/>
      <c r="TZK55" s="307"/>
      <c r="TZL55" s="308"/>
      <c r="TZM55" s="306"/>
      <c r="TZN55" s="307"/>
      <c r="TZO55" s="307"/>
      <c r="TZP55" s="307"/>
      <c r="TZQ55" s="307"/>
      <c r="TZR55" s="307"/>
      <c r="TZS55" s="307"/>
      <c r="TZT55" s="308"/>
      <c r="TZU55" s="306"/>
      <c r="TZV55" s="307"/>
      <c r="TZW55" s="307"/>
      <c r="TZX55" s="307"/>
      <c r="TZY55" s="307"/>
      <c r="TZZ55" s="307"/>
      <c r="UAA55" s="307"/>
      <c r="UAB55" s="308"/>
      <c r="UAC55" s="306"/>
      <c r="UAD55" s="307"/>
      <c r="UAE55" s="307"/>
      <c r="UAF55" s="307"/>
      <c r="UAG55" s="307"/>
      <c r="UAH55" s="307"/>
      <c r="UAI55" s="307"/>
      <c r="UAJ55" s="308"/>
      <c r="UAK55" s="306"/>
      <c r="UAL55" s="307"/>
      <c r="UAM55" s="307"/>
      <c r="UAN55" s="307"/>
      <c r="UAO55" s="307"/>
      <c r="UAP55" s="307"/>
      <c r="UAQ55" s="307"/>
      <c r="UAR55" s="308"/>
      <c r="UAS55" s="306"/>
      <c r="UAT55" s="307"/>
      <c r="UAU55" s="307"/>
      <c r="UAV55" s="307"/>
      <c r="UAW55" s="307"/>
      <c r="UAX55" s="307"/>
      <c r="UAY55" s="307"/>
      <c r="UAZ55" s="308"/>
      <c r="UBA55" s="306"/>
      <c r="UBB55" s="307"/>
      <c r="UBC55" s="307"/>
      <c r="UBD55" s="307"/>
      <c r="UBE55" s="307"/>
      <c r="UBF55" s="307"/>
      <c r="UBG55" s="307"/>
      <c r="UBH55" s="308"/>
      <c r="UBI55" s="306"/>
      <c r="UBJ55" s="307"/>
      <c r="UBK55" s="307"/>
      <c r="UBL55" s="307"/>
      <c r="UBM55" s="307"/>
      <c r="UBN55" s="307"/>
      <c r="UBO55" s="307"/>
      <c r="UBP55" s="308"/>
      <c r="UBQ55" s="306"/>
      <c r="UBR55" s="307"/>
      <c r="UBS55" s="307"/>
      <c r="UBT55" s="307"/>
      <c r="UBU55" s="307"/>
      <c r="UBV55" s="307"/>
      <c r="UBW55" s="307"/>
      <c r="UBX55" s="308"/>
      <c r="UBY55" s="306"/>
      <c r="UBZ55" s="307"/>
      <c r="UCA55" s="307"/>
      <c r="UCB55" s="307"/>
      <c r="UCC55" s="307"/>
      <c r="UCD55" s="307"/>
      <c r="UCE55" s="307"/>
      <c r="UCF55" s="308"/>
      <c r="UCG55" s="306"/>
      <c r="UCH55" s="307"/>
      <c r="UCI55" s="307"/>
      <c r="UCJ55" s="307"/>
      <c r="UCK55" s="307"/>
      <c r="UCL55" s="307"/>
      <c r="UCM55" s="307"/>
      <c r="UCN55" s="308"/>
      <c r="UCO55" s="306"/>
      <c r="UCP55" s="307"/>
      <c r="UCQ55" s="307"/>
      <c r="UCR55" s="307"/>
      <c r="UCS55" s="307"/>
      <c r="UCT55" s="307"/>
      <c r="UCU55" s="307"/>
      <c r="UCV55" s="308"/>
      <c r="UCW55" s="306"/>
      <c r="UCX55" s="307"/>
      <c r="UCY55" s="307"/>
      <c r="UCZ55" s="307"/>
      <c r="UDA55" s="307"/>
      <c r="UDB55" s="307"/>
      <c r="UDC55" s="307"/>
      <c r="UDD55" s="308"/>
      <c r="UDE55" s="306"/>
      <c r="UDF55" s="307"/>
      <c r="UDG55" s="307"/>
      <c r="UDH55" s="307"/>
      <c r="UDI55" s="307"/>
      <c r="UDJ55" s="307"/>
      <c r="UDK55" s="307"/>
      <c r="UDL55" s="308"/>
      <c r="UDM55" s="306"/>
      <c r="UDN55" s="307"/>
      <c r="UDO55" s="307"/>
      <c r="UDP55" s="307"/>
      <c r="UDQ55" s="307"/>
      <c r="UDR55" s="307"/>
      <c r="UDS55" s="307"/>
      <c r="UDT55" s="308"/>
      <c r="UDU55" s="306"/>
      <c r="UDV55" s="307"/>
      <c r="UDW55" s="307"/>
      <c r="UDX55" s="307"/>
      <c r="UDY55" s="307"/>
      <c r="UDZ55" s="307"/>
      <c r="UEA55" s="307"/>
      <c r="UEB55" s="308"/>
      <c r="UEC55" s="306"/>
      <c r="UED55" s="307"/>
      <c r="UEE55" s="307"/>
      <c r="UEF55" s="307"/>
      <c r="UEG55" s="307"/>
      <c r="UEH55" s="307"/>
      <c r="UEI55" s="307"/>
      <c r="UEJ55" s="308"/>
      <c r="UEK55" s="306"/>
      <c r="UEL55" s="307"/>
      <c r="UEM55" s="307"/>
      <c r="UEN55" s="307"/>
      <c r="UEO55" s="307"/>
      <c r="UEP55" s="307"/>
      <c r="UEQ55" s="307"/>
      <c r="UER55" s="308"/>
      <c r="UES55" s="306"/>
      <c r="UET55" s="307"/>
      <c r="UEU55" s="307"/>
      <c r="UEV55" s="307"/>
      <c r="UEW55" s="307"/>
      <c r="UEX55" s="307"/>
      <c r="UEY55" s="307"/>
      <c r="UEZ55" s="308"/>
      <c r="UFA55" s="306"/>
      <c r="UFB55" s="307"/>
      <c r="UFC55" s="307"/>
      <c r="UFD55" s="307"/>
      <c r="UFE55" s="307"/>
      <c r="UFF55" s="307"/>
      <c r="UFG55" s="307"/>
      <c r="UFH55" s="308"/>
      <c r="UFI55" s="306"/>
      <c r="UFJ55" s="307"/>
      <c r="UFK55" s="307"/>
      <c r="UFL55" s="307"/>
      <c r="UFM55" s="307"/>
      <c r="UFN55" s="307"/>
      <c r="UFO55" s="307"/>
      <c r="UFP55" s="308"/>
      <c r="UFQ55" s="306"/>
      <c r="UFR55" s="307"/>
      <c r="UFS55" s="307"/>
      <c r="UFT55" s="307"/>
      <c r="UFU55" s="307"/>
      <c r="UFV55" s="307"/>
      <c r="UFW55" s="307"/>
      <c r="UFX55" s="308"/>
      <c r="UFY55" s="306"/>
      <c r="UFZ55" s="307"/>
      <c r="UGA55" s="307"/>
      <c r="UGB55" s="307"/>
      <c r="UGC55" s="307"/>
      <c r="UGD55" s="307"/>
      <c r="UGE55" s="307"/>
      <c r="UGF55" s="308"/>
      <c r="UGG55" s="306"/>
      <c r="UGH55" s="307"/>
      <c r="UGI55" s="307"/>
      <c r="UGJ55" s="307"/>
      <c r="UGK55" s="307"/>
      <c r="UGL55" s="307"/>
      <c r="UGM55" s="307"/>
      <c r="UGN55" s="308"/>
      <c r="UGO55" s="306"/>
      <c r="UGP55" s="307"/>
      <c r="UGQ55" s="307"/>
      <c r="UGR55" s="307"/>
      <c r="UGS55" s="307"/>
      <c r="UGT55" s="307"/>
      <c r="UGU55" s="307"/>
      <c r="UGV55" s="308"/>
      <c r="UGW55" s="306"/>
      <c r="UGX55" s="307"/>
      <c r="UGY55" s="307"/>
      <c r="UGZ55" s="307"/>
      <c r="UHA55" s="307"/>
      <c r="UHB55" s="307"/>
      <c r="UHC55" s="307"/>
      <c r="UHD55" s="308"/>
      <c r="UHE55" s="306"/>
      <c r="UHF55" s="307"/>
      <c r="UHG55" s="307"/>
      <c r="UHH55" s="307"/>
      <c r="UHI55" s="307"/>
      <c r="UHJ55" s="307"/>
      <c r="UHK55" s="307"/>
      <c r="UHL55" s="308"/>
      <c r="UHM55" s="306"/>
      <c r="UHN55" s="307"/>
      <c r="UHO55" s="307"/>
      <c r="UHP55" s="307"/>
      <c r="UHQ55" s="307"/>
      <c r="UHR55" s="307"/>
      <c r="UHS55" s="307"/>
      <c r="UHT55" s="308"/>
      <c r="UHU55" s="306"/>
      <c r="UHV55" s="307"/>
      <c r="UHW55" s="307"/>
      <c r="UHX55" s="307"/>
      <c r="UHY55" s="307"/>
      <c r="UHZ55" s="307"/>
      <c r="UIA55" s="307"/>
      <c r="UIB55" s="308"/>
      <c r="UIC55" s="306"/>
      <c r="UID55" s="307"/>
      <c r="UIE55" s="307"/>
      <c r="UIF55" s="307"/>
      <c r="UIG55" s="307"/>
      <c r="UIH55" s="307"/>
      <c r="UII55" s="307"/>
      <c r="UIJ55" s="308"/>
      <c r="UIK55" s="306"/>
      <c r="UIL55" s="307"/>
      <c r="UIM55" s="307"/>
      <c r="UIN55" s="307"/>
      <c r="UIO55" s="307"/>
      <c r="UIP55" s="307"/>
      <c r="UIQ55" s="307"/>
      <c r="UIR55" s="308"/>
      <c r="UIS55" s="306"/>
      <c r="UIT55" s="307"/>
      <c r="UIU55" s="307"/>
      <c r="UIV55" s="307"/>
      <c r="UIW55" s="307"/>
      <c r="UIX55" s="307"/>
      <c r="UIY55" s="307"/>
      <c r="UIZ55" s="308"/>
      <c r="UJA55" s="306"/>
      <c r="UJB55" s="307"/>
      <c r="UJC55" s="307"/>
      <c r="UJD55" s="307"/>
      <c r="UJE55" s="307"/>
      <c r="UJF55" s="307"/>
      <c r="UJG55" s="307"/>
      <c r="UJH55" s="308"/>
      <c r="UJI55" s="306"/>
      <c r="UJJ55" s="307"/>
      <c r="UJK55" s="307"/>
      <c r="UJL55" s="307"/>
      <c r="UJM55" s="307"/>
      <c r="UJN55" s="307"/>
      <c r="UJO55" s="307"/>
      <c r="UJP55" s="308"/>
      <c r="UJQ55" s="306"/>
      <c r="UJR55" s="307"/>
      <c r="UJS55" s="307"/>
      <c r="UJT55" s="307"/>
      <c r="UJU55" s="307"/>
      <c r="UJV55" s="307"/>
      <c r="UJW55" s="307"/>
      <c r="UJX55" s="308"/>
      <c r="UJY55" s="306"/>
      <c r="UJZ55" s="307"/>
      <c r="UKA55" s="307"/>
      <c r="UKB55" s="307"/>
      <c r="UKC55" s="307"/>
      <c r="UKD55" s="307"/>
      <c r="UKE55" s="307"/>
      <c r="UKF55" s="308"/>
      <c r="UKG55" s="306"/>
      <c r="UKH55" s="307"/>
      <c r="UKI55" s="307"/>
      <c r="UKJ55" s="307"/>
      <c r="UKK55" s="307"/>
      <c r="UKL55" s="307"/>
      <c r="UKM55" s="307"/>
      <c r="UKN55" s="308"/>
      <c r="UKO55" s="306"/>
      <c r="UKP55" s="307"/>
      <c r="UKQ55" s="307"/>
      <c r="UKR55" s="307"/>
      <c r="UKS55" s="307"/>
      <c r="UKT55" s="307"/>
      <c r="UKU55" s="307"/>
      <c r="UKV55" s="308"/>
      <c r="UKW55" s="306"/>
      <c r="UKX55" s="307"/>
      <c r="UKY55" s="307"/>
      <c r="UKZ55" s="307"/>
      <c r="ULA55" s="307"/>
      <c r="ULB55" s="307"/>
      <c r="ULC55" s="307"/>
      <c r="ULD55" s="308"/>
      <c r="ULE55" s="306"/>
      <c r="ULF55" s="307"/>
      <c r="ULG55" s="307"/>
      <c r="ULH55" s="307"/>
      <c r="ULI55" s="307"/>
      <c r="ULJ55" s="307"/>
      <c r="ULK55" s="307"/>
      <c r="ULL55" s="308"/>
      <c r="ULM55" s="306"/>
      <c r="ULN55" s="307"/>
      <c r="ULO55" s="307"/>
      <c r="ULP55" s="307"/>
      <c r="ULQ55" s="307"/>
      <c r="ULR55" s="307"/>
      <c r="ULS55" s="307"/>
      <c r="ULT55" s="308"/>
      <c r="ULU55" s="306"/>
      <c r="ULV55" s="307"/>
      <c r="ULW55" s="307"/>
      <c r="ULX55" s="307"/>
      <c r="ULY55" s="307"/>
      <c r="ULZ55" s="307"/>
      <c r="UMA55" s="307"/>
      <c r="UMB55" s="308"/>
      <c r="UMC55" s="306"/>
      <c r="UMD55" s="307"/>
      <c r="UME55" s="307"/>
      <c r="UMF55" s="307"/>
      <c r="UMG55" s="307"/>
      <c r="UMH55" s="307"/>
      <c r="UMI55" s="307"/>
      <c r="UMJ55" s="308"/>
      <c r="UMK55" s="306"/>
      <c r="UML55" s="307"/>
      <c r="UMM55" s="307"/>
      <c r="UMN55" s="307"/>
      <c r="UMO55" s="307"/>
      <c r="UMP55" s="307"/>
      <c r="UMQ55" s="307"/>
      <c r="UMR55" s="308"/>
      <c r="UMS55" s="306"/>
      <c r="UMT55" s="307"/>
      <c r="UMU55" s="307"/>
      <c r="UMV55" s="307"/>
      <c r="UMW55" s="307"/>
      <c r="UMX55" s="307"/>
      <c r="UMY55" s="307"/>
      <c r="UMZ55" s="308"/>
      <c r="UNA55" s="306"/>
      <c r="UNB55" s="307"/>
      <c r="UNC55" s="307"/>
      <c r="UND55" s="307"/>
      <c r="UNE55" s="307"/>
      <c r="UNF55" s="307"/>
      <c r="UNG55" s="307"/>
      <c r="UNH55" s="308"/>
      <c r="UNI55" s="306"/>
      <c r="UNJ55" s="307"/>
      <c r="UNK55" s="307"/>
      <c r="UNL55" s="307"/>
      <c r="UNM55" s="307"/>
      <c r="UNN55" s="307"/>
      <c r="UNO55" s="307"/>
      <c r="UNP55" s="308"/>
      <c r="UNQ55" s="306"/>
      <c r="UNR55" s="307"/>
      <c r="UNS55" s="307"/>
      <c r="UNT55" s="307"/>
      <c r="UNU55" s="307"/>
      <c r="UNV55" s="307"/>
      <c r="UNW55" s="307"/>
      <c r="UNX55" s="308"/>
      <c r="UNY55" s="306"/>
      <c r="UNZ55" s="307"/>
      <c r="UOA55" s="307"/>
      <c r="UOB55" s="307"/>
      <c r="UOC55" s="307"/>
      <c r="UOD55" s="307"/>
      <c r="UOE55" s="307"/>
      <c r="UOF55" s="308"/>
      <c r="UOG55" s="306"/>
      <c r="UOH55" s="307"/>
      <c r="UOI55" s="307"/>
      <c r="UOJ55" s="307"/>
      <c r="UOK55" s="307"/>
      <c r="UOL55" s="307"/>
      <c r="UOM55" s="307"/>
      <c r="UON55" s="308"/>
      <c r="UOO55" s="306"/>
      <c r="UOP55" s="307"/>
      <c r="UOQ55" s="307"/>
      <c r="UOR55" s="307"/>
      <c r="UOS55" s="307"/>
      <c r="UOT55" s="307"/>
      <c r="UOU55" s="307"/>
      <c r="UOV55" s="308"/>
      <c r="UOW55" s="306"/>
      <c r="UOX55" s="307"/>
      <c r="UOY55" s="307"/>
      <c r="UOZ55" s="307"/>
      <c r="UPA55" s="307"/>
      <c r="UPB55" s="307"/>
      <c r="UPC55" s="307"/>
      <c r="UPD55" s="308"/>
      <c r="UPE55" s="306"/>
      <c r="UPF55" s="307"/>
      <c r="UPG55" s="307"/>
      <c r="UPH55" s="307"/>
      <c r="UPI55" s="307"/>
      <c r="UPJ55" s="307"/>
      <c r="UPK55" s="307"/>
      <c r="UPL55" s="308"/>
      <c r="UPM55" s="306"/>
      <c r="UPN55" s="307"/>
      <c r="UPO55" s="307"/>
      <c r="UPP55" s="307"/>
      <c r="UPQ55" s="307"/>
      <c r="UPR55" s="307"/>
      <c r="UPS55" s="307"/>
      <c r="UPT55" s="308"/>
      <c r="UPU55" s="306"/>
      <c r="UPV55" s="307"/>
      <c r="UPW55" s="307"/>
      <c r="UPX55" s="307"/>
      <c r="UPY55" s="307"/>
      <c r="UPZ55" s="307"/>
      <c r="UQA55" s="307"/>
      <c r="UQB55" s="308"/>
      <c r="UQC55" s="306"/>
      <c r="UQD55" s="307"/>
      <c r="UQE55" s="307"/>
      <c r="UQF55" s="307"/>
      <c r="UQG55" s="307"/>
      <c r="UQH55" s="307"/>
      <c r="UQI55" s="307"/>
      <c r="UQJ55" s="308"/>
      <c r="UQK55" s="306"/>
      <c r="UQL55" s="307"/>
      <c r="UQM55" s="307"/>
      <c r="UQN55" s="307"/>
      <c r="UQO55" s="307"/>
      <c r="UQP55" s="307"/>
      <c r="UQQ55" s="307"/>
      <c r="UQR55" s="308"/>
      <c r="UQS55" s="306"/>
      <c r="UQT55" s="307"/>
      <c r="UQU55" s="307"/>
      <c r="UQV55" s="307"/>
      <c r="UQW55" s="307"/>
      <c r="UQX55" s="307"/>
      <c r="UQY55" s="307"/>
      <c r="UQZ55" s="308"/>
      <c r="URA55" s="306"/>
      <c r="URB55" s="307"/>
      <c r="URC55" s="307"/>
      <c r="URD55" s="307"/>
      <c r="URE55" s="307"/>
      <c r="URF55" s="307"/>
      <c r="URG55" s="307"/>
      <c r="URH55" s="308"/>
      <c r="URI55" s="306"/>
      <c r="URJ55" s="307"/>
      <c r="URK55" s="307"/>
      <c r="URL55" s="307"/>
      <c r="URM55" s="307"/>
      <c r="URN55" s="307"/>
      <c r="URO55" s="307"/>
      <c r="URP55" s="308"/>
      <c r="URQ55" s="306"/>
      <c r="URR55" s="307"/>
      <c r="URS55" s="307"/>
      <c r="URT55" s="307"/>
      <c r="URU55" s="307"/>
      <c r="URV55" s="307"/>
      <c r="URW55" s="307"/>
      <c r="URX55" s="308"/>
      <c r="URY55" s="306"/>
      <c r="URZ55" s="307"/>
      <c r="USA55" s="307"/>
      <c r="USB55" s="307"/>
      <c r="USC55" s="307"/>
      <c r="USD55" s="307"/>
      <c r="USE55" s="307"/>
      <c r="USF55" s="308"/>
      <c r="USG55" s="306"/>
      <c r="USH55" s="307"/>
      <c r="USI55" s="307"/>
      <c r="USJ55" s="307"/>
      <c r="USK55" s="307"/>
      <c r="USL55" s="307"/>
      <c r="USM55" s="307"/>
      <c r="USN55" s="308"/>
      <c r="USO55" s="306"/>
      <c r="USP55" s="307"/>
      <c r="USQ55" s="307"/>
      <c r="USR55" s="307"/>
      <c r="USS55" s="307"/>
      <c r="UST55" s="307"/>
      <c r="USU55" s="307"/>
      <c r="USV55" s="308"/>
      <c r="USW55" s="306"/>
      <c r="USX55" s="307"/>
      <c r="USY55" s="307"/>
      <c r="USZ55" s="307"/>
      <c r="UTA55" s="307"/>
      <c r="UTB55" s="307"/>
      <c r="UTC55" s="307"/>
      <c r="UTD55" s="308"/>
      <c r="UTE55" s="306"/>
      <c r="UTF55" s="307"/>
      <c r="UTG55" s="307"/>
      <c r="UTH55" s="307"/>
      <c r="UTI55" s="307"/>
      <c r="UTJ55" s="307"/>
      <c r="UTK55" s="307"/>
      <c r="UTL55" s="308"/>
      <c r="UTM55" s="306"/>
      <c r="UTN55" s="307"/>
      <c r="UTO55" s="307"/>
      <c r="UTP55" s="307"/>
      <c r="UTQ55" s="307"/>
      <c r="UTR55" s="307"/>
      <c r="UTS55" s="307"/>
      <c r="UTT55" s="308"/>
      <c r="UTU55" s="306"/>
      <c r="UTV55" s="307"/>
      <c r="UTW55" s="307"/>
      <c r="UTX55" s="307"/>
      <c r="UTY55" s="307"/>
      <c r="UTZ55" s="307"/>
      <c r="UUA55" s="307"/>
      <c r="UUB55" s="308"/>
      <c r="UUC55" s="306"/>
      <c r="UUD55" s="307"/>
      <c r="UUE55" s="307"/>
      <c r="UUF55" s="307"/>
      <c r="UUG55" s="307"/>
      <c r="UUH55" s="307"/>
      <c r="UUI55" s="307"/>
      <c r="UUJ55" s="308"/>
      <c r="UUK55" s="306"/>
      <c r="UUL55" s="307"/>
      <c r="UUM55" s="307"/>
      <c r="UUN55" s="307"/>
      <c r="UUO55" s="307"/>
      <c r="UUP55" s="307"/>
      <c r="UUQ55" s="307"/>
      <c r="UUR55" s="308"/>
      <c r="UUS55" s="306"/>
      <c r="UUT55" s="307"/>
      <c r="UUU55" s="307"/>
      <c r="UUV55" s="307"/>
      <c r="UUW55" s="307"/>
      <c r="UUX55" s="307"/>
      <c r="UUY55" s="307"/>
      <c r="UUZ55" s="308"/>
      <c r="UVA55" s="306"/>
      <c r="UVB55" s="307"/>
      <c r="UVC55" s="307"/>
      <c r="UVD55" s="307"/>
      <c r="UVE55" s="307"/>
      <c r="UVF55" s="307"/>
      <c r="UVG55" s="307"/>
      <c r="UVH55" s="308"/>
      <c r="UVI55" s="306"/>
      <c r="UVJ55" s="307"/>
      <c r="UVK55" s="307"/>
      <c r="UVL55" s="307"/>
      <c r="UVM55" s="307"/>
      <c r="UVN55" s="307"/>
      <c r="UVO55" s="307"/>
      <c r="UVP55" s="308"/>
      <c r="UVQ55" s="306"/>
      <c r="UVR55" s="307"/>
      <c r="UVS55" s="307"/>
      <c r="UVT55" s="307"/>
      <c r="UVU55" s="307"/>
      <c r="UVV55" s="307"/>
      <c r="UVW55" s="307"/>
      <c r="UVX55" s="308"/>
      <c r="UVY55" s="306"/>
      <c r="UVZ55" s="307"/>
      <c r="UWA55" s="307"/>
      <c r="UWB55" s="307"/>
      <c r="UWC55" s="307"/>
      <c r="UWD55" s="307"/>
      <c r="UWE55" s="307"/>
      <c r="UWF55" s="308"/>
      <c r="UWG55" s="306"/>
      <c r="UWH55" s="307"/>
      <c r="UWI55" s="307"/>
      <c r="UWJ55" s="307"/>
      <c r="UWK55" s="307"/>
      <c r="UWL55" s="307"/>
      <c r="UWM55" s="307"/>
      <c r="UWN55" s="308"/>
      <c r="UWO55" s="306"/>
      <c r="UWP55" s="307"/>
      <c r="UWQ55" s="307"/>
      <c r="UWR55" s="307"/>
      <c r="UWS55" s="307"/>
      <c r="UWT55" s="307"/>
      <c r="UWU55" s="307"/>
      <c r="UWV55" s="308"/>
      <c r="UWW55" s="306"/>
      <c r="UWX55" s="307"/>
      <c r="UWY55" s="307"/>
      <c r="UWZ55" s="307"/>
      <c r="UXA55" s="307"/>
      <c r="UXB55" s="307"/>
      <c r="UXC55" s="307"/>
      <c r="UXD55" s="308"/>
      <c r="UXE55" s="306"/>
      <c r="UXF55" s="307"/>
      <c r="UXG55" s="307"/>
      <c r="UXH55" s="307"/>
      <c r="UXI55" s="307"/>
      <c r="UXJ55" s="307"/>
      <c r="UXK55" s="307"/>
      <c r="UXL55" s="308"/>
      <c r="UXM55" s="306"/>
      <c r="UXN55" s="307"/>
      <c r="UXO55" s="307"/>
      <c r="UXP55" s="307"/>
      <c r="UXQ55" s="307"/>
      <c r="UXR55" s="307"/>
      <c r="UXS55" s="307"/>
      <c r="UXT55" s="308"/>
      <c r="UXU55" s="306"/>
      <c r="UXV55" s="307"/>
      <c r="UXW55" s="307"/>
      <c r="UXX55" s="307"/>
      <c r="UXY55" s="307"/>
      <c r="UXZ55" s="307"/>
      <c r="UYA55" s="307"/>
      <c r="UYB55" s="308"/>
      <c r="UYC55" s="306"/>
      <c r="UYD55" s="307"/>
      <c r="UYE55" s="307"/>
      <c r="UYF55" s="307"/>
      <c r="UYG55" s="307"/>
      <c r="UYH55" s="307"/>
      <c r="UYI55" s="307"/>
      <c r="UYJ55" s="308"/>
      <c r="UYK55" s="306"/>
      <c r="UYL55" s="307"/>
      <c r="UYM55" s="307"/>
      <c r="UYN55" s="307"/>
      <c r="UYO55" s="307"/>
      <c r="UYP55" s="307"/>
      <c r="UYQ55" s="307"/>
      <c r="UYR55" s="308"/>
      <c r="UYS55" s="306"/>
      <c r="UYT55" s="307"/>
      <c r="UYU55" s="307"/>
      <c r="UYV55" s="307"/>
      <c r="UYW55" s="307"/>
      <c r="UYX55" s="307"/>
      <c r="UYY55" s="307"/>
      <c r="UYZ55" s="308"/>
      <c r="UZA55" s="306"/>
      <c r="UZB55" s="307"/>
      <c r="UZC55" s="307"/>
      <c r="UZD55" s="307"/>
      <c r="UZE55" s="307"/>
      <c r="UZF55" s="307"/>
      <c r="UZG55" s="307"/>
      <c r="UZH55" s="308"/>
      <c r="UZI55" s="306"/>
      <c r="UZJ55" s="307"/>
      <c r="UZK55" s="307"/>
      <c r="UZL55" s="307"/>
      <c r="UZM55" s="307"/>
      <c r="UZN55" s="307"/>
      <c r="UZO55" s="307"/>
      <c r="UZP55" s="308"/>
      <c r="UZQ55" s="306"/>
      <c r="UZR55" s="307"/>
      <c r="UZS55" s="307"/>
      <c r="UZT55" s="307"/>
      <c r="UZU55" s="307"/>
      <c r="UZV55" s="307"/>
      <c r="UZW55" s="307"/>
      <c r="UZX55" s="308"/>
      <c r="UZY55" s="306"/>
      <c r="UZZ55" s="307"/>
      <c r="VAA55" s="307"/>
      <c r="VAB55" s="307"/>
      <c r="VAC55" s="307"/>
      <c r="VAD55" s="307"/>
      <c r="VAE55" s="307"/>
      <c r="VAF55" s="308"/>
      <c r="VAG55" s="306"/>
      <c r="VAH55" s="307"/>
      <c r="VAI55" s="307"/>
      <c r="VAJ55" s="307"/>
      <c r="VAK55" s="307"/>
      <c r="VAL55" s="307"/>
      <c r="VAM55" s="307"/>
      <c r="VAN55" s="308"/>
      <c r="VAO55" s="306"/>
      <c r="VAP55" s="307"/>
      <c r="VAQ55" s="307"/>
      <c r="VAR55" s="307"/>
      <c r="VAS55" s="307"/>
      <c r="VAT55" s="307"/>
      <c r="VAU55" s="307"/>
      <c r="VAV55" s="308"/>
      <c r="VAW55" s="306"/>
      <c r="VAX55" s="307"/>
      <c r="VAY55" s="307"/>
      <c r="VAZ55" s="307"/>
      <c r="VBA55" s="307"/>
      <c r="VBB55" s="307"/>
      <c r="VBC55" s="307"/>
      <c r="VBD55" s="308"/>
      <c r="VBE55" s="306"/>
      <c r="VBF55" s="307"/>
      <c r="VBG55" s="307"/>
      <c r="VBH55" s="307"/>
      <c r="VBI55" s="307"/>
      <c r="VBJ55" s="307"/>
      <c r="VBK55" s="307"/>
      <c r="VBL55" s="308"/>
      <c r="VBM55" s="306"/>
      <c r="VBN55" s="307"/>
      <c r="VBO55" s="307"/>
      <c r="VBP55" s="307"/>
      <c r="VBQ55" s="307"/>
      <c r="VBR55" s="307"/>
      <c r="VBS55" s="307"/>
      <c r="VBT55" s="308"/>
      <c r="VBU55" s="306"/>
      <c r="VBV55" s="307"/>
      <c r="VBW55" s="307"/>
      <c r="VBX55" s="307"/>
      <c r="VBY55" s="307"/>
      <c r="VBZ55" s="307"/>
      <c r="VCA55" s="307"/>
      <c r="VCB55" s="308"/>
      <c r="VCC55" s="306"/>
      <c r="VCD55" s="307"/>
      <c r="VCE55" s="307"/>
      <c r="VCF55" s="307"/>
      <c r="VCG55" s="307"/>
      <c r="VCH55" s="307"/>
      <c r="VCI55" s="307"/>
      <c r="VCJ55" s="308"/>
      <c r="VCK55" s="306"/>
      <c r="VCL55" s="307"/>
      <c r="VCM55" s="307"/>
      <c r="VCN55" s="307"/>
      <c r="VCO55" s="307"/>
      <c r="VCP55" s="307"/>
      <c r="VCQ55" s="307"/>
      <c r="VCR55" s="308"/>
      <c r="VCS55" s="306"/>
      <c r="VCT55" s="307"/>
      <c r="VCU55" s="307"/>
      <c r="VCV55" s="307"/>
      <c r="VCW55" s="307"/>
      <c r="VCX55" s="307"/>
      <c r="VCY55" s="307"/>
      <c r="VCZ55" s="308"/>
      <c r="VDA55" s="306"/>
      <c r="VDB55" s="307"/>
      <c r="VDC55" s="307"/>
      <c r="VDD55" s="307"/>
      <c r="VDE55" s="307"/>
      <c r="VDF55" s="307"/>
      <c r="VDG55" s="307"/>
      <c r="VDH55" s="308"/>
      <c r="VDI55" s="306"/>
      <c r="VDJ55" s="307"/>
      <c r="VDK55" s="307"/>
      <c r="VDL55" s="307"/>
      <c r="VDM55" s="307"/>
      <c r="VDN55" s="307"/>
      <c r="VDO55" s="307"/>
      <c r="VDP55" s="308"/>
      <c r="VDQ55" s="306"/>
      <c r="VDR55" s="307"/>
      <c r="VDS55" s="307"/>
      <c r="VDT55" s="307"/>
      <c r="VDU55" s="307"/>
      <c r="VDV55" s="307"/>
      <c r="VDW55" s="307"/>
      <c r="VDX55" s="308"/>
      <c r="VDY55" s="306"/>
      <c r="VDZ55" s="307"/>
      <c r="VEA55" s="307"/>
      <c r="VEB55" s="307"/>
      <c r="VEC55" s="307"/>
      <c r="VED55" s="307"/>
      <c r="VEE55" s="307"/>
      <c r="VEF55" s="308"/>
      <c r="VEG55" s="306"/>
      <c r="VEH55" s="307"/>
      <c r="VEI55" s="307"/>
      <c r="VEJ55" s="307"/>
      <c r="VEK55" s="307"/>
      <c r="VEL55" s="307"/>
      <c r="VEM55" s="307"/>
      <c r="VEN55" s="308"/>
      <c r="VEO55" s="306"/>
      <c r="VEP55" s="307"/>
      <c r="VEQ55" s="307"/>
      <c r="VER55" s="307"/>
      <c r="VES55" s="307"/>
      <c r="VET55" s="307"/>
      <c r="VEU55" s="307"/>
      <c r="VEV55" s="308"/>
      <c r="VEW55" s="306"/>
      <c r="VEX55" s="307"/>
      <c r="VEY55" s="307"/>
      <c r="VEZ55" s="307"/>
      <c r="VFA55" s="307"/>
      <c r="VFB55" s="307"/>
      <c r="VFC55" s="307"/>
      <c r="VFD55" s="308"/>
      <c r="VFE55" s="306"/>
      <c r="VFF55" s="307"/>
      <c r="VFG55" s="307"/>
      <c r="VFH55" s="307"/>
      <c r="VFI55" s="307"/>
      <c r="VFJ55" s="307"/>
      <c r="VFK55" s="307"/>
      <c r="VFL55" s="308"/>
      <c r="VFM55" s="306"/>
      <c r="VFN55" s="307"/>
      <c r="VFO55" s="307"/>
      <c r="VFP55" s="307"/>
      <c r="VFQ55" s="307"/>
      <c r="VFR55" s="307"/>
      <c r="VFS55" s="307"/>
      <c r="VFT55" s="308"/>
      <c r="VFU55" s="306"/>
      <c r="VFV55" s="307"/>
      <c r="VFW55" s="307"/>
      <c r="VFX55" s="307"/>
      <c r="VFY55" s="307"/>
      <c r="VFZ55" s="307"/>
      <c r="VGA55" s="307"/>
      <c r="VGB55" s="308"/>
      <c r="VGC55" s="306"/>
      <c r="VGD55" s="307"/>
      <c r="VGE55" s="307"/>
      <c r="VGF55" s="307"/>
      <c r="VGG55" s="307"/>
      <c r="VGH55" s="307"/>
      <c r="VGI55" s="307"/>
      <c r="VGJ55" s="308"/>
      <c r="VGK55" s="306"/>
      <c r="VGL55" s="307"/>
      <c r="VGM55" s="307"/>
      <c r="VGN55" s="307"/>
      <c r="VGO55" s="307"/>
      <c r="VGP55" s="307"/>
      <c r="VGQ55" s="307"/>
      <c r="VGR55" s="308"/>
      <c r="VGS55" s="306"/>
      <c r="VGT55" s="307"/>
      <c r="VGU55" s="307"/>
      <c r="VGV55" s="307"/>
      <c r="VGW55" s="307"/>
      <c r="VGX55" s="307"/>
      <c r="VGY55" s="307"/>
      <c r="VGZ55" s="308"/>
      <c r="VHA55" s="306"/>
      <c r="VHB55" s="307"/>
      <c r="VHC55" s="307"/>
      <c r="VHD55" s="307"/>
      <c r="VHE55" s="307"/>
      <c r="VHF55" s="307"/>
      <c r="VHG55" s="307"/>
      <c r="VHH55" s="308"/>
      <c r="VHI55" s="306"/>
      <c r="VHJ55" s="307"/>
      <c r="VHK55" s="307"/>
      <c r="VHL55" s="307"/>
      <c r="VHM55" s="307"/>
      <c r="VHN55" s="307"/>
      <c r="VHO55" s="307"/>
      <c r="VHP55" s="308"/>
      <c r="VHQ55" s="306"/>
      <c r="VHR55" s="307"/>
      <c r="VHS55" s="307"/>
      <c r="VHT55" s="307"/>
      <c r="VHU55" s="307"/>
      <c r="VHV55" s="307"/>
      <c r="VHW55" s="307"/>
      <c r="VHX55" s="308"/>
      <c r="VHY55" s="306"/>
      <c r="VHZ55" s="307"/>
      <c r="VIA55" s="307"/>
      <c r="VIB55" s="307"/>
      <c r="VIC55" s="307"/>
      <c r="VID55" s="307"/>
      <c r="VIE55" s="307"/>
      <c r="VIF55" s="308"/>
      <c r="VIG55" s="306"/>
      <c r="VIH55" s="307"/>
      <c r="VII55" s="307"/>
      <c r="VIJ55" s="307"/>
      <c r="VIK55" s="307"/>
      <c r="VIL55" s="307"/>
      <c r="VIM55" s="307"/>
      <c r="VIN55" s="308"/>
      <c r="VIO55" s="306"/>
      <c r="VIP55" s="307"/>
      <c r="VIQ55" s="307"/>
      <c r="VIR55" s="307"/>
      <c r="VIS55" s="307"/>
      <c r="VIT55" s="307"/>
      <c r="VIU55" s="307"/>
      <c r="VIV55" s="308"/>
      <c r="VIW55" s="306"/>
      <c r="VIX55" s="307"/>
      <c r="VIY55" s="307"/>
      <c r="VIZ55" s="307"/>
      <c r="VJA55" s="307"/>
      <c r="VJB55" s="307"/>
      <c r="VJC55" s="307"/>
      <c r="VJD55" s="308"/>
      <c r="VJE55" s="306"/>
      <c r="VJF55" s="307"/>
      <c r="VJG55" s="307"/>
      <c r="VJH55" s="307"/>
      <c r="VJI55" s="307"/>
      <c r="VJJ55" s="307"/>
      <c r="VJK55" s="307"/>
      <c r="VJL55" s="308"/>
      <c r="VJM55" s="306"/>
      <c r="VJN55" s="307"/>
      <c r="VJO55" s="307"/>
      <c r="VJP55" s="307"/>
      <c r="VJQ55" s="307"/>
      <c r="VJR55" s="307"/>
      <c r="VJS55" s="307"/>
      <c r="VJT55" s="308"/>
      <c r="VJU55" s="306"/>
      <c r="VJV55" s="307"/>
      <c r="VJW55" s="307"/>
      <c r="VJX55" s="307"/>
      <c r="VJY55" s="307"/>
      <c r="VJZ55" s="307"/>
      <c r="VKA55" s="307"/>
      <c r="VKB55" s="308"/>
      <c r="VKC55" s="306"/>
      <c r="VKD55" s="307"/>
      <c r="VKE55" s="307"/>
      <c r="VKF55" s="307"/>
      <c r="VKG55" s="307"/>
      <c r="VKH55" s="307"/>
      <c r="VKI55" s="307"/>
      <c r="VKJ55" s="308"/>
      <c r="VKK55" s="306"/>
      <c r="VKL55" s="307"/>
      <c r="VKM55" s="307"/>
      <c r="VKN55" s="307"/>
      <c r="VKO55" s="307"/>
      <c r="VKP55" s="307"/>
      <c r="VKQ55" s="307"/>
      <c r="VKR55" s="308"/>
      <c r="VKS55" s="306"/>
      <c r="VKT55" s="307"/>
      <c r="VKU55" s="307"/>
      <c r="VKV55" s="307"/>
      <c r="VKW55" s="307"/>
      <c r="VKX55" s="307"/>
      <c r="VKY55" s="307"/>
      <c r="VKZ55" s="308"/>
      <c r="VLA55" s="306"/>
      <c r="VLB55" s="307"/>
      <c r="VLC55" s="307"/>
      <c r="VLD55" s="307"/>
      <c r="VLE55" s="307"/>
      <c r="VLF55" s="307"/>
      <c r="VLG55" s="307"/>
      <c r="VLH55" s="308"/>
      <c r="VLI55" s="306"/>
      <c r="VLJ55" s="307"/>
      <c r="VLK55" s="307"/>
      <c r="VLL55" s="307"/>
      <c r="VLM55" s="307"/>
      <c r="VLN55" s="307"/>
      <c r="VLO55" s="307"/>
      <c r="VLP55" s="308"/>
      <c r="VLQ55" s="306"/>
      <c r="VLR55" s="307"/>
      <c r="VLS55" s="307"/>
      <c r="VLT55" s="307"/>
      <c r="VLU55" s="307"/>
      <c r="VLV55" s="307"/>
      <c r="VLW55" s="307"/>
      <c r="VLX55" s="308"/>
      <c r="VLY55" s="306"/>
      <c r="VLZ55" s="307"/>
      <c r="VMA55" s="307"/>
      <c r="VMB55" s="307"/>
      <c r="VMC55" s="307"/>
      <c r="VMD55" s="307"/>
      <c r="VME55" s="307"/>
      <c r="VMF55" s="308"/>
      <c r="VMG55" s="306"/>
      <c r="VMH55" s="307"/>
      <c r="VMI55" s="307"/>
      <c r="VMJ55" s="307"/>
      <c r="VMK55" s="307"/>
      <c r="VML55" s="307"/>
      <c r="VMM55" s="307"/>
      <c r="VMN55" s="308"/>
      <c r="VMO55" s="306"/>
      <c r="VMP55" s="307"/>
      <c r="VMQ55" s="307"/>
      <c r="VMR55" s="307"/>
      <c r="VMS55" s="307"/>
      <c r="VMT55" s="307"/>
      <c r="VMU55" s="307"/>
      <c r="VMV55" s="308"/>
      <c r="VMW55" s="306"/>
      <c r="VMX55" s="307"/>
      <c r="VMY55" s="307"/>
      <c r="VMZ55" s="307"/>
      <c r="VNA55" s="307"/>
      <c r="VNB55" s="307"/>
      <c r="VNC55" s="307"/>
      <c r="VND55" s="308"/>
      <c r="VNE55" s="306"/>
      <c r="VNF55" s="307"/>
      <c r="VNG55" s="307"/>
      <c r="VNH55" s="307"/>
      <c r="VNI55" s="307"/>
      <c r="VNJ55" s="307"/>
      <c r="VNK55" s="307"/>
      <c r="VNL55" s="308"/>
      <c r="VNM55" s="306"/>
      <c r="VNN55" s="307"/>
      <c r="VNO55" s="307"/>
      <c r="VNP55" s="307"/>
      <c r="VNQ55" s="307"/>
      <c r="VNR55" s="307"/>
      <c r="VNS55" s="307"/>
      <c r="VNT55" s="308"/>
      <c r="VNU55" s="306"/>
      <c r="VNV55" s="307"/>
      <c r="VNW55" s="307"/>
      <c r="VNX55" s="307"/>
      <c r="VNY55" s="307"/>
      <c r="VNZ55" s="307"/>
      <c r="VOA55" s="307"/>
      <c r="VOB55" s="308"/>
      <c r="VOC55" s="306"/>
      <c r="VOD55" s="307"/>
      <c r="VOE55" s="307"/>
      <c r="VOF55" s="307"/>
      <c r="VOG55" s="307"/>
      <c r="VOH55" s="307"/>
      <c r="VOI55" s="307"/>
      <c r="VOJ55" s="308"/>
      <c r="VOK55" s="306"/>
      <c r="VOL55" s="307"/>
      <c r="VOM55" s="307"/>
      <c r="VON55" s="307"/>
      <c r="VOO55" s="307"/>
      <c r="VOP55" s="307"/>
      <c r="VOQ55" s="307"/>
      <c r="VOR55" s="308"/>
      <c r="VOS55" s="306"/>
      <c r="VOT55" s="307"/>
      <c r="VOU55" s="307"/>
      <c r="VOV55" s="307"/>
      <c r="VOW55" s="307"/>
      <c r="VOX55" s="307"/>
      <c r="VOY55" s="307"/>
      <c r="VOZ55" s="308"/>
      <c r="VPA55" s="306"/>
      <c r="VPB55" s="307"/>
      <c r="VPC55" s="307"/>
      <c r="VPD55" s="307"/>
      <c r="VPE55" s="307"/>
      <c r="VPF55" s="307"/>
      <c r="VPG55" s="307"/>
      <c r="VPH55" s="308"/>
      <c r="VPI55" s="306"/>
      <c r="VPJ55" s="307"/>
      <c r="VPK55" s="307"/>
      <c r="VPL55" s="307"/>
      <c r="VPM55" s="307"/>
      <c r="VPN55" s="307"/>
      <c r="VPO55" s="307"/>
      <c r="VPP55" s="308"/>
      <c r="VPQ55" s="306"/>
      <c r="VPR55" s="307"/>
      <c r="VPS55" s="307"/>
      <c r="VPT55" s="307"/>
      <c r="VPU55" s="307"/>
      <c r="VPV55" s="307"/>
      <c r="VPW55" s="307"/>
      <c r="VPX55" s="308"/>
      <c r="VPY55" s="306"/>
      <c r="VPZ55" s="307"/>
      <c r="VQA55" s="307"/>
      <c r="VQB55" s="307"/>
      <c r="VQC55" s="307"/>
      <c r="VQD55" s="307"/>
      <c r="VQE55" s="307"/>
      <c r="VQF55" s="308"/>
      <c r="VQG55" s="306"/>
      <c r="VQH55" s="307"/>
      <c r="VQI55" s="307"/>
      <c r="VQJ55" s="307"/>
      <c r="VQK55" s="307"/>
      <c r="VQL55" s="307"/>
      <c r="VQM55" s="307"/>
      <c r="VQN55" s="308"/>
      <c r="VQO55" s="306"/>
      <c r="VQP55" s="307"/>
      <c r="VQQ55" s="307"/>
      <c r="VQR55" s="307"/>
      <c r="VQS55" s="307"/>
      <c r="VQT55" s="307"/>
      <c r="VQU55" s="307"/>
      <c r="VQV55" s="308"/>
      <c r="VQW55" s="306"/>
      <c r="VQX55" s="307"/>
      <c r="VQY55" s="307"/>
      <c r="VQZ55" s="307"/>
      <c r="VRA55" s="307"/>
      <c r="VRB55" s="307"/>
      <c r="VRC55" s="307"/>
      <c r="VRD55" s="308"/>
      <c r="VRE55" s="306"/>
      <c r="VRF55" s="307"/>
      <c r="VRG55" s="307"/>
      <c r="VRH55" s="307"/>
      <c r="VRI55" s="307"/>
      <c r="VRJ55" s="307"/>
      <c r="VRK55" s="307"/>
      <c r="VRL55" s="308"/>
      <c r="VRM55" s="306"/>
      <c r="VRN55" s="307"/>
      <c r="VRO55" s="307"/>
      <c r="VRP55" s="307"/>
      <c r="VRQ55" s="307"/>
      <c r="VRR55" s="307"/>
      <c r="VRS55" s="307"/>
      <c r="VRT55" s="308"/>
      <c r="VRU55" s="306"/>
      <c r="VRV55" s="307"/>
      <c r="VRW55" s="307"/>
      <c r="VRX55" s="307"/>
      <c r="VRY55" s="307"/>
      <c r="VRZ55" s="307"/>
      <c r="VSA55" s="307"/>
      <c r="VSB55" s="308"/>
      <c r="VSC55" s="306"/>
      <c r="VSD55" s="307"/>
      <c r="VSE55" s="307"/>
      <c r="VSF55" s="307"/>
      <c r="VSG55" s="307"/>
      <c r="VSH55" s="307"/>
      <c r="VSI55" s="307"/>
      <c r="VSJ55" s="308"/>
      <c r="VSK55" s="306"/>
      <c r="VSL55" s="307"/>
      <c r="VSM55" s="307"/>
      <c r="VSN55" s="307"/>
      <c r="VSO55" s="307"/>
      <c r="VSP55" s="307"/>
      <c r="VSQ55" s="307"/>
      <c r="VSR55" s="308"/>
      <c r="VSS55" s="306"/>
      <c r="VST55" s="307"/>
      <c r="VSU55" s="307"/>
      <c r="VSV55" s="307"/>
      <c r="VSW55" s="307"/>
      <c r="VSX55" s="307"/>
      <c r="VSY55" s="307"/>
      <c r="VSZ55" s="308"/>
      <c r="VTA55" s="306"/>
      <c r="VTB55" s="307"/>
      <c r="VTC55" s="307"/>
      <c r="VTD55" s="307"/>
      <c r="VTE55" s="307"/>
      <c r="VTF55" s="307"/>
      <c r="VTG55" s="307"/>
      <c r="VTH55" s="308"/>
      <c r="VTI55" s="306"/>
      <c r="VTJ55" s="307"/>
      <c r="VTK55" s="307"/>
      <c r="VTL55" s="307"/>
      <c r="VTM55" s="307"/>
      <c r="VTN55" s="307"/>
      <c r="VTO55" s="307"/>
      <c r="VTP55" s="308"/>
      <c r="VTQ55" s="306"/>
      <c r="VTR55" s="307"/>
      <c r="VTS55" s="307"/>
      <c r="VTT55" s="307"/>
      <c r="VTU55" s="307"/>
      <c r="VTV55" s="307"/>
      <c r="VTW55" s="307"/>
      <c r="VTX55" s="308"/>
      <c r="VTY55" s="306"/>
      <c r="VTZ55" s="307"/>
      <c r="VUA55" s="307"/>
      <c r="VUB55" s="307"/>
      <c r="VUC55" s="307"/>
      <c r="VUD55" s="307"/>
      <c r="VUE55" s="307"/>
      <c r="VUF55" s="308"/>
      <c r="VUG55" s="306"/>
      <c r="VUH55" s="307"/>
      <c r="VUI55" s="307"/>
      <c r="VUJ55" s="307"/>
      <c r="VUK55" s="307"/>
      <c r="VUL55" s="307"/>
      <c r="VUM55" s="307"/>
      <c r="VUN55" s="308"/>
      <c r="VUO55" s="306"/>
      <c r="VUP55" s="307"/>
      <c r="VUQ55" s="307"/>
      <c r="VUR55" s="307"/>
      <c r="VUS55" s="307"/>
      <c r="VUT55" s="307"/>
      <c r="VUU55" s="307"/>
      <c r="VUV55" s="308"/>
      <c r="VUW55" s="306"/>
      <c r="VUX55" s="307"/>
      <c r="VUY55" s="307"/>
      <c r="VUZ55" s="307"/>
      <c r="VVA55" s="307"/>
      <c r="VVB55" s="307"/>
      <c r="VVC55" s="307"/>
      <c r="VVD55" s="308"/>
      <c r="VVE55" s="306"/>
      <c r="VVF55" s="307"/>
      <c r="VVG55" s="307"/>
      <c r="VVH55" s="307"/>
      <c r="VVI55" s="307"/>
      <c r="VVJ55" s="307"/>
      <c r="VVK55" s="307"/>
      <c r="VVL55" s="308"/>
      <c r="VVM55" s="306"/>
      <c r="VVN55" s="307"/>
      <c r="VVO55" s="307"/>
      <c r="VVP55" s="307"/>
      <c r="VVQ55" s="307"/>
      <c r="VVR55" s="307"/>
      <c r="VVS55" s="307"/>
      <c r="VVT55" s="308"/>
      <c r="VVU55" s="306"/>
      <c r="VVV55" s="307"/>
      <c r="VVW55" s="307"/>
      <c r="VVX55" s="307"/>
      <c r="VVY55" s="307"/>
      <c r="VVZ55" s="307"/>
      <c r="VWA55" s="307"/>
      <c r="VWB55" s="308"/>
      <c r="VWC55" s="306"/>
      <c r="VWD55" s="307"/>
      <c r="VWE55" s="307"/>
      <c r="VWF55" s="307"/>
      <c r="VWG55" s="307"/>
      <c r="VWH55" s="307"/>
      <c r="VWI55" s="307"/>
      <c r="VWJ55" s="308"/>
      <c r="VWK55" s="306"/>
      <c r="VWL55" s="307"/>
      <c r="VWM55" s="307"/>
      <c r="VWN55" s="307"/>
      <c r="VWO55" s="307"/>
      <c r="VWP55" s="307"/>
      <c r="VWQ55" s="307"/>
      <c r="VWR55" s="308"/>
      <c r="VWS55" s="306"/>
      <c r="VWT55" s="307"/>
      <c r="VWU55" s="307"/>
      <c r="VWV55" s="307"/>
      <c r="VWW55" s="307"/>
      <c r="VWX55" s="307"/>
      <c r="VWY55" s="307"/>
      <c r="VWZ55" s="308"/>
      <c r="VXA55" s="306"/>
      <c r="VXB55" s="307"/>
      <c r="VXC55" s="307"/>
      <c r="VXD55" s="307"/>
      <c r="VXE55" s="307"/>
      <c r="VXF55" s="307"/>
      <c r="VXG55" s="307"/>
      <c r="VXH55" s="308"/>
      <c r="VXI55" s="306"/>
      <c r="VXJ55" s="307"/>
      <c r="VXK55" s="307"/>
      <c r="VXL55" s="307"/>
      <c r="VXM55" s="307"/>
      <c r="VXN55" s="307"/>
      <c r="VXO55" s="307"/>
      <c r="VXP55" s="308"/>
      <c r="VXQ55" s="306"/>
      <c r="VXR55" s="307"/>
      <c r="VXS55" s="307"/>
      <c r="VXT55" s="307"/>
      <c r="VXU55" s="307"/>
      <c r="VXV55" s="307"/>
      <c r="VXW55" s="307"/>
      <c r="VXX55" s="308"/>
      <c r="VXY55" s="306"/>
      <c r="VXZ55" s="307"/>
      <c r="VYA55" s="307"/>
      <c r="VYB55" s="307"/>
      <c r="VYC55" s="307"/>
      <c r="VYD55" s="307"/>
      <c r="VYE55" s="307"/>
      <c r="VYF55" s="308"/>
      <c r="VYG55" s="306"/>
      <c r="VYH55" s="307"/>
      <c r="VYI55" s="307"/>
      <c r="VYJ55" s="307"/>
      <c r="VYK55" s="307"/>
      <c r="VYL55" s="307"/>
      <c r="VYM55" s="307"/>
      <c r="VYN55" s="308"/>
      <c r="VYO55" s="306"/>
      <c r="VYP55" s="307"/>
      <c r="VYQ55" s="307"/>
      <c r="VYR55" s="307"/>
      <c r="VYS55" s="307"/>
      <c r="VYT55" s="307"/>
      <c r="VYU55" s="307"/>
      <c r="VYV55" s="308"/>
      <c r="VYW55" s="306"/>
      <c r="VYX55" s="307"/>
      <c r="VYY55" s="307"/>
      <c r="VYZ55" s="307"/>
      <c r="VZA55" s="307"/>
      <c r="VZB55" s="307"/>
      <c r="VZC55" s="307"/>
      <c r="VZD55" s="308"/>
      <c r="VZE55" s="306"/>
      <c r="VZF55" s="307"/>
      <c r="VZG55" s="307"/>
      <c r="VZH55" s="307"/>
      <c r="VZI55" s="307"/>
      <c r="VZJ55" s="307"/>
      <c r="VZK55" s="307"/>
      <c r="VZL55" s="308"/>
      <c r="VZM55" s="306"/>
      <c r="VZN55" s="307"/>
      <c r="VZO55" s="307"/>
      <c r="VZP55" s="307"/>
      <c r="VZQ55" s="307"/>
      <c r="VZR55" s="307"/>
      <c r="VZS55" s="307"/>
      <c r="VZT55" s="308"/>
      <c r="VZU55" s="306"/>
      <c r="VZV55" s="307"/>
      <c r="VZW55" s="307"/>
      <c r="VZX55" s="307"/>
      <c r="VZY55" s="307"/>
      <c r="VZZ55" s="307"/>
      <c r="WAA55" s="307"/>
      <c r="WAB55" s="308"/>
      <c r="WAC55" s="306"/>
      <c r="WAD55" s="307"/>
      <c r="WAE55" s="307"/>
      <c r="WAF55" s="307"/>
      <c r="WAG55" s="307"/>
      <c r="WAH55" s="307"/>
      <c r="WAI55" s="307"/>
      <c r="WAJ55" s="308"/>
      <c r="WAK55" s="306"/>
      <c r="WAL55" s="307"/>
      <c r="WAM55" s="307"/>
      <c r="WAN55" s="307"/>
      <c r="WAO55" s="307"/>
      <c r="WAP55" s="307"/>
      <c r="WAQ55" s="307"/>
      <c r="WAR55" s="308"/>
      <c r="WAS55" s="306"/>
      <c r="WAT55" s="307"/>
      <c r="WAU55" s="307"/>
      <c r="WAV55" s="307"/>
      <c r="WAW55" s="307"/>
      <c r="WAX55" s="307"/>
      <c r="WAY55" s="307"/>
      <c r="WAZ55" s="308"/>
      <c r="WBA55" s="306"/>
      <c r="WBB55" s="307"/>
      <c r="WBC55" s="307"/>
      <c r="WBD55" s="307"/>
      <c r="WBE55" s="307"/>
      <c r="WBF55" s="307"/>
      <c r="WBG55" s="307"/>
      <c r="WBH55" s="308"/>
      <c r="WBI55" s="306"/>
      <c r="WBJ55" s="307"/>
      <c r="WBK55" s="307"/>
      <c r="WBL55" s="307"/>
      <c r="WBM55" s="307"/>
      <c r="WBN55" s="307"/>
      <c r="WBO55" s="307"/>
      <c r="WBP55" s="308"/>
      <c r="WBQ55" s="306"/>
      <c r="WBR55" s="307"/>
      <c r="WBS55" s="307"/>
      <c r="WBT55" s="307"/>
      <c r="WBU55" s="307"/>
      <c r="WBV55" s="307"/>
      <c r="WBW55" s="307"/>
      <c r="WBX55" s="308"/>
      <c r="WBY55" s="306"/>
      <c r="WBZ55" s="307"/>
      <c r="WCA55" s="307"/>
      <c r="WCB55" s="307"/>
      <c r="WCC55" s="307"/>
      <c r="WCD55" s="307"/>
      <c r="WCE55" s="307"/>
      <c r="WCF55" s="308"/>
      <c r="WCG55" s="306"/>
      <c r="WCH55" s="307"/>
      <c r="WCI55" s="307"/>
      <c r="WCJ55" s="307"/>
      <c r="WCK55" s="307"/>
      <c r="WCL55" s="307"/>
      <c r="WCM55" s="307"/>
      <c r="WCN55" s="308"/>
      <c r="WCO55" s="306"/>
      <c r="WCP55" s="307"/>
      <c r="WCQ55" s="307"/>
      <c r="WCR55" s="307"/>
      <c r="WCS55" s="307"/>
      <c r="WCT55" s="307"/>
      <c r="WCU55" s="307"/>
      <c r="WCV55" s="308"/>
      <c r="WCW55" s="306"/>
      <c r="WCX55" s="307"/>
      <c r="WCY55" s="307"/>
      <c r="WCZ55" s="307"/>
      <c r="WDA55" s="307"/>
      <c r="WDB55" s="307"/>
      <c r="WDC55" s="307"/>
      <c r="WDD55" s="308"/>
      <c r="WDE55" s="306"/>
      <c r="WDF55" s="307"/>
      <c r="WDG55" s="307"/>
      <c r="WDH55" s="307"/>
      <c r="WDI55" s="307"/>
      <c r="WDJ55" s="307"/>
      <c r="WDK55" s="307"/>
      <c r="WDL55" s="308"/>
      <c r="WDM55" s="306"/>
      <c r="WDN55" s="307"/>
      <c r="WDO55" s="307"/>
      <c r="WDP55" s="307"/>
      <c r="WDQ55" s="307"/>
      <c r="WDR55" s="307"/>
      <c r="WDS55" s="307"/>
      <c r="WDT55" s="308"/>
      <c r="WDU55" s="306"/>
      <c r="WDV55" s="307"/>
      <c r="WDW55" s="307"/>
      <c r="WDX55" s="307"/>
      <c r="WDY55" s="307"/>
      <c r="WDZ55" s="307"/>
      <c r="WEA55" s="307"/>
      <c r="WEB55" s="308"/>
      <c r="WEC55" s="306"/>
      <c r="WED55" s="307"/>
      <c r="WEE55" s="307"/>
      <c r="WEF55" s="307"/>
      <c r="WEG55" s="307"/>
      <c r="WEH55" s="307"/>
      <c r="WEI55" s="307"/>
      <c r="WEJ55" s="308"/>
      <c r="WEK55" s="306"/>
      <c r="WEL55" s="307"/>
      <c r="WEM55" s="307"/>
      <c r="WEN55" s="307"/>
      <c r="WEO55" s="307"/>
      <c r="WEP55" s="307"/>
      <c r="WEQ55" s="307"/>
      <c r="WER55" s="308"/>
      <c r="WES55" s="306"/>
      <c r="WET55" s="307"/>
      <c r="WEU55" s="307"/>
      <c r="WEV55" s="307"/>
      <c r="WEW55" s="307"/>
      <c r="WEX55" s="307"/>
      <c r="WEY55" s="307"/>
      <c r="WEZ55" s="308"/>
      <c r="WFA55" s="306"/>
      <c r="WFB55" s="307"/>
      <c r="WFC55" s="307"/>
      <c r="WFD55" s="307"/>
      <c r="WFE55" s="307"/>
      <c r="WFF55" s="307"/>
      <c r="WFG55" s="307"/>
      <c r="WFH55" s="308"/>
      <c r="WFI55" s="306"/>
      <c r="WFJ55" s="307"/>
      <c r="WFK55" s="307"/>
      <c r="WFL55" s="307"/>
      <c r="WFM55" s="307"/>
      <c r="WFN55" s="307"/>
      <c r="WFO55" s="307"/>
      <c r="WFP55" s="308"/>
      <c r="WFQ55" s="306"/>
      <c r="WFR55" s="307"/>
      <c r="WFS55" s="307"/>
      <c r="WFT55" s="307"/>
      <c r="WFU55" s="307"/>
      <c r="WFV55" s="307"/>
      <c r="WFW55" s="307"/>
      <c r="WFX55" s="308"/>
      <c r="WFY55" s="306"/>
      <c r="WFZ55" s="307"/>
      <c r="WGA55" s="307"/>
      <c r="WGB55" s="307"/>
      <c r="WGC55" s="307"/>
      <c r="WGD55" s="307"/>
      <c r="WGE55" s="307"/>
      <c r="WGF55" s="308"/>
      <c r="WGG55" s="306"/>
      <c r="WGH55" s="307"/>
      <c r="WGI55" s="307"/>
      <c r="WGJ55" s="307"/>
      <c r="WGK55" s="307"/>
      <c r="WGL55" s="307"/>
      <c r="WGM55" s="307"/>
      <c r="WGN55" s="308"/>
      <c r="WGO55" s="306"/>
      <c r="WGP55" s="307"/>
      <c r="WGQ55" s="307"/>
      <c r="WGR55" s="307"/>
      <c r="WGS55" s="307"/>
      <c r="WGT55" s="307"/>
      <c r="WGU55" s="307"/>
      <c r="WGV55" s="308"/>
      <c r="WGW55" s="306"/>
      <c r="WGX55" s="307"/>
      <c r="WGY55" s="307"/>
      <c r="WGZ55" s="307"/>
      <c r="WHA55" s="307"/>
      <c r="WHB55" s="307"/>
      <c r="WHC55" s="307"/>
      <c r="WHD55" s="308"/>
      <c r="WHE55" s="306"/>
      <c r="WHF55" s="307"/>
      <c r="WHG55" s="307"/>
      <c r="WHH55" s="307"/>
      <c r="WHI55" s="307"/>
      <c r="WHJ55" s="307"/>
      <c r="WHK55" s="307"/>
      <c r="WHL55" s="308"/>
      <c r="WHM55" s="306"/>
      <c r="WHN55" s="307"/>
      <c r="WHO55" s="307"/>
      <c r="WHP55" s="307"/>
      <c r="WHQ55" s="307"/>
      <c r="WHR55" s="307"/>
      <c r="WHS55" s="307"/>
      <c r="WHT55" s="308"/>
      <c r="WHU55" s="306"/>
      <c r="WHV55" s="307"/>
      <c r="WHW55" s="307"/>
      <c r="WHX55" s="307"/>
      <c r="WHY55" s="307"/>
      <c r="WHZ55" s="307"/>
      <c r="WIA55" s="307"/>
      <c r="WIB55" s="308"/>
      <c r="WIC55" s="306"/>
      <c r="WID55" s="307"/>
      <c r="WIE55" s="307"/>
      <c r="WIF55" s="307"/>
      <c r="WIG55" s="307"/>
      <c r="WIH55" s="307"/>
      <c r="WII55" s="307"/>
      <c r="WIJ55" s="308"/>
      <c r="WIK55" s="306"/>
      <c r="WIL55" s="307"/>
      <c r="WIM55" s="307"/>
      <c r="WIN55" s="307"/>
      <c r="WIO55" s="307"/>
      <c r="WIP55" s="307"/>
      <c r="WIQ55" s="307"/>
      <c r="WIR55" s="308"/>
      <c r="WIS55" s="306"/>
      <c r="WIT55" s="307"/>
      <c r="WIU55" s="307"/>
      <c r="WIV55" s="307"/>
      <c r="WIW55" s="307"/>
      <c r="WIX55" s="307"/>
      <c r="WIY55" s="307"/>
      <c r="WIZ55" s="308"/>
      <c r="WJA55" s="306"/>
      <c r="WJB55" s="307"/>
      <c r="WJC55" s="307"/>
      <c r="WJD55" s="307"/>
      <c r="WJE55" s="307"/>
      <c r="WJF55" s="307"/>
      <c r="WJG55" s="307"/>
      <c r="WJH55" s="308"/>
      <c r="WJI55" s="306"/>
      <c r="WJJ55" s="307"/>
      <c r="WJK55" s="307"/>
      <c r="WJL55" s="307"/>
      <c r="WJM55" s="307"/>
      <c r="WJN55" s="307"/>
      <c r="WJO55" s="307"/>
      <c r="WJP55" s="308"/>
      <c r="WJQ55" s="306"/>
      <c r="WJR55" s="307"/>
      <c r="WJS55" s="307"/>
      <c r="WJT55" s="307"/>
      <c r="WJU55" s="307"/>
      <c r="WJV55" s="307"/>
      <c r="WJW55" s="307"/>
      <c r="WJX55" s="308"/>
      <c r="WJY55" s="306"/>
      <c r="WJZ55" s="307"/>
      <c r="WKA55" s="307"/>
      <c r="WKB55" s="307"/>
      <c r="WKC55" s="307"/>
      <c r="WKD55" s="307"/>
      <c r="WKE55" s="307"/>
      <c r="WKF55" s="308"/>
      <c r="WKG55" s="306"/>
      <c r="WKH55" s="307"/>
      <c r="WKI55" s="307"/>
      <c r="WKJ55" s="307"/>
      <c r="WKK55" s="307"/>
      <c r="WKL55" s="307"/>
      <c r="WKM55" s="307"/>
      <c r="WKN55" s="308"/>
      <c r="WKO55" s="306"/>
      <c r="WKP55" s="307"/>
      <c r="WKQ55" s="307"/>
      <c r="WKR55" s="307"/>
      <c r="WKS55" s="307"/>
      <c r="WKT55" s="307"/>
      <c r="WKU55" s="307"/>
      <c r="WKV55" s="308"/>
      <c r="WKW55" s="306"/>
      <c r="WKX55" s="307"/>
      <c r="WKY55" s="307"/>
      <c r="WKZ55" s="307"/>
      <c r="WLA55" s="307"/>
      <c r="WLB55" s="307"/>
      <c r="WLC55" s="307"/>
      <c r="WLD55" s="308"/>
      <c r="WLE55" s="306"/>
      <c r="WLF55" s="307"/>
      <c r="WLG55" s="307"/>
      <c r="WLH55" s="307"/>
      <c r="WLI55" s="307"/>
      <c r="WLJ55" s="307"/>
      <c r="WLK55" s="307"/>
      <c r="WLL55" s="308"/>
      <c r="WLM55" s="306"/>
      <c r="WLN55" s="307"/>
      <c r="WLO55" s="307"/>
      <c r="WLP55" s="307"/>
      <c r="WLQ55" s="307"/>
      <c r="WLR55" s="307"/>
      <c r="WLS55" s="307"/>
      <c r="WLT55" s="308"/>
      <c r="WLU55" s="306"/>
      <c r="WLV55" s="307"/>
      <c r="WLW55" s="307"/>
      <c r="WLX55" s="307"/>
      <c r="WLY55" s="307"/>
      <c r="WLZ55" s="307"/>
      <c r="WMA55" s="307"/>
      <c r="WMB55" s="308"/>
      <c r="WMC55" s="306"/>
      <c r="WMD55" s="307"/>
      <c r="WME55" s="307"/>
      <c r="WMF55" s="307"/>
      <c r="WMG55" s="307"/>
      <c r="WMH55" s="307"/>
      <c r="WMI55" s="307"/>
      <c r="WMJ55" s="308"/>
      <c r="WMK55" s="306"/>
      <c r="WML55" s="307"/>
      <c r="WMM55" s="307"/>
      <c r="WMN55" s="307"/>
      <c r="WMO55" s="307"/>
      <c r="WMP55" s="307"/>
      <c r="WMQ55" s="307"/>
      <c r="WMR55" s="308"/>
      <c r="WMS55" s="306"/>
      <c r="WMT55" s="307"/>
      <c r="WMU55" s="307"/>
      <c r="WMV55" s="307"/>
      <c r="WMW55" s="307"/>
      <c r="WMX55" s="307"/>
      <c r="WMY55" s="307"/>
      <c r="WMZ55" s="308"/>
      <c r="WNA55" s="306"/>
      <c r="WNB55" s="307"/>
      <c r="WNC55" s="307"/>
      <c r="WND55" s="307"/>
      <c r="WNE55" s="307"/>
      <c r="WNF55" s="307"/>
      <c r="WNG55" s="307"/>
      <c r="WNH55" s="308"/>
      <c r="WNI55" s="306"/>
      <c r="WNJ55" s="307"/>
      <c r="WNK55" s="307"/>
      <c r="WNL55" s="307"/>
      <c r="WNM55" s="307"/>
      <c r="WNN55" s="307"/>
      <c r="WNO55" s="307"/>
      <c r="WNP55" s="308"/>
      <c r="WNQ55" s="306"/>
      <c r="WNR55" s="307"/>
      <c r="WNS55" s="307"/>
      <c r="WNT55" s="307"/>
      <c r="WNU55" s="307"/>
      <c r="WNV55" s="307"/>
      <c r="WNW55" s="307"/>
      <c r="WNX55" s="308"/>
      <c r="WNY55" s="306"/>
      <c r="WNZ55" s="307"/>
      <c r="WOA55" s="307"/>
      <c r="WOB55" s="307"/>
      <c r="WOC55" s="307"/>
      <c r="WOD55" s="307"/>
      <c r="WOE55" s="307"/>
      <c r="WOF55" s="308"/>
      <c r="WOG55" s="306"/>
      <c r="WOH55" s="307"/>
      <c r="WOI55" s="307"/>
      <c r="WOJ55" s="307"/>
      <c r="WOK55" s="307"/>
      <c r="WOL55" s="307"/>
      <c r="WOM55" s="307"/>
      <c r="WON55" s="308"/>
      <c r="WOO55" s="306"/>
      <c r="WOP55" s="307"/>
      <c r="WOQ55" s="307"/>
      <c r="WOR55" s="307"/>
      <c r="WOS55" s="307"/>
      <c r="WOT55" s="307"/>
      <c r="WOU55" s="307"/>
      <c r="WOV55" s="308"/>
      <c r="WOW55" s="306"/>
      <c r="WOX55" s="307"/>
      <c r="WOY55" s="307"/>
      <c r="WOZ55" s="307"/>
      <c r="WPA55" s="307"/>
      <c r="WPB55" s="307"/>
      <c r="WPC55" s="307"/>
      <c r="WPD55" s="308"/>
      <c r="WPE55" s="306"/>
      <c r="WPF55" s="307"/>
      <c r="WPG55" s="307"/>
      <c r="WPH55" s="307"/>
      <c r="WPI55" s="307"/>
      <c r="WPJ55" s="307"/>
      <c r="WPK55" s="307"/>
      <c r="WPL55" s="308"/>
      <c r="WPM55" s="306"/>
      <c r="WPN55" s="307"/>
      <c r="WPO55" s="307"/>
      <c r="WPP55" s="307"/>
      <c r="WPQ55" s="307"/>
      <c r="WPR55" s="307"/>
      <c r="WPS55" s="307"/>
      <c r="WPT55" s="308"/>
      <c r="WPU55" s="306"/>
      <c r="WPV55" s="307"/>
      <c r="WPW55" s="307"/>
      <c r="WPX55" s="307"/>
      <c r="WPY55" s="307"/>
      <c r="WPZ55" s="307"/>
      <c r="WQA55" s="307"/>
      <c r="WQB55" s="308"/>
      <c r="WQC55" s="306"/>
      <c r="WQD55" s="307"/>
      <c r="WQE55" s="307"/>
      <c r="WQF55" s="307"/>
      <c r="WQG55" s="307"/>
      <c r="WQH55" s="307"/>
      <c r="WQI55" s="307"/>
      <c r="WQJ55" s="308"/>
      <c r="WQK55" s="306"/>
      <c r="WQL55" s="307"/>
      <c r="WQM55" s="307"/>
      <c r="WQN55" s="307"/>
      <c r="WQO55" s="307"/>
      <c r="WQP55" s="307"/>
      <c r="WQQ55" s="307"/>
      <c r="WQR55" s="308"/>
      <c r="WQS55" s="306"/>
      <c r="WQT55" s="307"/>
      <c r="WQU55" s="307"/>
      <c r="WQV55" s="307"/>
      <c r="WQW55" s="307"/>
      <c r="WQX55" s="307"/>
      <c r="WQY55" s="307"/>
      <c r="WQZ55" s="308"/>
      <c r="WRA55" s="306"/>
      <c r="WRB55" s="307"/>
      <c r="WRC55" s="307"/>
      <c r="WRD55" s="307"/>
      <c r="WRE55" s="307"/>
      <c r="WRF55" s="307"/>
      <c r="WRG55" s="307"/>
      <c r="WRH55" s="308"/>
      <c r="WRI55" s="306"/>
      <c r="WRJ55" s="307"/>
      <c r="WRK55" s="307"/>
      <c r="WRL55" s="307"/>
      <c r="WRM55" s="307"/>
      <c r="WRN55" s="307"/>
      <c r="WRO55" s="307"/>
      <c r="WRP55" s="308"/>
      <c r="WRQ55" s="306"/>
      <c r="WRR55" s="307"/>
      <c r="WRS55" s="307"/>
      <c r="WRT55" s="307"/>
      <c r="WRU55" s="307"/>
      <c r="WRV55" s="307"/>
      <c r="WRW55" s="307"/>
      <c r="WRX55" s="308"/>
      <c r="WRY55" s="306"/>
      <c r="WRZ55" s="307"/>
      <c r="WSA55" s="307"/>
      <c r="WSB55" s="307"/>
      <c r="WSC55" s="307"/>
      <c r="WSD55" s="307"/>
      <c r="WSE55" s="307"/>
      <c r="WSF55" s="308"/>
      <c r="WSG55" s="306"/>
      <c r="WSH55" s="307"/>
      <c r="WSI55" s="307"/>
      <c r="WSJ55" s="307"/>
      <c r="WSK55" s="307"/>
      <c r="WSL55" s="307"/>
      <c r="WSM55" s="307"/>
      <c r="WSN55" s="308"/>
      <c r="WSO55" s="306"/>
      <c r="WSP55" s="307"/>
      <c r="WSQ55" s="307"/>
      <c r="WSR55" s="307"/>
      <c r="WSS55" s="307"/>
      <c r="WST55" s="307"/>
      <c r="WSU55" s="307"/>
      <c r="WSV55" s="308"/>
      <c r="WSW55" s="306"/>
      <c r="WSX55" s="307"/>
      <c r="WSY55" s="307"/>
      <c r="WSZ55" s="307"/>
      <c r="WTA55" s="307"/>
      <c r="WTB55" s="307"/>
      <c r="WTC55" s="307"/>
      <c r="WTD55" s="308"/>
      <c r="WTE55" s="306"/>
      <c r="WTF55" s="307"/>
      <c r="WTG55" s="307"/>
      <c r="WTH55" s="307"/>
      <c r="WTI55" s="307"/>
      <c r="WTJ55" s="307"/>
      <c r="WTK55" s="307"/>
      <c r="WTL55" s="308"/>
      <c r="WTM55" s="306"/>
      <c r="WTN55" s="307"/>
      <c r="WTO55" s="307"/>
      <c r="WTP55" s="307"/>
      <c r="WTQ55" s="307"/>
      <c r="WTR55" s="307"/>
      <c r="WTS55" s="307"/>
      <c r="WTT55" s="308"/>
      <c r="WTU55" s="306"/>
      <c r="WTV55" s="307"/>
      <c r="WTW55" s="307"/>
      <c r="WTX55" s="307"/>
      <c r="WTY55" s="307"/>
      <c r="WTZ55" s="307"/>
      <c r="WUA55" s="307"/>
      <c r="WUB55" s="308"/>
      <c r="WUC55" s="306"/>
      <c r="WUD55" s="307"/>
      <c r="WUE55" s="307"/>
      <c r="WUF55" s="307"/>
      <c r="WUG55" s="307"/>
      <c r="WUH55" s="307"/>
      <c r="WUI55" s="307"/>
      <c r="WUJ55" s="308"/>
      <c r="WUK55" s="306"/>
      <c r="WUL55" s="307"/>
      <c r="WUM55" s="307"/>
      <c r="WUN55" s="307"/>
      <c r="WUO55" s="307"/>
      <c r="WUP55" s="307"/>
      <c r="WUQ55" s="307"/>
      <c r="WUR55" s="308"/>
      <c r="WUS55" s="306"/>
      <c r="WUT55" s="307"/>
      <c r="WUU55" s="307"/>
      <c r="WUV55" s="307"/>
      <c r="WUW55" s="307"/>
      <c r="WUX55" s="307"/>
      <c r="WUY55" s="307"/>
      <c r="WUZ55" s="308"/>
      <c r="WVA55" s="306"/>
      <c r="WVB55" s="307"/>
      <c r="WVC55" s="307"/>
      <c r="WVD55" s="307"/>
      <c r="WVE55" s="307"/>
      <c r="WVF55" s="307"/>
      <c r="WVG55" s="307"/>
      <c r="WVH55" s="308"/>
      <c r="WVI55" s="306"/>
      <c r="WVJ55" s="307"/>
      <c r="WVK55" s="307"/>
      <c r="WVL55" s="307"/>
      <c r="WVM55" s="307"/>
      <c r="WVN55" s="307"/>
      <c r="WVO55" s="307"/>
      <c r="WVP55" s="308"/>
      <c r="WVQ55" s="306"/>
      <c r="WVR55" s="307"/>
      <c r="WVS55" s="307"/>
      <c r="WVT55" s="307"/>
      <c r="WVU55" s="307"/>
      <c r="WVV55" s="307"/>
      <c r="WVW55" s="307"/>
      <c r="WVX55" s="308"/>
      <c r="WVY55" s="306"/>
      <c r="WVZ55" s="307"/>
      <c r="WWA55" s="307"/>
      <c r="WWB55" s="307"/>
      <c r="WWC55" s="307"/>
      <c r="WWD55" s="307"/>
      <c r="WWE55" s="307"/>
      <c r="WWF55" s="308"/>
      <c r="WWG55" s="306"/>
      <c r="WWH55" s="307"/>
      <c r="WWI55" s="307"/>
      <c r="WWJ55" s="307"/>
      <c r="WWK55" s="307"/>
      <c r="WWL55" s="307"/>
      <c r="WWM55" s="307"/>
      <c r="WWN55" s="308"/>
      <c r="WWO55" s="306"/>
      <c r="WWP55" s="307"/>
      <c r="WWQ55" s="307"/>
      <c r="WWR55" s="307"/>
      <c r="WWS55" s="307"/>
      <c r="WWT55" s="307"/>
      <c r="WWU55" s="307"/>
      <c r="WWV55" s="308"/>
      <c r="WWW55" s="306"/>
      <c r="WWX55" s="307"/>
      <c r="WWY55" s="307"/>
      <c r="WWZ55" s="307"/>
      <c r="WXA55" s="307"/>
      <c r="WXB55" s="307"/>
      <c r="WXC55" s="307"/>
      <c r="WXD55" s="308"/>
      <c r="WXE55" s="306"/>
      <c r="WXF55" s="307"/>
      <c r="WXG55" s="307"/>
      <c r="WXH55" s="307"/>
      <c r="WXI55" s="307"/>
      <c r="WXJ55" s="307"/>
      <c r="WXK55" s="307"/>
      <c r="WXL55" s="308"/>
      <c r="WXM55" s="306"/>
      <c r="WXN55" s="307"/>
      <c r="WXO55" s="307"/>
      <c r="WXP55" s="307"/>
      <c r="WXQ55" s="307"/>
      <c r="WXR55" s="307"/>
      <c r="WXS55" s="307"/>
      <c r="WXT55" s="308"/>
      <c r="WXU55" s="306"/>
      <c r="WXV55" s="307"/>
      <c r="WXW55" s="307"/>
      <c r="WXX55" s="307"/>
      <c r="WXY55" s="307"/>
      <c r="WXZ55" s="307"/>
      <c r="WYA55" s="307"/>
      <c r="WYB55" s="308"/>
      <c r="WYC55" s="306"/>
      <c r="WYD55" s="307"/>
      <c r="WYE55" s="307"/>
      <c r="WYF55" s="307"/>
      <c r="WYG55" s="307"/>
      <c r="WYH55" s="307"/>
      <c r="WYI55" s="307"/>
      <c r="WYJ55" s="308"/>
      <c r="WYK55" s="306"/>
      <c r="WYL55" s="307"/>
      <c r="WYM55" s="307"/>
      <c r="WYN55" s="307"/>
      <c r="WYO55" s="307"/>
      <c r="WYP55" s="307"/>
      <c r="WYQ55" s="307"/>
      <c r="WYR55" s="308"/>
      <c r="WYS55" s="306"/>
      <c r="WYT55" s="307"/>
      <c r="WYU55" s="307"/>
      <c r="WYV55" s="307"/>
      <c r="WYW55" s="307"/>
      <c r="WYX55" s="307"/>
      <c r="WYY55" s="307"/>
      <c r="WYZ55" s="308"/>
      <c r="WZA55" s="306"/>
      <c r="WZB55" s="307"/>
      <c r="WZC55" s="307"/>
      <c r="WZD55" s="307"/>
      <c r="WZE55" s="307"/>
      <c r="WZF55" s="307"/>
      <c r="WZG55" s="307"/>
      <c r="WZH55" s="308"/>
      <c r="WZI55" s="306"/>
      <c r="WZJ55" s="307"/>
      <c r="WZK55" s="307"/>
      <c r="WZL55" s="307"/>
      <c r="WZM55" s="307"/>
      <c r="WZN55" s="307"/>
      <c r="WZO55" s="307"/>
      <c r="WZP55" s="308"/>
      <c r="WZQ55" s="306"/>
      <c r="WZR55" s="307"/>
      <c r="WZS55" s="307"/>
      <c r="WZT55" s="307"/>
      <c r="WZU55" s="307"/>
      <c r="WZV55" s="307"/>
      <c r="WZW55" s="307"/>
      <c r="WZX55" s="308"/>
      <c r="WZY55" s="306"/>
      <c r="WZZ55" s="307"/>
      <c r="XAA55" s="307"/>
      <c r="XAB55" s="307"/>
      <c r="XAC55" s="307"/>
      <c r="XAD55" s="307"/>
      <c r="XAE55" s="307"/>
      <c r="XAF55" s="308"/>
      <c r="XAG55" s="306"/>
      <c r="XAH55" s="307"/>
      <c r="XAI55" s="307"/>
      <c r="XAJ55" s="307"/>
      <c r="XAK55" s="307"/>
      <c r="XAL55" s="307"/>
      <c r="XAM55" s="307"/>
      <c r="XAN55" s="308"/>
      <c r="XAO55" s="306"/>
      <c r="XAP55" s="307"/>
      <c r="XAQ55" s="307"/>
      <c r="XAR55" s="307"/>
      <c r="XAS55" s="307"/>
      <c r="XAT55" s="307"/>
      <c r="XAU55" s="307"/>
      <c r="XAV55" s="308"/>
      <c r="XAW55" s="306"/>
      <c r="XAX55" s="307"/>
      <c r="XAY55" s="307"/>
      <c r="XAZ55" s="307"/>
      <c r="XBA55" s="307"/>
      <c r="XBB55" s="307"/>
      <c r="XBC55" s="307"/>
      <c r="XBD55" s="308"/>
      <c r="XBE55" s="306"/>
      <c r="XBF55" s="307"/>
      <c r="XBG55" s="307"/>
      <c r="XBH55" s="307"/>
      <c r="XBI55" s="307"/>
      <c r="XBJ55" s="307"/>
      <c r="XBK55" s="307"/>
      <c r="XBL55" s="308"/>
      <c r="XBM55" s="306"/>
      <c r="XBN55" s="307"/>
      <c r="XBO55" s="307"/>
      <c r="XBP55" s="307"/>
      <c r="XBQ55" s="307"/>
      <c r="XBR55" s="307"/>
      <c r="XBS55" s="307"/>
      <c r="XBT55" s="308"/>
      <c r="XBU55" s="306"/>
      <c r="XBV55" s="307"/>
      <c r="XBW55" s="307"/>
      <c r="XBX55" s="307"/>
      <c r="XBY55" s="307"/>
      <c r="XBZ55" s="307"/>
      <c r="XCA55" s="307"/>
      <c r="XCB55" s="308"/>
      <c r="XCC55" s="306"/>
      <c r="XCD55" s="307"/>
      <c r="XCE55" s="307"/>
      <c r="XCF55" s="307"/>
      <c r="XCG55" s="307"/>
      <c r="XCH55" s="307"/>
      <c r="XCI55" s="307"/>
      <c r="XCJ55" s="308"/>
      <c r="XCK55" s="306"/>
      <c r="XCL55" s="307"/>
      <c r="XCM55" s="307"/>
      <c r="XCN55" s="307"/>
      <c r="XCO55" s="307"/>
      <c r="XCP55" s="307"/>
      <c r="XCQ55" s="307"/>
      <c r="XCR55" s="308"/>
      <c r="XCS55" s="306"/>
      <c r="XCT55" s="307"/>
      <c r="XCU55" s="307"/>
      <c r="XCV55" s="307"/>
      <c r="XCW55" s="307"/>
      <c r="XCX55" s="307"/>
      <c r="XCY55" s="307"/>
      <c r="XCZ55" s="308"/>
      <c r="XDA55" s="306"/>
      <c r="XDB55" s="307"/>
      <c r="XDC55" s="307"/>
      <c r="XDD55" s="307"/>
      <c r="XDE55" s="307"/>
      <c r="XDF55" s="307"/>
      <c r="XDG55" s="307"/>
      <c r="XDH55" s="308"/>
      <c r="XDI55" s="306"/>
      <c r="XDJ55" s="307"/>
      <c r="XDK55" s="307"/>
      <c r="XDL55" s="307"/>
      <c r="XDM55" s="307"/>
      <c r="XDN55" s="307"/>
      <c r="XDO55" s="307"/>
      <c r="XDP55" s="308"/>
      <c r="XDQ55" s="306"/>
      <c r="XDR55" s="307"/>
      <c r="XDS55" s="307"/>
      <c r="XDT55" s="307"/>
      <c r="XDU55" s="307"/>
      <c r="XDV55" s="307"/>
      <c r="XDW55" s="307"/>
      <c r="XDX55" s="308"/>
      <c r="XDY55" s="306"/>
      <c r="XDZ55" s="307"/>
      <c r="XEA55" s="307"/>
      <c r="XEB55" s="307"/>
      <c r="XEC55" s="307"/>
      <c r="XED55" s="307"/>
      <c r="XEE55" s="307"/>
      <c r="XEF55" s="308"/>
      <c r="XEG55" s="306"/>
      <c r="XEH55" s="307"/>
      <c r="XEI55" s="307"/>
      <c r="XEJ55" s="307"/>
      <c r="XEK55" s="307"/>
      <c r="XEL55" s="307"/>
      <c r="XEM55" s="307"/>
      <c r="XEN55" s="308"/>
      <c r="XEO55" s="306"/>
      <c r="XEP55" s="307"/>
      <c r="XEQ55" s="307"/>
      <c r="XER55" s="307"/>
      <c r="XES55" s="307"/>
      <c r="XET55" s="307"/>
      <c r="XEU55" s="307"/>
      <c r="XEV55" s="308"/>
      <c r="XEW55" s="306"/>
      <c r="XEX55" s="307"/>
      <c r="XEY55" s="307"/>
      <c r="XEZ55" s="307"/>
      <c r="XFA55" s="307"/>
      <c r="XFB55" s="307"/>
      <c r="XFC55" s="307"/>
      <c r="XFD55" s="308"/>
    </row>
    <row r="56" spans="1:16384" x14ac:dyDescent="0.2">
      <c r="A56" s="306"/>
      <c r="B56" s="307"/>
      <c r="C56" s="307"/>
      <c r="D56" s="307"/>
      <c r="E56" s="307"/>
      <c r="F56" s="307"/>
      <c r="G56" s="307"/>
      <c r="H56" s="308"/>
    </row>
    <row r="57" spans="1:16384" x14ac:dyDescent="0.2">
      <c r="A57" s="306"/>
      <c r="B57" s="307"/>
      <c r="C57" s="307"/>
      <c r="D57" s="307"/>
      <c r="E57" s="307"/>
      <c r="F57" s="307"/>
      <c r="G57" s="307"/>
      <c r="H57" s="308"/>
    </row>
    <row r="58" spans="1:16384" x14ac:dyDescent="0.2">
      <c r="A58" s="306"/>
      <c r="B58" s="307"/>
      <c r="C58" s="307"/>
      <c r="D58" s="307"/>
      <c r="E58" s="307"/>
      <c r="F58" s="307"/>
      <c r="G58" s="307"/>
      <c r="H58" s="308"/>
    </row>
    <row r="59" spans="1:16384" x14ac:dyDescent="0.2">
      <c r="A59" s="306"/>
      <c r="B59" s="307"/>
      <c r="C59" s="307"/>
      <c r="D59" s="307"/>
      <c r="E59" s="307"/>
      <c r="F59" s="307"/>
      <c r="G59" s="307"/>
      <c r="H59" s="308"/>
    </row>
    <row r="60" spans="1:16384" x14ac:dyDescent="0.2">
      <c r="A60" s="306"/>
      <c r="B60" s="307"/>
      <c r="C60" s="307"/>
      <c r="D60" s="307"/>
      <c r="E60" s="307"/>
      <c r="F60" s="307"/>
      <c r="G60" s="307"/>
      <c r="H60" s="308"/>
    </row>
    <row r="61" spans="1:16384" x14ac:dyDescent="0.2">
      <c r="A61" s="306"/>
      <c r="B61" s="307"/>
      <c r="C61" s="307"/>
      <c r="D61" s="307"/>
      <c r="E61" s="307"/>
      <c r="F61" s="307"/>
      <c r="G61" s="307"/>
      <c r="H61" s="308"/>
    </row>
    <row r="62" spans="1:16384" x14ac:dyDescent="0.2">
      <c r="A62" s="306"/>
      <c r="B62" s="307"/>
      <c r="C62" s="307"/>
      <c r="D62" s="307"/>
      <c r="E62" s="307"/>
      <c r="F62" s="307"/>
      <c r="G62" s="307"/>
      <c r="H62" s="308"/>
    </row>
    <row r="63" spans="1:16384" x14ac:dyDescent="0.2">
      <c r="A63" s="306"/>
      <c r="B63" s="307"/>
      <c r="C63" s="307"/>
      <c r="D63" s="307"/>
      <c r="E63" s="307"/>
      <c r="F63" s="307"/>
      <c r="G63" s="307"/>
      <c r="H63" s="308"/>
    </row>
    <row r="64" spans="1:16384" x14ac:dyDescent="0.2">
      <c r="A64" s="306"/>
      <c r="B64" s="307"/>
      <c r="C64" s="307"/>
      <c r="D64" s="307"/>
      <c r="E64" s="307"/>
      <c r="F64" s="307"/>
      <c r="G64" s="307"/>
      <c r="H64" s="308"/>
    </row>
    <row r="65" spans="1:8" ht="15.75" customHeight="1" thickBot="1" x14ac:dyDescent="0.25">
      <c r="A65" s="402"/>
      <c r="B65" s="403"/>
      <c r="C65" s="403"/>
      <c r="D65" s="403"/>
      <c r="E65" s="403"/>
      <c r="F65" s="403"/>
      <c r="G65" s="403"/>
      <c r="H65" s="404"/>
    </row>
    <row r="66" spans="1:8" ht="15.95" customHeight="1" x14ac:dyDescent="0.25">
      <c r="A66" s="390" t="s">
        <v>226</v>
      </c>
      <c r="B66" s="391"/>
      <c r="C66" s="391"/>
      <c r="D66" s="391"/>
      <c r="E66" s="392"/>
      <c r="F66" s="405"/>
      <c r="G66" s="406"/>
      <c r="H66" s="83"/>
    </row>
    <row r="67" spans="1:8" ht="15.95" customHeight="1" x14ac:dyDescent="0.2">
      <c r="A67" s="396" t="s">
        <v>240</v>
      </c>
      <c r="B67" s="397"/>
      <c r="C67" s="397"/>
      <c r="D67" s="397"/>
      <c r="E67" s="398"/>
      <c r="F67" s="58"/>
      <c r="G67" s="58"/>
      <c r="H67" s="59"/>
    </row>
    <row r="68" spans="1:8" ht="15.95" customHeight="1" x14ac:dyDescent="0.2">
      <c r="A68" s="396"/>
      <c r="B68" s="397"/>
      <c r="C68" s="397"/>
      <c r="D68" s="397"/>
      <c r="E68" s="398"/>
      <c r="F68" s="58"/>
      <c r="G68" s="58"/>
      <c r="H68" s="59"/>
    </row>
    <row r="69" spans="1:8" ht="15.95" customHeight="1" x14ac:dyDescent="0.2">
      <c r="A69" s="396"/>
      <c r="B69" s="397"/>
      <c r="C69" s="397"/>
      <c r="D69" s="397"/>
      <c r="E69" s="398"/>
      <c r="F69" s="58"/>
      <c r="G69" s="58"/>
      <c r="H69" s="59"/>
    </row>
    <row r="70" spans="1:8" ht="15.95" customHeight="1" x14ac:dyDescent="0.2">
      <c r="A70" s="396"/>
      <c r="B70" s="397"/>
      <c r="C70" s="397"/>
      <c r="D70" s="397"/>
      <c r="E70" s="398"/>
      <c r="F70" s="58"/>
      <c r="G70" s="58"/>
      <c r="H70" s="59"/>
    </row>
    <row r="71" spans="1:8" ht="15.95" customHeight="1" thickBot="1" x14ac:dyDescent="0.25">
      <c r="A71" s="396"/>
      <c r="B71" s="397"/>
      <c r="C71" s="397"/>
      <c r="D71" s="397"/>
      <c r="E71" s="398"/>
      <c r="F71" s="60"/>
      <c r="G71" s="39"/>
      <c r="H71" s="40"/>
    </row>
    <row r="72" spans="1:8" ht="15.95" customHeight="1" x14ac:dyDescent="0.25">
      <c r="A72" s="396"/>
      <c r="B72" s="397"/>
      <c r="C72" s="397"/>
      <c r="D72" s="397"/>
      <c r="E72" s="398"/>
      <c r="F72" s="331" t="str">
        <f>+'DATOS DE ENTRADA.'!B8</f>
        <v>XXXXXXXXXXXXXXXXXXXXXX</v>
      </c>
      <c r="G72" s="339"/>
      <c r="H72" s="340"/>
    </row>
    <row r="73" spans="1:8" ht="15.95" customHeight="1" thickBot="1" x14ac:dyDescent="0.3">
      <c r="A73" s="399"/>
      <c r="B73" s="400"/>
      <c r="C73" s="400"/>
      <c r="D73" s="400"/>
      <c r="E73" s="401"/>
      <c r="F73" s="309" t="s">
        <v>224</v>
      </c>
      <c r="G73" s="309"/>
      <c r="H73" s="310"/>
    </row>
    <row r="74" spans="1:8" ht="16.5" thickBot="1" x14ac:dyDescent="0.3">
      <c r="A74" s="317" t="s">
        <v>97</v>
      </c>
      <c r="B74" s="337"/>
      <c r="C74" s="337"/>
      <c r="D74" s="337"/>
      <c r="E74" s="337"/>
      <c r="F74" s="337"/>
      <c r="G74" s="337"/>
      <c r="H74" s="338"/>
    </row>
    <row r="75" spans="1:8" ht="15" customHeight="1" x14ac:dyDescent="0.25">
      <c r="A75" s="390" t="s">
        <v>225</v>
      </c>
      <c r="B75" s="391"/>
      <c r="C75" s="391"/>
      <c r="D75" s="391"/>
      <c r="E75" s="392"/>
      <c r="F75" s="328" t="s">
        <v>230</v>
      </c>
      <c r="G75" s="329"/>
      <c r="H75" s="330"/>
    </row>
    <row r="76" spans="1:8" ht="15" customHeight="1" x14ac:dyDescent="0.25">
      <c r="A76" s="393"/>
      <c r="B76" s="394"/>
      <c r="C76" s="394"/>
      <c r="D76" s="394"/>
      <c r="E76" s="395"/>
      <c r="F76" s="341" t="s">
        <v>229</v>
      </c>
      <c r="G76" s="342"/>
      <c r="H76" s="343"/>
    </row>
    <row r="77" spans="1:8" ht="15.95" customHeight="1" x14ac:dyDescent="0.2">
      <c r="A77" s="387" t="s">
        <v>237</v>
      </c>
      <c r="B77" s="388"/>
      <c r="C77" s="388"/>
      <c r="D77" s="388"/>
      <c r="E77" s="389"/>
      <c r="F77" s="58"/>
      <c r="G77" s="58"/>
      <c r="H77" s="59"/>
    </row>
    <row r="78" spans="1:8" ht="15.95" customHeight="1" x14ac:dyDescent="0.2">
      <c r="A78" s="381" t="s">
        <v>238</v>
      </c>
      <c r="B78" s="382"/>
      <c r="C78" s="382"/>
      <c r="D78" s="382"/>
      <c r="E78" s="383"/>
      <c r="F78" s="58"/>
      <c r="G78" s="58"/>
      <c r="H78" s="59"/>
    </row>
    <row r="79" spans="1:8" ht="15.95" customHeight="1" x14ac:dyDescent="0.2">
      <c r="A79" s="381"/>
      <c r="B79" s="382"/>
      <c r="C79" s="382"/>
      <c r="D79" s="382"/>
      <c r="E79" s="383"/>
      <c r="F79" s="58"/>
      <c r="G79" s="58"/>
      <c r="H79" s="59"/>
    </row>
    <row r="80" spans="1:8" ht="15.95" customHeight="1" thickBot="1" x14ac:dyDescent="0.25">
      <c r="A80" s="381" t="s">
        <v>239</v>
      </c>
      <c r="B80" s="382"/>
      <c r="C80" s="382"/>
      <c r="D80" s="382"/>
      <c r="E80" s="383"/>
      <c r="F80" s="60"/>
      <c r="G80" s="39"/>
      <c r="H80" s="40"/>
    </row>
    <row r="81" spans="1:8" ht="15.95" customHeight="1" x14ac:dyDescent="0.25">
      <c r="A81" s="381"/>
      <c r="B81" s="382"/>
      <c r="C81" s="382"/>
      <c r="D81" s="382"/>
      <c r="E81" s="383"/>
      <c r="F81" s="334" t="str">
        <f>+'DATOS DE ENTRADA.'!B27</f>
        <v>HUMBERTO POLANCO OSORIO</v>
      </c>
      <c r="G81" s="335"/>
      <c r="H81" s="336"/>
    </row>
    <row r="82" spans="1:8" ht="15.95" customHeight="1" thickBot="1" x14ac:dyDescent="0.3">
      <c r="A82" s="384"/>
      <c r="B82" s="385"/>
      <c r="C82" s="385"/>
      <c r="D82" s="385"/>
      <c r="E82" s="386"/>
      <c r="F82" s="334" t="str">
        <f>+'DATOS DE ENTRADA.'!B28</f>
        <v>COORDINADOR ACADEMICO</v>
      </c>
      <c r="G82" s="335"/>
      <c r="H82" s="336"/>
    </row>
    <row r="83" spans="1:8" ht="30.75" customHeight="1" x14ac:dyDescent="0.25">
      <c r="A83" s="328" t="s">
        <v>259</v>
      </c>
      <c r="B83" s="329"/>
      <c r="C83" s="329"/>
      <c r="D83" s="329"/>
      <c r="E83" s="329"/>
      <c r="F83" s="329"/>
      <c r="G83" s="329"/>
      <c r="H83" s="330"/>
    </row>
    <row r="84" spans="1:8" ht="15" customHeight="1" x14ac:dyDescent="0.25">
      <c r="A84" s="134"/>
      <c r="B84" s="205"/>
      <c r="C84" s="205"/>
      <c r="D84" s="205"/>
      <c r="E84" s="205"/>
      <c r="F84" s="205"/>
      <c r="G84" s="205"/>
      <c r="H84" s="206"/>
    </row>
    <row r="85" spans="1:8" ht="15" customHeight="1" x14ac:dyDescent="0.25">
      <c r="A85" s="204"/>
      <c r="B85" s="205"/>
      <c r="C85" s="205"/>
      <c r="D85" s="205"/>
      <c r="E85" s="205"/>
      <c r="F85" s="205"/>
      <c r="G85" s="205"/>
      <c r="H85" s="206"/>
    </row>
    <row r="86" spans="1:8" ht="15" customHeight="1" x14ac:dyDescent="0.25">
      <c r="A86" s="204"/>
      <c r="B86" s="205"/>
      <c r="C86" s="205"/>
      <c r="D86" s="205"/>
      <c r="E86" s="205"/>
      <c r="F86" s="205"/>
      <c r="G86" s="205"/>
      <c r="H86" s="206"/>
    </row>
    <row r="87" spans="1:8" ht="15" customHeight="1" x14ac:dyDescent="0.25">
      <c r="A87" s="204"/>
      <c r="B87" s="205"/>
      <c r="C87" s="205"/>
      <c r="D87" s="205"/>
      <c r="E87" s="205"/>
      <c r="F87" s="205"/>
      <c r="G87" s="205"/>
      <c r="H87" s="206"/>
    </row>
    <row r="88" spans="1:8" ht="15" customHeight="1" x14ac:dyDescent="0.25">
      <c r="A88" s="272"/>
      <c r="B88" s="273"/>
      <c r="C88" s="273"/>
      <c r="D88" s="273"/>
      <c r="E88" s="273"/>
      <c r="F88" s="273"/>
      <c r="G88" s="273"/>
      <c r="H88" s="274"/>
    </row>
    <row r="89" spans="1:8" ht="15.75" thickBot="1" x14ac:dyDescent="0.25">
      <c r="A89" s="57"/>
      <c r="B89" s="60"/>
      <c r="C89" s="60"/>
      <c r="D89" s="60"/>
      <c r="E89" s="60"/>
      <c r="F89" s="60"/>
      <c r="G89" s="58"/>
      <c r="H89" s="59"/>
    </row>
    <row r="90" spans="1:8" ht="15.75" x14ac:dyDescent="0.25">
      <c r="A90" s="33"/>
      <c r="B90" s="331" t="str">
        <f>'DATOS DE ENTRADA.'!B32</f>
        <v>HERNANDO RAMIREZ DULCEY</v>
      </c>
      <c r="C90" s="332"/>
      <c r="D90" s="332"/>
      <c r="E90" s="332"/>
      <c r="F90" s="332"/>
      <c r="G90" s="58"/>
      <c r="H90" s="59"/>
    </row>
    <row r="91" spans="1:8" ht="16.5" thickBot="1" x14ac:dyDescent="0.3">
      <c r="A91" s="38"/>
      <c r="B91" s="333" t="str">
        <f>'DATOS DE ENTRADA.'!B33</f>
        <v>SUBDIRECTOR DE CENTRO ( E )</v>
      </c>
      <c r="C91" s="309"/>
      <c r="D91" s="309"/>
      <c r="E91" s="309"/>
      <c r="F91" s="309"/>
      <c r="G91" s="60"/>
      <c r="H91" s="73"/>
    </row>
    <row r="93" spans="1:8" hidden="1" x14ac:dyDescent="0.2"/>
    <row r="94" spans="1:8" hidden="1" x14ac:dyDescent="0.2"/>
    <row r="95" spans="1:8" hidden="1" x14ac:dyDescent="0.2"/>
    <row r="96" spans="1:8" hidden="1" x14ac:dyDescent="0.2"/>
    <row r="97" spans="1:8" s="61" customFormat="1" ht="15.75" hidden="1" x14ac:dyDescent="0.25">
      <c r="A97" s="61" t="s">
        <v>35</v>
      </c>
      <c r="F97" s="61" t="s">
        <v>35</v>
      </c>
    </row>
    <row r="98" spans="1:8" ht="15.75" hidden="1" x14ac:dyDescent="0.25">
      <c r="B98" s="61"/>
      <c r="C98" s="61"/>
      <c r="G98" s="61"/>
      <c r="H98" s="61"/>
    </row>
    <row r="99" spans="1:8" hidden="1" x14ac:dyDescent="0.2">
      <c r="A99" s="31" t="s">
        <v>68</v>
      </c>
      <c r="B99" s="62">
        <f>$H$21/1.16</f>
        <v>2894655.1724137934</v>
      </c>
      <c r="C99" s="62">
        <v>0</v>
      </c>
      <c r="F99" s="31" t="s">
        <v>68</v>
      </c>
      <c r="G99" s="62">
        <f>$H$21/1.16</f>
        <v>2894655.1724137934</v>
      </c>
      <c r="H99" s="62">
        <v>0</v>
      </c>
    </row>
    <row r="100" spans="1:8" hidden="1" x14ac:dyDescent="0.2">
      <c r="A100" s="31" t="s">
        <v>67</v>
      </c>
      <c r="B100" s="62">
        <f>B99*0.8</f>
        <v>2315724.1379310349</v>
      </c>
      <c r="C100" s="62">
        <f>$H$21*0.8</f>
        <v>2686240</v>
      </c>
      <c r="F100" s="31" t="s">
        <v>67</v>
      </c>
      <c r="G100" s="62">
        <f>G99*0.8</f>
        <v>2315724.1379310349</v>
      </c>
      <c r="H100" s="62">
        <f>$H$21*0.8</f>
        <v>2686240</v>
      </c>
    </row>
    <row r="101" spans="1:8" hidden="1" x14ac:dyDescent="0.2"/>
    <row r="102" spans="1:8" hidden="1" x14ac:dyDescent="0.2"/>
    <row r="103" spans="1:8" ht="15.75" hidden="1" x14ac:dyDescent="0.25">
      <c r="A103" s="56" t="s">
        <v>185</v>
      </c>
      <c r="B103" s="56"/>
      <c r="C103" s="56"/>
      <c r="F103" s="56" t="s">
        <v>185</v>
      </c>
      <c r="G103" s="56"/>
      <c r="H103" s="56"/>
    </row>
    <row r="104" spans="1:8" ht="15.75" hidden="1" x14ac:dyDescent="0.25">
      <c r="A104" s="63"/>
      <c r="B104" s="63"/>
      <c r="C104" s="63"/>
      <c r="F104" s="63"/>
      <c r="G104" s="63"/>
      <c r="H104" s="63"/>
    </row>
    <row r="105" spans="1:8" ht="15.75" hidden="1" x14ac:dyDescent="0.25">
      <c r="A105" s="56"/>
      <c r="B105" s="56"/>
      <c r="C105" s="63"/>
      <c r="F105" s="56"/>
      <c r="G105" s="56"/>
      <c r="H105" s="63"/>
    </row>
    <row r="106" spans="1:8" ht="15.75" hidden="1" x14ac:dyDescent="0.25">
      <c r="A106" s="56" t="s">
        <v>300</v>
      </c>
      <c r="B106" s="64">
        <v>29753</v>
      </c>
      <c r="C106" s="64">
        <f>B106</f>
        <v>29753</v>
      </c>
      <c r="D106" s="77"/>
      <c r="F106" s="56" t="s">
        <v>300</v>
      </c>
      <c r="G106" s="64">
        <v>29753</v>
      </c>
      <c r="H106" s="64">
        <f>G106</f>
        <v>29753</v>
      </c>
    </row>
    <row r="107" spans="1:8" ht="15.75" hidden="1" x14ac:dyDescent="0.25">
      <c r="A107" s="56" t="s">
        <v>194</v>
      </c>
      <c r="B107" s="64">
        <f>+VLOOKUP(B11,B129:C130,2,0)</f>
        <v>2227350</v>
      </c>
      <c r="C107" s="64"/>
      <c r="F107" s="56" t="s">
        <v>194</v>
      </c>
      <c r="G107" s="64">
        <f>+VLOOKUP(B11,$G$129:$H$130,2,0)</f>
        <v>2227350</v>
      </c>
      <c r="H107" s="64">
        <f>+F151</f>
        <v>0</v>
      </c>
    </row>
    <row r="108" spans="1:8" ht="15.75" hidden="1" x14ac:dyDescent="0.25">
      <c r="A108" s="56" t="s">
        <v>195</v>
      </c>
      <c r="B108" s="84">
        <f>+B107/B106</f>
        <v>74.86135851846872</v>
      </c>
      <c r="C108" s="84">
        <f>+C107/C106</f>
        <v>0</v>
      </c>
      <c r="D108" s="77"/>
      <c r="F108" s="56" t="s">
        <v>195</v>
      </c>
      <c r="G108" s="84">
        <f>+G107/G106</f>
        <v>74.86135851846872</v>
      </c>
      <c r="H108" s="84">
        <f>+H107/H106</f>
        <v>0</v>
      </c>
    </row>
    <row r="109" spans="1:8" ht="15.75" hidden="1" x14ac:dyDescent="0.25">
      <c r="A109" s="56" t="s">
        <v>198</v>
      </c>
      <c r="B109" s="89">
        <f>+B122</f>
        <v>0</v>
      </c>
      <c r="C109" s="84">
        <f>+C122</f>
        <v>0</v>
      </c>
      <c r="F109" s="56" t="s">
        <v>198</v>
      </c>
      <c r="G109" s="84">
        <f>+G122</f>
        <v>0</v>
      </c>
      <c r="H109" s="84">
        <f>+H122</f>
        <v>0</v>
      </c>
    </row>
    <row r="110" spans="1:8" ht="15.75" hidden="1" x14ac:dyDescent="0.25">
      <c r="A110" s="56" t="s">
        <v>199</v>
      </c>
      <c r="B110" s="90">
        <f>+IF(+ISERROR(+B109/B108)=TRUE,0,+B109/B108)</f>
        <v>0</v>
      </c>
      <c r="C110" s="87"/>
      <c r="D110" s="88">
        <f>+B109/B108</f>
        <v>0</v>
      </c>
      <c r="F110" s="56" t="s">
        <v>199</v>
      </c>
      <c r="G110" s="85">
        <f>+G109/G108</f>
        <v>0</v>
      </c>
      <c r="H110" s="87" t="e">
        <f>+H109/H108</f>
        <v>#DIV/0!</v>
      </c>
    </row>
    <row r="111" spans="1:8" ht="15.75" hidden="1" x14ac:dyDescent="0.25">
      <c r="A111" s="56" t="s">
        <v>200</v>
      </c>
      <c r="B111" s="64">
        <f>+B109*B106</f>
        <v>0</v>
      </c>
      <c r="C111" s="64">
        <f>+C109*C106</f>
        <v>0</v>
      </c>
      <c r="F111" s="56" t="s">
        <v>200</v>
      </c>
      <c r="G111" s="64">
        <f>+G109*G106</f>
        <v>0</v>
      </c>
      <c r="H111" s="64">
        <f>+H109*H106</f>
        <v>0</v>
      </c>
    </row>
    <row r="112" spans="1:8" ht="15.75" hidden="1" x14ac:dyDescent="0.25">
      <c r="A112" s="63"/>
      <c r="B112" s="65"/>
      <c r="C112" s="63"/>
      <c r="E112" s="66"/>
      <c r="F112" s="63"/>
      <c r="G112" s="65"/>
      <c r="H112" s="63"/>
    </row>
    <row r="113" spans="1:8" ht="15.75" hidden="1" x14ac:dyDescent="0.25">
      <c r="A113" s="327" t="s">
        <v>69</v>
      </c>
      <c r="B113" s="327"/>
      <c r="C113" s="260"/>
      <c r="D113" s="261"/>
      <c r="E113" s="262"/>
      <c r="F113" s="327" t="s">
        <v>69</v>
      </c>
      <c r="G113" s="327"/>
      <c r="H113" s="260"/>
    </row>
    <row r="114" spans="1:8" ht="15.75" hidden="1" x14ac:dyDescent="0.25">
      <c r="A114" s="263" t="s">
        <v>70</v>
      </c>
      <c r="B114" s="263" t="s">
        <v>71</v>
      </c>
      <c r="C114" s="263" t="s">
        <v>72</v>
      </c>
      <c r="D114" s="261"/>
      <c r="E114" s="262"/>
      <c r="F114" s="263" t="s">
        <v>70</v>
      </c>
      <c r="G114" s="263" t="s">
        <v>71</v>
      </c>
      <c r="H114" s="263" t="s">
        <v>72</v>
      </c>
    </row>
    <row r="115" spans="1:8" ht="15.75" hidden="1" x14ac:dyDescent="0.25">
      <c r="A115" s="264">
        <v>0</v>
      </c>
      <c r="B115" s="264">
        <v>95</v>
      </c>
      <c r="C115" s="265">
        <v>0</v>
      </c>
      <c r="D115" s="261"/>
      <c r="E115" s="262"/>
      <c r="F115" s="264">
        <v>0</v>
      </c>
      <c r="G115" s="264">
        <v>95</v>
      </c>
      <c r="H115" s="265">
        <v>0</v>
      </c>
    </row>
    <row r="116" spans="1:8" ht="15.75" hidden="1" x14ac:dyDescent="0.25">
      <c r="A116" s="264" t="s">
        <v>186</v>
      </c>
      <c r="B116" s="264">
        <v>150</v>
      </c>
      <c r="C116" s="264" t="s">
        <v>187</v>
      </c>
      <c r="D116" s="261"/>
      <c r="E116" s="262"/>
      <c r="F116" s="264" t="s">
        <v>186</v>
      </c>
      <c r="G116" s="264">
        <v>150</v>
      </c>
      <c r="H116" s="264" t="s">
        <v>187</v>
      </c>
    </row>
    <row r="117" spans="1:8" ht="15.75" hidden="1" x14ac:dyDescent="0.25">
      <c r="A117" s="264" t="s">
        <v>73</v>
      </c>
      <c r="B117" s="264">
        <v>360</v>
      </c>
      <c r="C117" s="264" t="s">
        <v>188</v>
      </c>
      <c r="D117" s="261"/>
      <c r="E117" s="262"/>
      <c r="F117" s="264" t="s">
        <v>73</v>
      </c>
      <c r="G117" s="264">
        <v>360</v>
      </c>
      <c r="H117" s="264" t="s">
        <v>188</v>
      </c>
    </row>
    <row r="118" spans="1:8" ht="15.75" hidden="1" x14ac:dyDescent="0.25">
      <c r="A118" s="264" t="s">
        <v>196</v>
      </c>
      <c r="B118" s="264"/>
      <c r="C118" s="266" t="s">
        <v>197</v>
      </c>
      <c r="D118" s="261"/>
      <c r="E118" s="262"/>
      <c r="F118" s="264" t="s">
        <v>196</v>
      </c>
      <c r="G118" s="264"/>
      <c r="H118" s="266" t="s">
        <v>197</v>
      </c>
    </row>
    <row r="119" spans="1:8" ht="15.75" hidden="1" x14ac:dyDescent="0.25">
      <c r="A119" s="267"/>
      <c r="B119" s="267"/>
      <c r="C119" s="267"/>
      <c r="D119" s="261"/>
      <c r="E119" s="262"/>
      <c r="F119" s="267"/>
      <c r="G119" s="267"/>
      <c r="H119" s="267"/>
    </row>
    <row r="120" spans="1:8" ht="15.75" hidden="1" x14ac:dyDescent="0.25">
      <c r="A120" s="268"/>
      <c r="B120" s="268"/>
      <c r="C120" s="268"/>
      <c r="D120" s="261"/>
      <c r="E120" s="262"/>
      <c r="F120" s="268"/>
      <c r="G120" s="268"/>
      <c r="H120" s="268"/>
    </row>
    <row r="121" spans="1:8" ht="15.75" hidden="1" x14ac:dyDescent="0.25">
      <c r="A121" s="327" t="s">
        <v>189</v>
      </c>
      <c r="B121" s="327"/>
      <c r="C121" s="268"/>
      <c r="D121" s="261"/>
      <c r="E121" s="262"/>
      <c r="F121" s="327" t="s">
        <v>189</v>
      </c>
      <c r="G121" s="327"/>
      <c r="H121" s="268"/>
    </row>
    <row r="122" spans="1:8" ht="15.75" hidden="1" x14ac:dyDescent="0.25">
      <c r="A122" s="264" t="s">
        <v>190</v>
      </c>
      <c r="B122" s="269">
        <f>IF(B108&lt;95,0,B123+B124+B125)</f>
        <v>0</v>
      </c>
      <c r="C122" s="270"/>
      <c r="D122" s="261"/>
      <c r="E122" s="262"/>
      <c r="F122" s="264" t="s">
        <v>190</v>
      </c>
      <c r="G122" s="269">
        <f>IF(G108&lt;95,0,G123+G124+G125)</f>
        <v>0</v>
      </c>
      <c r="H122" s="270"/>
    </row>
    <row r="123" spans="1:8" ht="15.75" hidden="1" x14ac:dyDescent="0.25">
      <c r="A123" s="264" t="s">
        <v>191</v>
      </c>
      <c r="B123" s="269">
        <f>IF((AND(B115&lt;B108,B108&lt;=B116)),(B108-B115)*19%,0)</f>
        <v>0</v>
      </c>
      <c r="C123" s="271"/>
      <c r="D123" s="261"/>
      <c r="E123" s="262"/>
      <c r="F123" s="264" t="s">
        <v>191</v>
      </c>
      <c r="G123" s="269">
        <f>IF((AND(G115&lt;G108,G108&lt;=G116)),(G108-G115)*19%,0)</f>
        <v>0</v>
      </c>
      <c r="H123" s="271"/>
    </row>
    <row r="124" spans="1:8" ht="15.75" hidden="1" x14ac:dyDescent="0.25">
      <c r="A124" s="264" t="s">
        <v>192</v>
      </c>
      <c r="B124" s="269">
        <f>IF((AND(B116&lt;B108,B108&lt;=B117)),((B108-B116)*28%)+10,0)</f>
        <v>0</v>
      </c>
      <c r="C124" s="282"/>
      <c r="D124" s="261"/>
      <c r="E124" s="262"/>
      <c r="F124" s="264" t="s">
        <v>192</v>
      </c>
      <c r="G124" s="269">
        <f>IF((AND(G116&lt;G108,G108&lt;=G117)),((G108-G116)*28%)+10,0)</f>
        <v>0</v>
      </c>
      <c r="H124" s="271"/>
    </row>
    <row r="125" spans="1:8" ht="15.75" hidden="1" x14ac:dyDescent="0.25">
      <c r="A125" s="264" t="s">
        <v>193</v>
      </c>
      <c r="B125" s="269">
        <f>IF(B108&gt;B117,+((B108-360)*33%)+69,0)</f>
        <v>0</v>
      </c>
      <c r="C125" s="268"/>
      <c r="D125" s="261"/>
      <c r="E125" s="262"/>
      <c r="F125" s="264" t="s">
        <v>193</v>
      </c>
      <c r="G125" s="269">
        <f>IF(G108&gt;G117,+((G108-360)*33%)+69,0)</f>
        <v>0</v>
      </c>
      <c r="H125" s="268"/>
    </row>
    <row r="126" spans="1:8" ht="15.75" hidden="1" x14ac:dyDescent="0.25">
      <c r="A126" s="63"/>
      <c r="B126" s="65"/>
      <c r="C126" s="63"/>
      <c r="E126" s="66"/>
      <c r="F126" s="63"/>
      <c r="G126" s="65"/>
      <c r="H126" s="63"/>
    </row>
    <row r="127" spans="1:8" ht="15.75" hidden="1" x14ac:dyDescent="0.25">
      <c r="A127" s="63"/>
      <c r="B127" s="65"/>
      <c r="C127" s="63"/>
      <c r="E127" s="66"/>
      <c r="F127" s="63"/>
      <c r="G127" s="65"/>
      <c r="H127" s="63"/>
    </row>
    <row r="128" spans="1:8" ht="15.75" hidden="1" x14ac:dyDescent="0.25">
      <c r="A128" s="68"/>
      <c r="B128" s="68"/>
      <c r="C128" s="67"/>
      <c r="E128" s="62"/>
      <c r="F128" s="68"/>
      <c r="G128" s="68"/>
      <c r="H128" s="67"/>
    </row>
    <row r="129" spans="1:8" ht="15.75" hidden="1" x14ac:dyDescent="0.25">
      <c r="A129" s="68" t="s">
        <v>154</v>
      </c>
      <c r="B129" s="69" t="s">
        <v>52</v>
      </c>
      <c r="C129" s="170">
        <f>+IF(($C$37+$C$38+$C$40+$C$41)&gt;($C$30*30%),ROUND(($C$30-($C$30*30%))-$C$36-$C$39-$C$42-$C$43,0),ROUND($C$30-$C$36-$C$37-$C$38-$C$39-$C$42-$C$43-$C$40-$C$41,0))*0.75</f>
        <v>2227350</v>
      </c>
      <c r="D129" s="170"/>
      <c r="E129" s="62"/>
      <c r="F129" s="68" t="s">
        <v>154</v>
      </c>
      <c r="G129" s="69" t="s">
        <v>52</v>
      </c>
      <c r="H129" s="79">
        <f>+IF(($C$37+$C$38)&gt;($C$30*30%),ROUND(($C$30-($C$30*30%))-$C$36-$C$39-$C$42-$C$43,0),ROUND($C$30-$C$36-$C$37-$C$38-$C$39-$C$42-$C$43,0))*0.75</f>
        <v>2227350</v>
      </c>
    </row>
    <row r="130" spans="1:8" ht="15.75" hidden="1" x14ac:dyDescent="0.25">
      <c r="A130" s="68" t="s">
        <v>155</v>
      </c>
      <c r="B130" s="69" t="s">
        <v>36</v>
      </c>
      <c r="C130" s="170">
        <f>+IF(($C$37+$C$38+$C$40+$C$41)&gt;($C$30*30%),ROUND(($C$30-($C$30*30%))-$C$36-$C$39-$C$42-$C$43,0),ROUND($C$30-$C$36-$C$37-$C$38-$C$39-$C$42-$C$43-$C$40-$C$41,0))*0.75</f>
        <v>2227350</v>
      </c>
      <c r="D130" s="170"/>
      <c r="F130" s="68" t="s">
        <v>155</v>
      </c>
      <c r="G130" s="69" t="s">
        <v>36</v>
      </c>
      <c r="H130" s="79">
        <f>+IF(($C$37+$C$38)&gt;($C$30*30%),ROUND(($C$30-($C$30*30%))-$C$36-$C$39-$C$42-$C$43,0),ROUND($C$30-$C$36-$C$37-$C$38-$C$39-$C$42-$C$43,0))*0.75</f>
        <v>2227350</v>
      </c>
    </row>
    <row r="131" spans="1:8" ht="15.75" hidden="1" x14ac:dyDescent="0.25">
      <c r="B131" s="69" t="s">
        <v>52</v>
      </c>
      <c r="C131" s="170">
        <f>+IF(($C$37+$C$38+$C$40+$C$41)&gt;($D$132*30%),ROUND(($D$132-($D$132*30%))-$C$36-$C$39-$C$42-$C$43,0),ROUND($D$132-$C$36-$C$37-$C$38-$C$39-$C$42-$C$43-$C$40-$C$41,0))</f>
        <v>2969800</v>
      </c>
      <c r="D131" s="31" t="s">
        <v>314</v>
      </c>
      <c r="F131" s="68" t="s">
        <v>260</v>
      </c>
      <c r="H131" s="79">
        <f>+IF(($C$37+$C$38)&gt;($D$132*30%),ROUND(($D$132-($D$132*30%))-$C$36-$C$39,0),ROUND($D$132-$C$36-$C$37-$C$38-$C$39,0))</f>
        <v>2969800</v>
      </c>
    </row>
    <row r="132" spans="1:8" ht="15.75" hidden="1" x14ac:dyDescent="0.25">
      <c r="B132" s="69" t="s">
        <v>36</v>
      </c>
      <c r="C132" s="170">
        <f>+IF(($C$37+$C$38+$C$40+$C$41)&gt;($D$132*30%),ROUND(($D$132-($D$132*30%))-$C$36-$C$39-$C$42-$C$43,0),ROUND($D$132-$C$36-$C$37-$C$38-$C$39-$C$42-$C$43-$C$40-$C$41,0))</f>
        <v>2969800</v>
      </c>
      <c r="D132" s="288">
        <f>C27+C28</f>
        <v>3357800</v>
      </c>
    </row>
    <row r="133" spans="1:8" hidden="1" x14ac:dyDescent="0.2"/>
    <row r="134" spans="1:8" hidden="1" x14ac:dyDescent="0.2">
      <c r="A134" s="254">
        <f>+$G$45</f>
        <v>3357800</v>
      </c>
      <c r="B134" s="255" t="str">
        <f>+CONCATENATE(B140,C140,B141,C141,B142,C142,B143,C143,I44,C144)</f>
        <v xml:space="preserve">tres millones trecientos cincuenta y siete mil ochocientos  pesos m/cte.  </v>
      </c>
      <c r="C134" s="255" t="str">
        <f>+UPPER(B134)</f>
        <v xml:space="preserve">TRES MILLONES TRECIENTOS CINCUENTA Y SIETE MIL OCHOCIENTOS  PESOS M/CTE.  </v>
      </c>
      <c r="F134" s="277">
        <f>+$G$45</f>
        <v>3357800</v>
      </c>
      <c r="G134" s="278" t="str">
        <f>+CONCATENATE(G140,H140,G141,H141,G142,H142,G143,H143,N44,H144)</f>
        <v xml:space="preserve">tres millones trecientos cincuenta y siete mil ochocientos  pesos m/cte.  </v>
      </c>
      <c r="H134" s="278" t="str">
        <f>+UPPER(G134)</f>
        <v xml:space="preserve">TRES MILLONES TRECIENTOS CINCUENTA Y SIETE MIL OCHOCIENTOS  PESOS M/CTE.  </v>
      </c>
    </row>
    <row r="135" spans="1:8" ht="15.75" hidden="1" x14ac:dyDescent="0.25">
      <c r="A135" s="256">
        <f>+INT(A134)</f>
        <v>3357800</v>
      </c>
      <c r="B135" s="255"/>
      <c r="C135" s="255"/>
      <c r="F135" s="276">
        <f>+INT(F134)</f>
        <v>3357800</v>
      </c>
      <c r="G135" s="278"/>
      <c r="H135" s="278"/>
    </row>
    <row r="136" spans="1:8" ht="15.75" hidden="1" x14ac:dyDescent="0.25">
      <c r="A136" s="256">
        <f>(+A135-A143)/1000</f>
        <v>3357</v>
      </c>
      <c r="B136" s="255"/>
      <c r="C136" s="255"/>
      <c r="F136" s="276">
        <f>(+F135-F143)/1000</f>
        <v>3357</v>
      </c>
      <c r="G136" s="278"/>
      <c r="H136" s="278"/>
    </row>
    <row r="137" spans="1:8" ht="15.75" hidden="1" x14ac:dyDescent="0.25">
      <c r="A137" s="256">
        <f>(+A136-A142)/1000</f>
        <v>3</v>
      </c>
      <c r="B137" s="257"/>
      <c r="C137" s="257"/>
      <c r="F137" s="276">
        <f>(+F136-F142)/1000</f>
        <v>3</v>
      </c>
      <c r="G137" s="82"/>
      <c r="H137" s="82"/>
    </row>
    <row r="138" spans="1:8" ht="15.75" hidden="1" x14ac:dyDescent="0.25">
      <c r="A138" s="256">
        <f>(+A137-A141)/1000</f>
        <v>0</v>
      </c>
      <c r="B138" s="257"/>
      <c r="C138" s="257"/>
      <c r="F138" s="276">
        <f>(+F137-F141)/1000</f>
        <v>0</v>
      </c>
      <c r="G138" s="82"/>
      <c r="H138" s="82"/>
    </row>
    <row r="139" spans="1:8" ht="15.75" hidden="1" x14ac:dyDescent="0.25">
      <c r="A139" s="257"/>
      <c r="B139" s="257"/>
      <c r="C139" s="257"/>
      <c r="F139" s="82"/>
      <c r="G139" s="82"/>
      <c r="H139" s="82"/>
    </row>
    <row r="140" spans="1:8" ht="15.75" hidden="1" x14ac:dyDescent="0.25">
      <c r="A140" s="276">
        <f>+A138</f>
        <v>0</v>
      </c>
      <c r="B140" s="82" t="str">
        <f>VLOOKUP(A140,números,2,0)</f>
        <v/>
      </c>
      <c r="C140" s="82" t="str">
        <f>+IF(A140=0,""," mil ")</f>
        <v/>
      </c>
      <c r="F140" s="276">
        <f>+F138</f>
        <v>0</v>
      </c>
      <c r="G140" s="82" t="str">
        <f>VLOOKUP(F140,números,2,0)</f>
        <v/>
      </c>
      <c r="H140" s="82" t="str">
        <f>+IF(F140=0,""," mil ")</f>
        <v/>
      </c>
    </row>
    <row r="141" spans="1:8" ht="15.75" hidden="1" x14ac:dyDescent="0.25">
      <c r="A141" s="82">
        <f>VALUE(RIGHT(A137,3))</f>
        <v>3</v>
      </c>
      <c r="B141" s="82" t="str">
        <f>VLOOKUP(A141,números,2,0)</f>
        <v>tres</v>
      </c>
      <c r="C141" s="82" t="str">
        <f>+IF(A140&gt;0," millones ",+IF(A141=0,"",IF(A141=1," millón "," millones ")))</f>
        <v xml:space="preserve"> millones </v>
      </c>
      <c r="F141" s="82">
        <f>VALUE(RIGHT(F137,3))</f>
        <v>3</v>
      </c>
      <c r="G141" s="82" t="str">
        <f>VLOOKUP(F141,números,2,0)</f>
        <v>tres</v>
      </c>
      <c r="H141" s="82" t="str">
        <f>+IF(F140&gt;0," millones ",+IF(F141=0,"",IF(F141=1," millón "," millones ")))</f>
        <v xml:space="preserve"> millones </v>
      </c>
    </row>
    <row r="142" spans="1:8" ht="15.75" hidden="1" x14ac:dyDescent="0.25">
      <c r="A142" s="82">
        <f>VALUE(RIGHT(A136,3))</f>
        <v>357</v>
      </c>
      <c r="B142" s="82" t="str">
        <f>VLOOKUP(A142,números,2,0)</f>
        <v>trecientos cincuenta y siete</v>
      </c>
      <c r="C142" s="82" t="str">
        <f>+IF(A142=0,""," mil ")</f>
        <v xml:space="preserve"> mil </v>
      </c>
      <c r="F142" s="82">
        <f>VALUE(RIGHT(F136,3))</f>
        <v>357</v>
      </c>
      <c r="G142" s="82" t="str">
        <f>VLOOKUP(F142,números,2,0)</f>
        <v>trecientos cincuenta y siete</v>
      </c>
      <c r="H142" s="82" t="str">
        <f>+IF(F142=0,""," mil ")</f>
        <v xml:space="preserve"> mil </v>
      </c>
    </row>
    <row r="143" spans="1:8" ht="15.75" hidden="1" x14ac:dyDescent="0.25">
      <c r="A143" s="82">
        <f>VALUE(RIGHT(A135,3))</f>
        <v>800</v>
      </c>
      <c r="B143" s="82" t="str">
        <f>VLOOKUP(A143,números,2,0)</f>
        <v>ochocientos</v>
      </c>
      <c r="C143" s="82" t="str">
        <f>+IF(A144=0,"  pesos m/cte. "," pesos con ")</f>
        <v xml:space="preserve">  pesos m/cte. </v>
      </c>
      <c r="F143" s="82">
        <f>VALUE(RIGHT(F135,3))</f>
        <v>800</v>
      </c>
      <c r="G143" s="82" t="str">
        <f>VLOOKUP(F143,números,2,0)</f>
        <v>ochocientos</v>
      </c>
      <c r="H143" s="82" t="str">
        <f>+IF(F144=0,"  pesos m/cte. "," pesos con ")</f>
        <v xml:space="preserve">  pesos m/cte. </v>
      </c>
    </row>
    <row r="144" spans="1:8" ht="15.75" hidden="1" x14ac:dyDescent="0.25">
      <c r="A144" s="276">
        <f>IF(ROUND((+A134-A135)*100,0)=0,0,ROUND((+A134-A135)*100,0))</f>
        <v>0</v>
      </c>
      <c r="B144" s="82" t="str">
        <f>+VLOOKUP(A144,números,2,0)</f>
        <v/>
      </c>
      <c r="C144" s="82" t="str">
        <f>+IF(A144=0," "," centavos m/cte")</f>
        <v xml:space="preserve"> </v>
      </c>
      <c r="F144" s="276">
        <f>IF(ROUND((+F134-F135)*100,0)=0,0,ROUND((+F134-F135)*100,0))</f>
        <v>0</v>
      </c>
      <c r="G144" s="82" t="str">
        <f>+VLOOKUP(F144,números,2,0)</f>
        <v/>
      </c>
      <c r="H144" s="82" t="str">
        <f>+IF(F144=0," "," centavos m/cte")</f>
        <v xml:space="preserve"> </v>
      </c>
    </row>
    <row r="145" spans="1:6" hidden="1" x14ac:dyDescent="0.2"/>
    <row r="146" spans="1:6" ht="15.75" hidden="1" thickBot="1" x14ac:dyDescent="0.25"/>
    <row r="147" spans="1:6" ht="16.5" hidden="1" thickBot="1" x14ac:dyDescent="0.3">
      <c r="A147" s="118" t="s">
        <v>215</v>
      </c>
      <c r="B147" s="119"/>
      <c r="C147" s="120"/>
      <c r="D147" s="121" t="s">
        <v>217</v>
      </c>
      <c r="E147" s="121" t="s">
        <v>289</v>
      </c>
      <c r="F147" s="121" t="s">
        <v>290</v>
      </c>
    </row>
    <row r="148" spans="1:6" hidden="1" x14ac:dyDescent="0.2">
      <c r="A148" s="128" t="s">
        <v>201</v>
      </c>
      <c r="B148" s="129"/>
      <c r="C148" s="130"/>
      <c r="D148" s="117">
        <f>+IF(F11="si",11%,10%)</f>
        <v>0.1</v>
      </c>
      <c r="E148" s="117">
        <f>+B110</f>
        <v>0</v>
      </c>
      <c r="F148" s="117">
        <f>+IF(F149&gt;0,F149/E154,0)</f>
        <v>0</v>
      </c>
    </row>
    <row r="149" spans="1:6" hidden="1" x14ac:dyDescent="0.2">
      <c r="A149" s="122" t="s">
        <v>145</v>
      </c>
      <c r="B149" s="123"/>
      <c r="C149" s="124"/>
      <c r="D149" s="115">
        <f>+ROUND(D154*D148,0)</f>
        <v>296980</v>
      </c>
      <c r="E149" s="115">
        <f>+ROUND(E154*E148,0)</f>
        <v>0</v>
      </c>
      <c r="F149" s="115">
        <f>+ROUND(+IF(OR(C14="SI",G14="SI"),Hoja2!J6,0),0)</f>
        <v>0</v>
      </c>
    </row>
    <row r="150" spans="1:6" ht="15.75" hidden="1" thickBot="1" x14ac:dyDescent="0.25">
      <c r="A150" s="125" t="s">
        <v>296</v>
      </c>
      <c r="B150" s="126"/>
      <c r="C150" s="127"/>
      <c r="D150" s="116">
        <f>'DATOS DE ENTRADA.'!C87+'DATOS DE ENTRADA.'!C136</f>
        <v>0</v>
      </c>
      <c r="E150" s="116">
        <f>'DATOS DE ENTRADA.'!C87+'DATOS DE ENTRADA.'!C136</f>
        <v>0</v>
      </c>
      <c r="F150" s="116">
        <f>+'DATOS DE ENTRADA.'!C87+'DATOS DE ENTRADA.'!C136</f>
        <v>0</v>
      </c>
    </row>
    <row r="151" spans="1:6" ht="16.5" hidden="1" thickBot="1" x14ac:dyDescent="0.3">
      <c r="A151" s="131" t="s">
        <v>165</v>
      </c>
      <c r="B151" s="132"/>
      <c r="C151" s="133"/>
      <c r="D151" s="114">
        <f>IF((D149-D150)&lt;0,0,D149-D150)</f>
        <v>296980</v>
      </c>
      <c r="E151" s="114">
        <f>IF((E149-E150)&lt;0,0,E149-E150)</f>
        <v>0</v>
      </c>
      <c r="F151" s="114">
        <f>IF((F149-F150)&lt;0,0,F149-F150)</f>
        <v>0</v>
      </c>
    </row>
    <row r="152" spans="1:6" hidden="1" x14ac:dyDescent="0.2">
      <c r="D152" s="135">
        <f>+D148</f>
        <v>0.1</v>
      </c>
      <c r="E152" s="135">
        <f>+E148</f>
        <v>0</v>
      </c>
      <c r="F152" s="135">
        <f>+F148</f>
        <v>0</v>
      </c>
    </row>
    <row r="153" spans="1:6" hidden="1" x14ac:dyDescent="0.2">
      <c r="D153" s="31" t="str">
        <f>+D147</f>
        <v>DR 260/01</v>
      </c>
      <c r="E153" s="31" t="str">
        <f t="shared" ref="E153" si="0">+E147</f>
        <v>ART 383°</v>
      </c>
      <c r="F153" s="31" t="str">
        <f>+F147</f>
        <v>ART 384°</v>
      </c>
    </row>
    <row r="154" spans="1:6" hidden="1" x14ac:dyDescent="0.2">
      <c r="A154" s="31" t="s">
        <v>292</v>
      </c>
      <c r="D154" s="193">
        <f>+IF(AND(B12="TRABAJADOR POR CUENTA PROPIA",B12="DEMAS PERSONAS NATURALES"),+IF(C129&lt;=0,0,+VLOOKUP(B11,B131:C132,2,0)),+IF(($C$37+$C$38+$C$40+$C$41)&gt;($D$132*30%),ROUND(($D$132-($D$132*30%))-$C$36-$C$39,0),ROUND($D$132-$C$36-$C$37-$C$38-$C$39-$C$40-$C$41,0)))</f>
        <v>2969800</v>
      </c>
      <c r="E154" s="193">
        <f>+IF(B12="EMPLEADO",+IF(C129&lt;=0,0,+VLOOKUP(B11,B129:C130,2,0)),+IF(($C$37+$C$38+$C$40+$C$41)&gt;($C$30*30%),ROUND(($C$30-($C$30*30%))-$C$36-$C$39,0),ROUND($C$30-$C$36-$C$37-$C$38-$C$39-$C$40-$C$41,0)))</f>
        <v>2227350</v>
      </c>
      <c r="F154" s="194">
        <f>+H131</f>
        <v>2969800</v>
      </c>
    </row>
    <row r="155" spans="1:6" hidden="1" x14ac:dyDescent="0.2"/>
    <row r="156" spans="1:6" hidden="1" x14ac:dyDescent="0.2"/>
    <row r="157" spans="1:6" hidden="1" x14ac:dyDescent="0.2"/>
    <row r="158" spans="1:6" hidden="1" x14ac:dyDescent="0.2"/>
  </sheetData>
  <sheetProtection password="D698" sheet="1" objects="1" scenarios="1"/>
  <mergeCells count="2134">
    <mergeCell ref="B1:F2"/>
    <mergeCell ref="E18:F18"/>
    <mergeCell ref="B12:C12"/>
    <mergeCell ref="B3:F3"/>
    <mergeCell ref="B4:F4"/>
    <mergeCell ref="A6:H6"/>
    <mergeCell ref="G13:H13"/>
    <mergeCell ref="B13:C13"/>
    <mergeCell ref="A16:H16"/>
    <mergeCell ref="G4:G5"/>
    <mergeCell ref="D12:F12"/>
    <mergeCell ref="D14:F14"/>
    <mergeCell ref="B9:D9"/>
    <mergeCell ref="B8:D8"/>
    <mergeCell ref="E8:E9"/>
    <mergeCell ref="F8:F9"/>
    <mergeCell ref="G8:G9"/>
    <mergeCell ref="H8:H9"/>
    <mergeCell ref="A53:H53"/>
    <mergeCell ref="A49:H49"/>
    <mergeCell ref="A51:H51"/>
    <mergeCell ref="D45:F45"/>
    <mergeCell ref="A25:H25"/>
    <mergeCell ref="D20:G20"/>
    <mergeCell ref="A33:H33"/>
    <mergeCell ref="A52:H52"/>
    <mergeCell ref="A50:H50"/>
    <mergeCell ref="D35:F35"/>
    <mergeCell ref="D38:F38"/>
    <mergeCell ref="D22:G22"/>
    <mergeCell ref="D41:F41"/>
    <mergeCell ref="D34:F34"/>
    <mergeCell ref="A29:B29"/>
    <mergeCell ref="A80:E82"/>
    <mergeCell ref="A78:E79"/>
    <mergeCell ref="A77:E77"/>
    <mergeCell ref="A75:E76"/>
    <mergeCell ref="A67:E73"/>
    <mergeCell ref="A66:E66"/>
    <mergeCell ref="A65:H65"/>
    <mergeCell ref="A64:H64"/>
    <mergeCell ref="A63:H63"/>
    <mergeCell ref="A61:H61"/>
    <mergeCell ref="A58:H58"/>
    <mergeCell ref="A56:H56"/>
    <mergeCell ref="A54:H54"/>
    <mergeCell ref="E29:G29"/>
    <mergeCell ref="A55:H55"/>
    <mergeCell ref="F66:G66"/>
    <mergeCell ref="F75:H75"/>
    <mergeCell ref="F121:G121"/>
    <mergeCell ref="A113:B113"/>
    <mergeCell ref="A83:H83"/>
    <mergeCell ref="B90:F90"/>
    <mergeCell ref="B91:F91"/>
    <mergeCell ref="F113:G113"/>
    <mergeCell ref="A121:B121"/>
    <mergeCell ref="F82:H82"/>
    <mergeCell ref="F81:H81"/>
    <mergeCell ref="A74:H74"/>
    <mergeCell ref="F72:H72"/>
    <mergeCell ref="BM55:BT55"/>
    <mergeCell ref="BU55:CB55"/>
    <mergeCell ref="CC55:CJ55"/>
    <mergeCell ref="F76:H76"/>
    <mergeCell ref="A35:B35"/>
    <mergeCell ref="D39:F39"/>
    <mergeCell ref="A36:B36"/>
    <mergeCell ref="D36:F36"/>
    <mergeCell ref="D37:F37"/>
    <mergeCell ref="A41:B41"/>
    <mergeCell ref="A37:B37"/>
    <mergeCell ref="A42:B42"/>
    <mergeCell ref="D44:F44"/>
    <mergeCell ref="D42:F42"/>
    <mergeCell ref="D40:F40"/>
    <mergeCell ref="Y55:AF55"/>
    <mergeCell ref="AG55:AN55"/>
    <mergeCell ref="AO55:AV55"/>
    <mergeCell ref="I55:P55"/>
    <mergeCell ref="Q55:X55"/>
    <mergeCell ref="A46:H47"/>
    <mergeCell ref="A62:H62"/>
    <mergeCell ref="A57:H57"/>
    <mergeCell ref="A59:H59"/>
    <mergeCell ref="A60:H60"/>
    <mergeCell ref="FM55:FT55"/>
    <mergeCell ref="FU55:GB55"/>
    <mergeCell ref="GC55:GJ55"/>
    <mergeCell ref="GK55:GR55"/>
    <mergeCell ref="GS55:GZ55"/>
    <mergeCell ref="DY55:EF55"/>
    <mergeCell ref="EG55:EN55"/>
    <mergeCell ref="EO55:EV55"/>
    <mergeCell ref="EW55:FD55"/>
    <mergeCell ref="FE55:FL55"/>
    <mergeCell ref="CK55:CR55"/>
    <mergeCell ref="CS55:CZ55"/>
    <mergeCell ref="DA55:DH55"/>
    <mergeCell ref="DI55:DP55"/>
    <mergeCell ref="DQ55:DX55"/>
    <mergeCell ref="AW55:BD55"/>
    <mergeCell ref="BE55:BL55"/>
    <mergeCell ref="LQ55:LX55"/>
    <mergeCell ref="LY55:MF55"/>
    <mergeCell ref="MG55:MN55"/>
    <mergeCell ref="MO55:MV55"/>
    <mergeCell ref="MW55:ND55"/>
    <mergeCell ref="KC55:KJ55"/>
    <mergeCell ref="KK55:KR55"/>
    <mergeCell ref="KS55:KZ55"/>
    <mergeCell ref="LA55:LH55"/>
    <mergeCell ref="LI55:LP55"/>
    <mergeCell ref="IO55:IV55"/>
    <mergeCell ref="IW55:JD55"/>
    <mergeCell ref="JE55:JL55"/>
    <mergeCell ref="JM55:JT55"/>
    <mergeCell ref="JU55:KB55"/>
    <mergeCell ref="HA55:HH55"/>
    <mergeCell ref="HI55:HP55"/>
    <mergeCell ref="HQ55:HX55"/>
    <mergeCell ref="HY55:IF55"/>
    <mergeCell ref="IG55:IN55"/>
    <mergeCell ref="RU55:SB55"/>
    <mergeCell ref="SC55:SJ55"/>
    <mergeCell ref="SK55:SR55"/>
    <mergeCell ref="SS55:SZ55"/>
    <mergeCell ref="TA55:TH55"/>
    <mergeCell ref="QG55:QN55"/>
    <mergeCell ref="QO55:QV55"/>
    <mergeCell ref="QW55:RD55"/>
    <mergeCell ref="RE55:RL55"/>
    <mergeCell ref="RM55:RT55"/>
    <mergeCell ref="OS55:OZ55"/>
    <mergeCell ref="PA55:PH55"/>
    <mergeCell ref="PI55:PP55"/>
    <mergeCell ref="PQ55:PX55"/>
    <mergeCell ref="PY55:QF55"/>
    <mergeCell ref="NE55:NL55"/>
    <mergeCell ref="NM55:NT55"/>
    <mergeCell ref="NU55:OB55"/>
    <mergeCell ref="OC55:OJ55"/>
    <mergeCell ref="OK55:OR55"/>
    <mergeCell ref="XY55:YF55"/>
    <mergeCell ref="YG55:YN55"/>
    <mergeCell ref="YO55:YV55"/>
    <mergeCell ref="YW55:ZD55"/>
    <mergeCell ref="ZE55:ZL55"/>
    <mergeCell ref="WK55:WR55"/>
    <mergeCell ref="WS55:WZ55"/>
    <mergeCell ref="XA55:XH55"/>
    <mergeCell ref="XI55:XP55"/>
    <mergeCell ref="XQ55:XX55"/>
    <mergeCell ref="UW55:VD55"/>
    <mergeCell ref="VE55:VL55"/>
    <mergeCell ref="VM55:VT55"/>
    <mergeCell ref="VU55:WB55"/>
    <mergeCell ref="WC55:WJ55"/>
    <mergeCell ref="TI55:TP55"/>
    <mergeCell ref="TQ55:TX55"/>
    <mergeCell ref="TY55:UF55"/>
    <mergeCell ref="UG55:UN55"/>
    <mergeCell ref="UO55:UV55"/>
    <mergeCell ref="AEC55:AEJ55"/>
    <mergeCell ref="AEK55:AER55"/>
    <mergeCell ref="AES55:AEZ55"/>
    <mergeCell ref="AFA55:AFH55"/>
    <mergeCell ref="AFI55:AFP55"/>
    <mergeCell ref="ACO55:ACV55"/>
    <mergeCell ref="ACW55:ADD55"/>
    <mergeCell ref="ADE55:ADL55"/>
    <mergeCell ref="ADM55:ADT55"/>
    <mergeCell ref="ADU55:AEB55"/>
    <mergeCell ref="ABA55:ABH55"/>
    <mergeCell ref="ABI55:ABP55"/>
    <mergeCell ref="ABQ55:ABX55"/>
    <mergeCell ref="ABY55:ACF55"/>
    <mergeCell ref="ACG55:ACN55"/>
    <mergeCell ref="ZM55:ZT55"/>
    <mergeCell ref="ZU55:AAB55"/>
    <mergeCell ref="AAC55:AAJ55"/>
    <mergeCell ref="AAK55:AAR55"/>
    <mergeCell ref="AAS55:AAZ55"/>
    <mergeCell ref="AKG55:AKN55"/>
    <mergeCell ref="AKO55:AKV55"/>
    <mergeCell ref="AKW55:ALD55"/>
    <mergeCell ref="ALE55:ALL55"/>
    <mergeCell ref="ALM55:ALT55"/>
    <mergeCell ref="AIS55:AIZ55"/>
    <mergeCell ref="AJA55:AJH55"/>
    <mergeCell ref="AJI55:AJP55"/>
    <mergeCell ref="AJQ55:AJX55"/>
    <mergeCell ref="AJY55:AKF55"/>
    <mergeCell ref="AHE55:AHL55"/>
    <mergeCell ref="AHM55:AHT55"/>
    <mergeCell ref="AHU55:AIB55"/>
    <mergeCell ref="AIC55:AIJ55"/>
    <mergeCell ref="AIK55:AIR55"/>
    <mergeCell ref="AFQ55:AFX55"/>
    <mergeCell ref="AFY55:AGF55"/>
    <mergeCell ref="AGG55:AGN55"/>
    <mergeCell ref="AGO55:AGV55"/>
    <mergeCell ref="AGW55:AHD55"/>
    <mergeCell ref="AQK55:AQR55"/>
    <mergeCell ref="AQS55:AQZ55"/>
    <mergeCell ref="ARA55:ARH55"/>
    <mergeCell ref="ARI55:ARP55"/>
    <mergeCell ref="ARQ55:ARX55"/>
    <mergeCell ref="AOW55:APD55"/>
    <mergeCell ref="APE55:APL55"/>
    <mergeCell ref="APM55:APT55"/>
    <mergeCell ref="APU55:AQB55"/>
    <mergeCell ref="AQC55:AQJ55"/>
    <mergeCell ref="ANI55:ANP55"/>
    <mergeCell ref="ANQ55:ANX55"/>
    <mergeCell ref="ANY55:AOF55"/>
    <mergeCell ref="AOG55:AON55"/>
    <mergeCell ref="AOO55:AOV55"/>
    <mergeCell ref="ALU55:AMB55"/>
    <mergeCell ref="AMC55:AMJ55"/>
    <mergeCell ref="AMK55:AMR55"/>
    <mergeCell ref="AMS55:AMZ55"/>
    <mergeCell ref="ANA55:ANH55"/>
    <mergeCell ref="AWO55:AWV55"/>
    <mergeCell ref="AWW55:AXD55"/>
    <mergeCell ref="AXE55:AXL55"/>
    <mergeCell ref="AXM55:AXT55"/>
    <mergeCell ref="AXU55:AYB55"/>
    <mergeCell ref="AVA55:AVH55"/>
    <mergeCell ref="AVI55:AVP55"/>
    <mergeCell ref="AVQ55:AVX55"/>
    <mergeCell ref="AVY55:AWF55"/>
    <mergeCell ref="AWG55:AWN55"/>
    <mergeCell ref="ATM55:ATT55"/>
    <mergeCell ref="ATU55:AUB55"/>
    <mergeCell ref="AUC55:AUJ55"/>
    <mergeCell ref="AUK55:AUR55"/>
    <mergeCell ref="AUS55:AUZ55"/>
    <mergeCell ref="ARY55:ASF55"/>
    <mergeCell ref="ASG55:ASN55"/>
    <mergeCell ref="ASO55:ASV55"/>
    <mergeCell ref="ASW55:ATD55"/>
    <mergeCell ref="ATE55:ATL55"/>
    <mergeCell ref="BCS55:BCZ55"/>
    <mergeCell ref="BDA55:BDH55"/>
    <mergeCell ref="BDI55:BDP55"/>
    <mergeCell ref="BDQ55:BDX55"/>
    <mergeCell ref="BDY55:BEF55"/>
    <mergeCell ref="BBE55:BBL55"/>
    <mergeCell ref="BBM55:BBT55"/>
    <mergeCell ref="BBU55:BCB55"/>
    <mergeCell ref="BCC55:BCJ55"/>
    <mergeCell ref="BCK55:BCR55"/>
    <mergeCell ref="AZQ55:AZX55"/>
    <mergeCell ref="AZY55:BAF55"/>
    <mergeCell ref="BAG55:BAN55"/>
    <mergeCell ref="BAO55:BAV55"/>
    <mergeCell ref="BAW55:BBD55"/>
    <mergeCell ref="AYC55:AYJ55"/>
    <mergeCell ref="AYK55:AYR55"/>
    <mergeCell ref="AYS55:AYZ55"/>
    <mergeCell ref="AZA55:AZH55"/>
    <mergeCell ref="AZI55:AZP55"/>
    <mergeCell ref="BIW55:BJD55"/>
    <mergeCell ref="BJE55:BJL55"/>
    <mergeCell ref="BJM55:BJT55"/>
    <mergeCell ref="BJU55:BKB55"/>
    <mergeCell ref="BKC55:BKJ55"/>
    <mergeCell ref="BHI55:BHP55"/>
    <mergeCell ref="BHQ55:BHX55"/>
    <mergeCell ref="BHY55:BIF55"/>
    <mergeCell ref="BIG55:BIN55"/>
    <mergeCell ref="BIO55:BIV55"/>
    <mergeCell ref="BFU55:BGB55"/>
    <mergeCell ref="BGC55:BGJ55"/>
    <mergeCell ref="BGK55:BGR55"/>
    <mergeCell ref="BGS55:BGZ55"/>
    <mergeCell ref="BHA55:BHH55"/>
    <mergeCell ref="BEG55:BEN55"/>
    <mergeCell ref="BEO55:BEV55"/>
    <mergeCell ref="BEW55:BFD55"/>
    <mergeCell ref="BFE55:BFL55"/>
    <mergeCell ref="BFM55:BFT55"/>
    <mergeCell ref="BPA55:BPH55"/>
    <mergeCell ref="BPI55:BPP55"/>
    <mergeCell ref="BPQ55:BPX55"/>
    <mergeCell ref="BPY55:BQF55"/>
    <mergeCell ref="BQG55:BQN55"/>
    <mergeCell ref="BNM55:BNT55"/>
    <mergeCell ref="BNU55:BOB55"/>
    <mergeCell ref="BOC55:BOJ55"/>
    <mergeCell ref="BOK55:BOR55"/>
    <mergeCell ref="BOS55:BOZ55"/>
    <mergeCell ref="BLY55:BMF55"/>
    <mergeCell ref="BMG55:BMN55"/>
    <mergeCell ref="BMO55:BMV55"/>
    <mergeCell ref="BMW55:BND55"/>
    <mergeCell ref="BNE55:BNL55"/>
    <mergeCell ref="BKK55:BKR55"/>
    <mergeCell ref="BKS55:BKZ55"/>
    <mergeCell ref="BLA55:BLH55"/>
    <mergeCell ref="BLI55:BLP55"/>
    <mergeCell ref="BLQ55:BLX55"/>
    <mergeCell ref="BVE55:BVL55"/>
    <mergeCell ref="BVM55:BVT55"/>
    <mergeCell ref="BVU55:BWB55"/>
    <mergeCell ref="BWC55:BWJ55"/>
    <mergeCell ref="BWK55:BWR55"/>
    <mergeCell ref="BTQ55:BTX55"/>
    <mergeCell ref="BTY55:BUF55"/>
    <mergeCell ref="BUG55:BUN55"/>
    <mergeCell ref="BUO55:BUV55"/>
    <mergeCell ref="BUW55:BVD55"/>
    <mergeCell ref="BSC55:BSJ55"/>
    <mergeCell ref="BSK55:BSR55"/>
    <mergeCell ref="BSS55:BSZ55"/>
    <mergeCell ref="BTA55:BTH55"/>
    <mergeCell ref="BTI55:BTP55"/>
    <mergeCell ref="BQO55:BQV55"/>
    <mergeCell ref="BQW55:BRD55"/>
    <mergeCell ref="BRE55:BRL55"/>
    <mergeCell ref="BRM55:BRT55"/>
    <mergeCell ref="BRU55:BSB55"/>
    <mergeCell ref="CBI55:CBP55"/>
    <mergeCell ref="CBQ55:CBX55"/>
    <mergeCell ref="CBY55:CCF55"/>
    <mergeCell ref="CCG55:CCN55"/>
    <mergeCell ref="CCO55:CCV55"/>
    <mergeCell ref="BZU55:CAB55"/>
    <mergeCell ref="CAC55:CAJ55"/>
    <mergeCell ref="CAK55:CAR55"/>
    <mergeCell ref="CAS55:CAZ55"/>
    <mergeCell ref="CBA55:CBH55"/>
    <mergeCell ref="BYG55:BYN55"/>
    <mergeCell ref="BYO55:BYV55"/>
    <mergeCell ref="BYW55:BZD55"/>
    <mergeCell ref="BZE55:BZL55"/>
    <mergeCell ref="BZM55:BZT55"/>
    <mergeCell ref="BWS55:BWZ55"/>
    <mergeCell ref="BXA55:BXH55"/>
    <mergeCell ref="BXI55:BXP55"/>
    <mergeCell ref="BXQ55:BXX55"/>
    <mergeCell ref="BXY55:BYF55"/>
    <mergeCell ref="CHM55:CHT55"/>
    <mergeCell ref="CHU55:CIB55"/>
    <mergeCell ref="CIC55:CIJ55"/>
    <mergeCell ref="CIK55:CIR55"/>
    <mergeCell ref="CIS55:CIZ55"/>
    <mergeCell ref="CFY55:CGF55"/>
    <mergeCell ref="CGG55:CGN55"/>
    <mergeCell ref="CGO55:CGV55"/>
    <mergeCell ref="CGW55:CHD55"/>
    <mergeCell ref="CHE55:CHL55"/>
    <mergeCell ref="CEK55:CER55"/>
    <mergeCell ref="CES55:CEZ55"/>
    <mergeCell ref="CFA55:CFH55"/>
    <mergeCell ref="CFI55:CFP55"/>
    <mergeCell ref="CFQ55:CFX55"/>
    <mergeCell ref="CCW55:CDD55"/>
    <mergeCell ref="CDE55:CDL55"/>
    <mergeCell ref="CDM55:CDT55"/>
    <mergeCell ref="CDU55:CEB55"/>
    <mergeCell ref="CEC55:CEJ55"/>
    <mergeCell ref="CNQ55:CNX55"/>
    <mergeCell ref="CNY55:COF55"/>
    <mergeCell ref="COG55:CON55"/>
    <mergeCell ref="COO55:COV55"/>
    <mergeCell ref="COW55:CPD55"/>
    <mergeCell ref="CMC55:CMJ55"/>
    <mergeCell ref="CMK55:CMR55"/>
    <mergeCell ref="CMS55:CMZ55"/>
    <mergeCell ref="CNA55:CNH55"/>
    <mergeCell ref="CNI55:CNP55"/>
    <mergeCell ref="CKO55:CKV55"/>
    <mergeCell ref="CKW55:CLD55"/>
    <mergeCell ref="CLE55:CLL55"/>
    <mergeCell ref="CLM55:CLT55"/>
    <mergeCell ref="CLU55:CMB55"/>
    <mergeCell ref="CJA55:CJH55"/>
    <mergeCell ref="CJI55:CJP55"/>
    <mergeCell ref="CJQ55:CJX55"/>
    <mergeCell ref="CJY55:CKF55"/>
    <mergeCell ref="CKG55:CKN55"/>
    <mergeCell ref="CTU55:CUB55"/>
    <mergeCell ref="CUC55:CUJ55"/>
    <mergeCell ref="CUK55:CUR55"/>
    <mergeCell ref="CUS55:CUZ55"/>
    <mergeCell ref="CVA55:CVH55"/>
    <mergeCell ref="CSG55:CSN55"/>
    <mergeCell ref="CSO55:CSV55"/>
    <mergeCell ref="CSW55:CTD55"/>
    <mergeCell ref="CTE55:CTL55"/>
    <mergeCell ref="CTM55:CTT55"/>
    <mergeCell ref="CQS55:CQZ55"/>
    <mergeCell ref="CRA55:CRH55"/>
    <mergeCell ref="CRI55:CRP55"/>
    <mergeCell ref="CRQ55:CRX55"/>
    <mergeCell ref="CRY55:CSF55"/>
    <mergeCell ref="CPE55:CPL55"/>
    <mergeCell ref="CPM55:CPT55"/>
    <mergeCell ref="CPU55:CQB55"/>
    <mergeCell ref="CQC55:CQJ55"/>
    <mergeCell ref="CQK55:CQR55"/>
    <mergeCell ref="CZY55:DAF55"/>
    <mergeCell ref="DAG55:DAN55"/>
    <mergeCell ref="DAO55:DAV55"/>
    <mergeCell ref="DAW55:DBD55"/>
    <mergeCell ref="DBE55:DBL55"/>
    <mergeCell ref="CYK55:CYR55"/>
    <mergeCell ref="CYS55:CYZ55"/>
    <mergeCell ref="CZA55:CZH55"/>
    <mergeCell ref="CZI55:CZP55"/>
    <mergeCell ref="CZQ55:CZX55"/>
    <mergeCell ref="CWW55:CXD55"/>
    <mergeCell ref="CXE55:CXL55"/>
    <mergeCell ref="CXM55:CXT55"/>
    <mergeCell ref="CXU55:CYB55"/>
    <mergeCell ref="CYC55:CYJ55"/>
    <mergeCell ref="CVI55:CVP55"/>
    <mergeCell ref="CVQ55:CVX55"/>
    <mergeCell ref="CVY55:CWF55"/>
    <mergeCell ref="CWG55:CWN55"/>
    <mergeCell ref="CWO55:CWV55"/>
    <mergeCell ref="DGC55:DGJ55"/>
    <mergeCell ref="DGK55:DGR55"/>
    <mergeCell ref="DGS55:DGZ55"/>
    <mergeCell ref="DHA55:DHH55"/>
    <mergeCell ref="DHI55:DHP55"/>
    <mergeCell ref="DEO55:DEV55"/>
    <mergeCell ref="DEW55:DFD55"/>
    <mergeCell ref="DFE55:DFL55"/>
    <mergeCell ref="DFM55:DFT55"/>
    <mergeCell ref="DFU55:DGB55"/>
    <mergeCell ref="DDA55:DDH55"/>
    <mergeCell ref="DDI55:DDP55"/>
    <mergeCell ref="DDQ55:DDX55"/>
    <mergeCell ref="DDY55:DEF55"/>
    <mergeCell ref="DEG55:DEN55"/>
    <mergeCell ref="DBM55:DBT55"/>
    <mergeCell ref="DBU55:DCB55"/>
    <mergeCell ref="DCC55:DCJ55"/>
    <mergeCell ref="DCK55:DCR55"/>
    <mergeCell ref="DCS55:DCZ55"/>
    <mergeCell ref="DMG55:DMN55"/>
    <mergeCell ref="DMO55:DMV55"/>
    <mergeCell ref="DMW55:DND55"/>
    <mergeCell ref="DNE55:DNL55"/>
    <mergeCell ref="DNM55:DNT55"/>
    <mergeCell ref="DKS55:DKZ55"/>
    <mergeCell ref="DLA55:DLH55"/>
    <mergeCell ref="DLI55:DLP55"/>
    <mergeCell ref="DLQ55:DLX55"/>
    <mergeCell ref="DLY55:DMF55"/>
    <mergeCell ref="DJE55:DJL55"/>
    <mergeCell ref="DJM55:DJT55"/>
    <mergeCell ref="DJU55:DKB55"/>
    <mergeCell ref="DKC55:DKJ55"/>
    <mergeCell ref="DKK55:DKR55"/>
    <mergeCell ref="DHQ55:DHX55"/>
    <mergeCell ref="DHY55:DIF55"/>
    <mergeCell ref="DIG55:DIN55"/>
    <mergeCell ref="DIO55:DIV55"/>
    <mergeCell ref="DIW55:DJD55"/>
    <mergeCell ref="DSK55:DSR55"/>
    <mergeCell ref="DSS55:DSZ55"/>
    <mergeCell ref="DTA55:DTH55"/>
    <mergeCell ref="DTI55:DTP55"/>
    <mergeCell ref="DTQ55:DTX55"/>
    <mergeCell ref="DQW55:DRD55"/>
    <mergeCell ref="DRE55:DRL55"/>
    <mergeCell ref="DRM55:DRT55"/>
    <mergeCell ref="DRU55:DSB55"/>
    <mergeCell ref="DSC55:DSJ55"/>
    <mergeCell ref="DPI55:DPP55"/>
    <mergeCell ref="DPQ55:DPX55"/>
    <mergeCell ref="DPY55:DQF55"/>
    <mergeCell ref="DQG55:DQN55"/>
    <mergeCell ref="DQO55:DQV55"/>
    <mergeCell ref="DNU55:DOB55"/>
    <mergeCell ref="DOC55:DOJ55"/>
    <mergeCell ref="DOK55:DOR55"/>
    <mergeCell ref="DOS55:DOZ55"/>
    <mergeCell ref="DPA55:DPH55"/>
    <mergeCell ref="DYO55:DYV55"/>
    <mergeCell ref="DYW55:DZD55"/>
    <mergeCell ref="DZE55:DZL55"/>
    <mergeCell ref="DZM55:DZT55"/>
    <mergeCell ref="DZU55:EAB55"/>
    <mergeCell ref="DXA55:DXH55"/>
    <mergeCell ref="DXI55:DXP55"/>
    <mergeCell ref="DXQ55:DXX55"/>
    <mergeCell ref="DXY55:DYF55"/>
    <mergeCell ref="DYG55:DYN55"/>
    <mergeCell ref="DVM55:DVT55"/>
    <mergeCell ref="DVU55:DWB55"/>
    <mergeCell ref="DWC55:DWJ55"/>
    <mergeCell ref="DWK55:DWR55"/>
    <mergeCell ref="DWS55:DWZ55"/>
    <mergeCell ref="DTY55:DUF55"/>
    <mergeCell ref="DUG55:DUN55"/>
    <mergeCell ref="DUO55:DUV55"/>
    <mergeCell ref="DUW55:DVD55"/>
    <mergeCell ref="DVE55:DVL55"/>
    <mergeCell ref="EES55:EEZ55"/>
    <mergeCell ref="EFA55:EFH55"/>
    <mergeCell ref="EFI55:EFP55"/>
    <mergeCell ref="EFQ55:EFX55"/>
    <mergeCell ref="EFY55:EGF55"/>
    <mergeCell ref="EDE55:EDL55"/>
    <mergeCell ref="EDM55:EDT55"/>
    <mergeCell ref="EDU55:EEB55"/>
    <mergeCell ref="EEC55:EEJ55"/>
    <mergeCell ref="EEK55:EER55"/>
    <mergeCell ref="EBQ55:EBX55"/>
    <mergeCell ref="EBY55:ECF55"/>
    <mergeCell ref="ECG55:ECN55"/>
    <mergeCell ref="ECO55:ECV55"/>
    <mergeCell ref="ECW55:EDD55"/>
    <mergeCell ref="EAC55:EAJ55"/>
    <mergeCell ref="EAK55:EAR55"/>
    <mergeCell ref="EAS55:EAZ55"/>
    <mergeCell ref="EBA55:EBH55"/>
    <mergeCell ref="EBI55:EBP55"/>
    <mergeCell ref="EKW55:ELD55"/>
    <mergeCell ref="ELE55:ELL55"/>
    <mergeCell ref="ELM55:ELT55"/>
    <mergeCell ref="ELU55:EMB55"/>
    <mergeCell ref="EMC55:EMJ55"/>
    <mergeCell ref="EJI55:EJP55"/>
    <mergeCell ref="EJQ55:EJX55"/>
    <mergeCell ref="EJY55:EKF55"/>
    <mergeCell ref="EKG55:EKN55"/>
    <mergeCell ref="EKO55:EKV55"/>
    <mergeCell ref="EHU55:EIB55"/>
    <mergeCell ref="EIC55:EIJ55"/>
    <mergeCell ref="EIK55:EIR55"/>
    <mergeCell ref="EIS55:EIZ55"/>
    <mergeCell ref="EJA55:EJH55"/>
    <mergeCell ref="EGG55:EGN55"/>
    <mergeCell ref="EGO55:EGV55"/>
    <mergeCell ref="EGW55:EHD55"/>
    <mergeCell ref="EHE55:EHL55"/>
    <mergeCell ref="EHM55:EHT55"/>
    <mergeCell ref="ERA55:ERH55"/>
    <mergeCell ref="ERI55:ERP55"/>
    <mergeCell ref="ERQ55:ERX55"/>
    <mergeCell ref="ERY55:ESF55"/>
    <mergeCell ref="ESG55:ESN55"/>
    <mergeCell ref="EPM55:EPT55"/>
    <mergeCell ref="EPU55:EQB55"/>
    <mergeCell ref="EQC55:EQJ55"/>
    <mergeCell ref="EQK55:EQR55"/>
    <mergeCell ref="EQS55:EQZ55"/>
    <mergeCell ref="ENY55:EOF55"/>
    <mergeCell ref="EOG55:EON55"/>
    <mergeCell ref="EOO55:EOV55"/>
    <mergeCell ref="EOW55:EPD55"/>
    <mergeCell ref="EPE55:EPL55"/>
    <mergeCell ref="EMK55:EMR55"/>
    <mergeCell ref="EMS55:EMZ55"/>
    <mergeCell ref="ENA55:ENH55"/>
    <mergeCell ref="ENI55:ENP55"/>
    <mergeCell ref="ENQ55:ENX55"/>
    <mergeCell ref="EXE55:EXL55"/>
    <mergeCell ref="EXM55:EXT55"/>
    <mergeCell ref="EXU55:EYB55"/>
    <mergeCell ref="EYC55:EYJ55"/>
    <mergeCell ref="EYK55:EYR55"/>
    <mergeCell ref="EVQ55:EVX55"/>
    <mergeCell ref="EVY55:EWF55"/>
    <mergeCell ref="EWG55:EWN55"/>
    <mergeCell ref="EWO55:EWV55"/>
    <mergeCell ref="EWW55:EXD55"/>
    <mergeCell ref="EUC55:EUJ55"/>
    <mergeCell ref="EUK55:EUR55"/>
    <mergeCell ref="EUS55:EUZ55"/>
    <mergeCell ref="EVA55:EVH55"/>
    <mergeCell ref="EVI55:EVP55"/>
    <mergeCell ref="ESO55:ESV55"/>
    <mergeCell ref="ESW55:ETD55"/>
    <mergeCell ref="ETE55:ETL55"/>
    <mergeCell ref="ETM55:ETT55"/>
    <mergeCell ref="ETU55:EUB55"/>
    <mergeCell ref="FDI55:FDP55"/>
    <mergeCell ref="FDQ55:FDX55"/>
    <mergeCell ref="FDY55:FEF55"/>
    <mergeCell ref="FEG55:FEN55"/>
    <mergeCell ref="FEO55:FEV55"/>
    <mergeCell ref="FBU55:FCB55"/>
    <mergeCell ref="FCC55:FCJ55"/>
    <mergeCell ref="FCK55:FCR55"/>
    <mergeCell ref="FCS55:FCZ55"/>
    <mergeCell ref="FDA55:FDH55"/>
    <mergeCell ref="FAG55:FAN55"/>
    <mergeCell ref="FAO55:FAV55"/>
    <mergeCell ref="FAW55:FBD55"/>
    <mergeCell ref="FBE55:FBL55"/>
    <mergeCell ref="FBM55:FBT55"/>
    <mergeCell ref="EYS55:EYZ55"/>
    <mergeCell ref="EZA55:EZH55"/>
    <mergeCell ref="EZI55:EZP55"/>
    <mergeCell ref="EZQ55:EZX55"/>
    <mergeCell ref="EZY55:FAF55"/>
    <mergeCell ref="FJM55:FJT55"/>
    <mergeCell ref="FJU55:FKB55"/>
    <mergeCell ref="FKC55:FKJ55"/>
    <mergeCell ref="FKK55:FKR55"/>
    <mergeCell ref="FKS55:FKZ55"/>
    <mergeCell ref="FHY55:FIF55"/>
    <mergeCell ref="FIG55:FIN55"/>
    <mergeCell ref="FIO55:FIV55"/>
    <mergeCell ref="FIW55:FJD55"/>
    <mergeCell ref="FJE55:FJL55"/>
    <mergeCell ref="FGK55:FGR55"/>
    <mergeCell ref="FGS55:FGZ55"/>
    <mergeCell ref="FHA55:FHH55"/>
    <mergeCell ref="FHI55:FHP55"/>
    <mergeCell ref="FHQ55:FHX55"/>
    <mergeCell ref="FEW55:FFD55"/>
    <mergeCell ref="FFE55:FFL55"/>
    <mergeCell ref="FFM55:FFT55"/>
    <mergeCell ref="FFU55:FGB55"/>
    <mergeCell ref="FGC55:FGJ55"/>
    <mergeCell ref="FPQ55:FPX55"/>
    <mergeCell ref="FPY55:FQF55"/>
    <mergeCell ref="FQG55:FQN55"/>
    <mergeCell ref="FQO55:FQV55"/>
    <mergeCell ref="FQW55:FRD55"/>
    <mergeCell ref="FOC55:FOJ55"/>
    <mergeCell ref="FOK55:FOR55"/>
    <mergeCell ref="FOS55:FOZ55"/>
    <mergeCell ref="FPA55:FPH55"/>
    <mergeCell ref="FPI55:FPP55"/>
    <mergeCell ref="FMO55:FMV55"/>
    <mergeCell ref="FMW55:FND55"/>
    <mergeCell ref="FNE55:FNL55"/>
    <mergeCell ref="FNM55:FNT55"/>
    <mergeCell ref="FNU55:FOB55"/>
    <mergeCell ref="FLA55:FLH55"/>
    <mergeCell ref="FLI55:FLP55"/>
    <mergeCell ref="FLQ55:FLX55"/>
    <mergeCell ref="FLY55:FMF55"/>
    <mergeCell ref="FMG55:FMN55"/>
    <mergeCell ref="FVU55:FWB55"/>
    <mergeCell ref="FWC55:FWJ55"/>
    <mergeCell ref="FWK55:FWR55"/>
    <mergeCell ref="FWS55:FWZ55"/>
    <mergeCell ref="FXA55:FXH55"/>
    <mergeCell ref="FUG55:FUN55"/>
    <mergeCell ref="FUO55:FUV55"/>
    <mergeCell ref="FUW55:FVD55"/>
    <mergeCell ref="FVE55:FVL55"/>
    <mergeCell ref="FVM55:FVT55"/>
    <mergeCell ref="FSS55:FSZ55"/>
    <mergeCell ref="FTA55:FTH55"/>
    <mergeCell ref="FTI55:FTP55"/>
    <mergeCell ref="FTQ55:FTX55"/>
    <mergeCell ref="FTY55:FUF55"/>
    <mergeCell ref="FRE55:FRL55"/>
    <mergeCell ref="FRM55:FRT55"/>
    <mergeCell ref="FRU55:FSB55"/>
    <mergeCell ref="FSC55:FSJ55"/>
    <mergeCell ref="FSK55:FSR55"/>
    <mergeCell ref="GBY55:GCF55"/>
    <mergeCell ref="GCG55:GCN55"/>
    <mergeCell ref="GCO55:GCV55"/>
    <mergeCell ref="GCW55:GDD55"/>
    <mergeCell ref="GDE55:GDL55"/>
    <mergeCell ref="GAK55:GAR55"/>
    <mergeCell ref="GAS55:GAZ55"/>
    <mergeCell ref="GBA55:GBH55"/>
    <mergeCell ref="GBI55:GBP55"/>
    <mergeCell ref="GBQ55:GBX55"/>
    <mergeCell ref="FYW55:FZD55"/>
    <mergeCell ref="FZE55:FZL55"/>
    <mergeCell ref="FZM55:FZT55"/>
    <mergeCell ref="FZU55:GAB55"/>
    <mergeCell ref="GAC55:GAJ55"/>
    <mergeCell ref="FXI55:FXP55"/>
    <mergeCell ref="FXQ55:FXX55"/>
    <mergeCell ref="FXY55:FYF55"/>
    <mergeCell ref="FYG55:FYN55"/>
    <mergeCell ref="FYO55:FYV55"/>
    <mergeCell ref="GIC55:GIJ55"/>
    <mergeCell ref="GIK55:GIR55"/>
    <mergeCell ref="GIS55:GIZ55"/>
    <mergeCell ref="GJA55:GJH55"/>
    <mergeCell ref="GJI55:GJP55"/>
    <mergeCell ref="GGO55:GGV55"/>
    <mergeCell ref="GGW55:GHD55"/>
    <mergeCell ref="GHE55:GHL55"/>
    <mergeCell ref="GHM55:GHT55"/>
    <mergeCell ref="GHU55:GIB55"/>
    <mergeCell ref="GFA55:GFH55"/>
    <mergeCell ref="GFI55:GFP55"/>
    <mergeCell ref="GFQ55:GFX55"/>
    <mergeCell ref="GFY55:GGF55"/>
    <mergeCell ref="GGG55:GGN55"/>
    <mergeCell ref="GDM55:GDT55"/>
    <mergeCell ref="GDU55:GEB55"/>
    <mergeCell ref="GEC55:GEJ55"/>
    <mergeCell ref="GEK55:GER55"/>
    <mergeCell ref="GES55:GEZ55"/>
    <mergeCell ref="GOG55:GON55"/>
    <mergeCell ref="GOO55:GOV55"/>
    <mergeCell ref="GOW55:GPD55"/>
    <mergeCell ref="GPE55:GPL55"/>
    <mergeCell ref="GPM55:GPT55"/>
    <mergeCell ref="GMS55:GMZ55"/>
    <mergeCell ref="GNA55:GNH55"/>
    <mergeCell ref="GNI55:GNP55"/>
    <mergeCell ref="GNQ55:GNX55"/>
    <mergeCell ref="GNY55:GOF55"/>
    <mergeCell ref="GLE55:GLL55"/>
    <mergeCell ref="GLM55:GLT55"/>
    <mergeCell ref="GLU55:GMB55"/>
    <mergeCell ref="GMC55:GMJ55"/>
    <mergeCell ref="GMK55:GMR55"/>
    <mergeCell ref="GJQ55:GJX55"/>
    <mergeCell ref="GJY55:GKF55"/>
    <mergeCell ref="GKG55:GKN55"/>
    <mergeCell ref="GKO55:GKV55"/>
    <mergeCell ref="GKW55:GLD55"/>
    <mergeCell ref="GUK55:GUR55"/>
    <mergeCell ref="GUS55:GUZ55"/>
    <mergeCell ref="GVA55:GVH55"/>
    <mergeCell ref="GVI55:GVP55"/>
    <mergeCell ref="GVQ55:GVX55"/>
    <mergeCell ref="GSW55:GTD55"/>
    <mergeCell ref="GTE55:GTL55"/>
    <mergeCell ref="GTM55:GTT55"/>
    <mergeCell ref="GTU55:GUB55"/>
    <mergeCell ref="GUC55:GUJ55"/>
    <mergeCell ref="GRI55:GRP55"/>
    <mergeCell ref="GRQ55:GRX55"/>
    <mergeCell ref="GRY55:GSF55"/>
    <mergeCell ref="GSG55:GSN55"/>
    <mergeCell ref="GSO55:GSV55"/>
    <mergeCell ref="GPU55:GQB55"/>
    <mergeCell ref="GQC55:GQJ55"/>
    <mergeCell ref="GQK55:GQR55"/>
    <mergeCell ref="GQS55:GQZ55"/>
    <mergeCell ref="GRA55:GRH55"/>
    <mergeCell ref="HAO55:HAV55"/>
    <mergeCell ref="HAW55:HBD55"/>
    <mergeCell ref="HBE55:HBL55"/>
    <mergeCell ref="HBM55:HBT55"/>
    <mergeCell ref="HBU55:HCB55"/>
    <mergeCell ref="GZA55:GZH55"/>
    <mergeCell ref="GZI55:GZP55"/>
    <mergeCell ref="GZQ55:GZX55"/>
    <mergeCell ref="GZY55:HAF55"/>
    <mergeCell ref="HAG55:HAN55"/>
    <mergeCell ref="GXM55:GXT55"/>
    <mergeCell ref="GXU55:GYB55"/>
    <mergeCell ref="GYC55:GYJ55"/>
    <mergeCell ref="GYK55:GYR55"/>
    <mergeCell ref="GYS55:GYZ55"/>
    <mergeCell ref="GVY55:GWF55"/>
    <mergeCell ref="GWG55:GWN55"/>
    <mergeCell ref="GWO55:GWV55"/>
    <mergeCell ref="GWW55:GXD55"/>
    <mergeCell ref="GXE55:GXL55"/>
    <mergeCell ref="HGS55:HGZ55"/>
    <mergeCell ref="HHA55:HHH55"/>
    <mergeCell ref="HHI55:HHP55"/>
    <mergeCell ref="HHQ55:HHX55"/>
    <mergeCell ref="HHY55:HIF55"/>
    <mergeCell ref="HFE55:HFL55"/>
    <mergeCell ref="HFM55:HFT55"/>
    <mergeCell ref="HFU55:HGB55"/>
    <mergeCell ref="HGC55:HGJ55"/>
    <mergeCell ref="HGK55:HGR55"/>
    <mergeCell ref="HDQ55:HDX55"/>
    <mergeCell ref="HDY55:HEF55"/>
    <mergeCell ref="HEG55:HEN55"/>
    <mergeCell ref="HEO55:HEV55"/>
    <mergeCell ref="HEW55:HFD55"/>
    <mergeCell ref="HCC55:HCJ55"/>
    <mergeCell ref="HCK55:HCR55"/>
    <mergeCell ref="HCS55:HCZ55"/>
    <mergeCell ref="HDA55:HDH55"/>
    <mergeCell ref="HDI55:HDP55"/>
    <mergeCell ref="HMW55:HND55"/>
    <mergeCell ref="HNE55:HNL55"/>
    <mergeCell ref="HNM55:HNT55"/>
    <mergeCell ref="HNU55:HOB55"/>
    <mergeCell ref="HOC55:HOJ55"/>
    <mergeCell ref="HLI55:HLP55"/>
    <mergeCell ref="HLQ55:HLX55"/>
    <mergeCell ref="HLY55:HMF55"/>
    <mergeCell ref="HMG55:HMN55"/>
    <mergeCell ref="HMO55:HMV55"/>
    <mergeCell ref="HJU55:HKB55"/>
    <mergeCell ref="HKC55:HKJ55"/>
    <mergeCell ref="HKK55:HKR55"/>
    <mergeCell ref="HKS55:HKZ55"/>
    <mergeCell ref="HLA55:HLH55"/>
    <mergeCell ref="HIG55:HIN55"/>
    <mergeCell ref="HIO55:HIV55"/>
    <mergeCell ref="HIW55:HJD55"/>
    <mergeCell ref="HJE55:HJL55"/>
    <mergeCell ref="HJM55:HJT55"/>
    <mergeCell ref="HTA55:HTH55"/>
    <mergeCell ref="HTI55:HTP55"/>
    <mergeCell ref="HTQ55:HTX55"/>
    <mergeCell ref="HTY55:HUF55"/>
    <mergeCell ref="HUG55:HUN55"/>
    <mergeCell ref="HRM55:HRT55"/>
    <mergeCell ref="HRU55:HSB55"/>
    <mergeCell ref="HSC55:HSJ55"/>
    <mergeCell ref="HSK55:HSR55"/>
    <mergeCell ref="HSS55:HSZ55"/>
    <mergeCell ref="HPY55:HQF55"/>
    <mergeCell ref="HQG55:HQN55"/>
    <mergeCell ref="HQO55:HQV55"/>
    <mergeCell ref="HQW55:HRD55"/>
    <mergeCell ref="HRE55:HRL55"/>
    <mergeCell ref="HOK55:HOR55"/>
    <mergeCell ref="HOS55:HOZ55"/>
    <mergeCell ref="HPA55:HPH55"/>
    <mergeCell ref="HPI55:HPP55"/>
    <mergeCell ref="HPQ55:HPX55"/>
    <mergeCell ref="HZE55:HZL55"/>
    <mergeCell ref="HZM55:HZT55"/>
    <mergeCell ref="HZU55:IAB55"/>
    <mergeCell ref="IAC55:IAJ55"/>
    <mergeCell ref="IAK55:IAR55"/>
    <mergeCell ref="HXQ55:HXX55"/>
    <mergeCell ref="HXY55:HYF55"/>
    <mergeCell ref="HYG55:HYN55"/>
    <mergeCell ref="HYO55:HYV55"/>
    <mergeCell ref="HYW55:HZD55"/>
    <mergeCell ref="HWC55:HWJ55"/>
    <mergeCell ref="HWK55:HWR55"/>
    <mergeCell ref="HWS55:HWZ55"/>
    <mergeCell ref="HXA55:HXH55"/>
    <mergeCell ref="HXI55:HXP55"/>
    <mergeCell ref="HUO55:HUV55"/>
    <mergeCell ref="HUW55:HVD55"/>
    <mergeCell ref="HVE55:HVL55"/>
    <mergeCell ref="HVM55:HVT55"/>
    <mergeCell ref="HVU55:HWB55"/>
    <mergeCell ref="IFI55:IFP55"/>
    <mergeCell ref="IFQ55:IFX55"/>
    <mergeCell ref="IFY55:IGF55"/>
    <mergeCell ref="IGG55:IGN55"/>
    <mergeCell ref="IGO55:IGV55"/>
    <mergeCell ref="IDU55:IEB55"/>
    <mergeCell ref="IEC55:IEJ55"/>
    <mergeCell ref="IEK55:IER55"/>
    <mergeCell ref="IES55:IEZ55"/>
    <mergeCell ref="IFA55:IFH55"/>
    <mergeCell ref="ICG55:ICN55"/>
    <mergeCell ref="ICO55:ICV55"/>
    <mergeCell ref="ICW55:IDD55"/>
    <mergeCell ref="IDE55:IDL55"/>
    <mergeCell ref="IDM55:IDT55"/>
    <mergeCell ref="IAS55:IAZ55"/>
    <mergeCell ref="IBA55:IBH55"/>
    <mergeCell ref="IBI55:IBP55"/>
    <mergeCell ref="IBQ55:IBX55"/>
    <mergeCell ref="IBY55:ICF55"/>
    <mergeCell ref="ILM55:ILT55"/>
    <mergeCell ref="ILU55:IMB55"/>
    <mergeCell ref="IMC55:IMJ55"/>
    <mergeCell ref="IMK55:IMR55"/>
    <mergeCell ref="IMS55:IMZ55"/>
    <mergeCell ref="IJY55:IKF55"/>
    <mergeCell ref="IKG55:IKN55"/>
    <mergeCell ref="IKO55:IKV55"/>
    <mergeCell ref="IKW55:ILD55"/>
    <mergeCell ref="ILE55:ILL55"/>
    <mergeCell ref="IIK55:IIR55"/>
    <mergeCell ref="IIS55:IIZ55"/>
    <mergeCell ref="IJA55:IJH55"/>
    <mergeCell ref="IJI55:IJP55"/>
    <mergeCell ref="IJQ55:IJX55"/>
    <mergeCell ref="IGW55:IHD55"/>
    <mergeCell ref="IHE55:IHL55"/>
    <mergeCell ref="IHM55:IHT55"/>
    <mergeCell ref="IHU55:IIB55"/>
    <mergeCell ref="IIC55:IIJ55"/>
    <mergeCell ref="IRQ55:IRX55"/>
    <mergeCell ref="IRY55:ISF55"/>
    <mergeCell ref="ISG55:ISN55"/>
    <mergeCell ref="ISO55:ISV55"/>
    <mergeCell ref="ISW55:ITD55"/>
    <mergeCell ref="IQC55:IQJ55"/>
    <mergeCell ref="IQK55:IQR55"/>
    <mergeCell ref="IQS55:IQZ55"/>
    <mergeCell ref="IRA55:IRH55"/>
    <mergeCell ref="IRI55:IRP55"/>
    <mergeCell ref="IOO55:IOV55"/>
    <mergeCell ref="IOW55:IPD55"/>
    <mergeCell ref="IPE55:IPL55"/>
    <mergeCell ref="IPM55:IPT55"/>
    <mergeCell ref="IPU55:IQB55"/>
    <mergeCell ref="INA55:INH55"/>
    <mergeCell ref="INI55:INP55"/>
    <mergeCell ref="INQ55:INX55"/>
    <mergeCell ref="INY55:IOF55"/>
    <mergeCell ref="IOG55:ION55"/>
    <mergeCell ref="IXU55:IYB55"/>
    <mergeCell ref="IYC55:IYJ55"/>
    <mergeCell ref="IYK55:IYR55"/>
    <mergeCell ref="IYS55:IYZ55"/>
    <mergeCell ref="IZA55:IZH55"/>
    <mergeCell ref="IWG55:IWN55"/>
    <mergeCell ref="IWO55:IWV55"/>
    <mergeCell ref="IWW55:IXD55"/>
    <mergeCell ref="IXE55:IXL55"/>
    <mergeCell ref="IXM55:IXT55"/>
    <mergeCell ref="IUS55:IUZ55"/>
    <mergeCell ref="IVA55:IVH55"/>
    <mergeCell ref="IVI55:IVP55"/>
    <mergeCell ref="IVQ55:IVX55"/>
    <mergeCell ref="IVY55:IWF55"/>
    <mergeCell ref="ITE55:ITL55"/>
    <mergeCell ref="ITM55:ITT55"/>
    <mergeCell ref="ITU55:IUB55"/>
    <mergeCell ref="IUC55:IUJ55"/>
    <mergeCell ref="IUK55:IUR55"/>
    <mergeCell ref="JDY55:JEF55"/>
    <mergeCell ref="JEG55:JEN55"/>
    <mergeCell ref="JEO55:JEV55"/>
    <mergeCell ref="JEW55:JFD55"/>
    <mergeCell ref="JFE55:JFL55"/>
    <mergeCell ref="JCK55:JCR55"/>
    <mergeCell ref="JCS55:JCZ55"/>
    <mergeCell ref="JDA55:JDH55"/>
    <mergeCell ref="JDI55:JDP55"/>
    <mergeCell ref="JDQ55:JDX55"/>
    <mergeCell ref="JAW55:JBD55"/>
    <mergeCell ref="JBE55:JBL55"/>
    <mergeCell ref="JBM55:JBT55"/>
    <mergeCell ref="JBU55:JCB55"/>
    <mergeCell ref="JCC55:JCJ55"/>
    <mergeCell ref="IZI55:IZP55"/>
    <mergeCell ref="IZQ55:IZX55"/>
    <mergeCell ref="IZY55:JAF55"/>
    <mergeCell ref="JAG55:JAN55"/>
    <mergeCell ref="JAO55:JAV55"/>
    <mergeCell ref="JKC55:JKJ55"/>
    <mergeCell ref="JKK55:JKR55"/>
    <mergeCell ref="JKS55:JKZ55"/>
    <mergeCell ref="JLA55:JLH55"/>
    <mergeCell ref="JLI55:JLP55"/>
    <mergeCell ref="JIO55:JIV55"/>
    <mergeCell ref="JIW55:JJD55"/>
    <mergeCell ref="JJE55:JJL55"/>
    <mergeCell ref="JJM55:JJT55"/>
    <mergeCell ref="JJU55:JKB55"/>
    <mergeCell ref="JHA55:JHH55"/>
    <mergeCell ref="JHI55:JHP55"/>
    <mergeCell ref="JHQ55:JHX55"/>
    <mergeCell ref="JHY55:JIF55"/>
    <mergeCell ref="JIG55:JIN55"/>
    <mergeCell ref="JFM55:JFT55"/>
    <mergeCell ref="JFU55:JGB55"/>
    <mergeCell ref="JGC55:JGJ55"/>
    <mergeCell ref="JGK55:JGR55"/>
    <mergeCell ref="JGS55:JGZ55"/>
    <mergeCell ref="JQG55:JQN55"/>
    <mergeCell ref="JQO55:JQV55"/>
    <mergeCell ref="JQW55:JRD55"/>
    <mergeCell ref="JRE55:JRL55"/>
    <mergeCell ref="JRM55:JRT55"/>
    <mergeCell ref="JOS55:JOZ55"/>
    <mergeCell ref="JPA55:JPH55"/>
    <mergeCell ref="JPI55:JPP55"/>
    <mergeCell ref="JPQ55:JPX55"/>
    <mergeCell ref="JPY55:JQF55"/>
    <mergeCell ref="JNE55:JNL55"/>
    <mergeCell ref="JNM55:JNT55"/>
    <mergeCell ref="JNU55:JOB55"/>
    <mergeCell ref="JOC55:JOJ55"/>
    <mergeCell ref="JOK55:JOR55"/>
    <mergeCell ref="JLQ55:JLX55"/>
    <mergeCell ref="JLY55:JMF55"/>
    <mergeCell ref="JMG55:JMN55"/>
    <mergeCell ref="JMO55:JMV55"/>
    <mergeCell ref="JMW55:JND55"/>
    <mergeCell ref="JWK55:JWR55"/>
    <mergeCell ref="JWS55:JWZ55"/>
    <mergeCell ref="JXA55:JXH55"/>
    <mergeCell ref="JXI55:JXP55"/>
    <mergeCell ref="JXQ55:JXX55"/>
    <mergeCell ref="JUW55:JVD55"/>
    <mergeCell ref="JVE55:JVL55"/>
    <mergeCell ref="JVM55:JVT55"/>
    <mergeCell ref="JVU55:JWB55"/>
    <mergeCell ref="JWC55:JWJ55"/>
    <mergeCell ref="JTI55:JTP55"/>
    <mergeCell ref="JTQ55:JTX55"/>
    <mergeCell ref="JTY55:JUF55"/>
    <mergeCell ref="JUG55:JUN55"/>
    <mergeCell ref="JUO55:JUV55"/>
    <mergeCell ref="JRU55:JSB55"/>
    <mergeCell ref="JSC55:JSJ55"/>
    <mergeCell ref="JSK55:JSR55"/>
    <mergeCell ref="JSS55:JSZ55"/>
    <mergeCell ref="JTA55:JTH55"/>
    <mergeCell ref="KCO55:KCV55"/>
    <mergeCell ref="KCW55:KDD55"/>
    <mergeCell ref="KDE55:KDL55"/>
    <mergeCell ref="KDM55:KDT55"/>
    <mergeCell ref="KDU55:KEB55"/>
    <mergeCell ref="KBA55:KBH55"/>
    <mergeCell ref="KBI55:KBP55"/>
    <mergeCell ref="KBQ55:KBX55"/>
    <mergeCell ref="KBY55:KCF55"/>
    <mergeCell ref="KCG55:KCN55"/>
    <mergeCell ref="JZM55:JZT55"/>
    <mergeCell ref="JZU55:KAB55"/>
    <mergeCell ref="KAC55:KAJ55"/>
    <mergeCell ref="KAK55:KAR55"/>
    <mergeCell ref="KAS55:KAZ55"/>
    <mergeCell ref="JXY55:JYF55"/>
    <mergeCell ref="JYG55:JYN55"/>
    <mergeCell ref="JYO55:JYV55"/>
    <mergeCell ref="JYW55:JZD55"/>
    <mergeCell ref="JZE55:JZL55"/>
    <mergeCell ref="KIS55:KIZ55"/>
    <mergeCell ref="KJA55:KJH55"/>
    <mergeCell ref="KJI55:KJP55"/>
    <mergeCell ref="KJQ55:KJX55"/>
    <mergeCell ref="KJY55:KKF55"/>
    <mergeCell ref="KHE55:KHL55"/>
    <mergeCell ref="KHM55:KHT55"/>
    <mergeCell ref="KHU55:KIB55"/>
    <mergeCell ref="KIC55:KIJ55"/>
    <mergeCell ref="KIK55:KIR55"/>
    <mergeCell ref="KFQ55:KFX55"/>
    <mergeCell ref="KFY55:KGF55"/>
    <mergeCell ref="KGG55:KGN55"/>
    <mergeCell ref="KGO55:KGV55"/>
    <mergeCell ref="KGW55:KHD55"/>
    <mergeCell ref="KEC55:KEJ55"/>
    <mergeCell ref="KEK55:KER55"/>
    <mergeCell ref="KES55:KEZ55"/>
    <mergeCell ref="KFA55:KFH55"/>
    <mergeCell ref="KFI55:KFP55"/>
    <mergeCell ref="KOW55:KPD55"/>
    <mergeCell ref="KPE55:KPL55"/>
    <mergeCell ref="KPM55:KPT55"/>
    <mergeCell ref="KPU55:KQB55"/>
    <mergeCell ref="KQC55:KQJ55"/>
    <mergeCell ref="KNI55:KNP55"/>
    <mergeCell ref="KNQ55:KNX55"/>
    <mergeCell ref="KNY55:KOF55"/>
    <mergeCell ref="KOG55:KON55"/>
    <mergeCell ref="KOO55:KOV55"/>
    <mergeCell ref="KLU55:KMB55"/>
    <mergeCell ref="KMC55:KMJ55"/>
    <mergeCell ref="KMK55:KMR55"/>
    <mergeCell ref="KMS55:KMZ55"/>
    <mergeCell ref="KNA55:KNH55"/>
    <mergeCell ref="KKG55:KKN55"/>
    <mergeCell ref="KKO55:KKV55"/>
    <mergeCell ref="KKW55:KLD55"/>
    <mergeCell ref="KLE55:KLL55"/>
    <mergeCell ref="KLM55:KLT55"/>
    <mergeCell ref="KVA55:KVH55"/>
    <mergeCell ref="KVI55:KVP55"/>
    <mergeCell ref="KVQ55:KVX55"/>
    <mergeCell ref="KVY55:KWF55"/>
    <mergeCell ref="KWG55:KWN55"/>
    <mergeCell ref="KTM55:KTT55"/>
    <mergeCell ref="KTU55:KUB55"/>
    <mergeCell ref="KUC55:KUJ55"/>
    <mergeCell ref="KUK55:KUR55"/>
    <mergeCell ref="KUS55:KUZ55"/>
    <mergeCell ref="KRY55:KSF55"/>
    <mergeCell ref="KSG55:KSN55"/>
    <mergeCell ref="KSO55:KSV55"/>
    <mergeCell ref="KSW55:KTD55"/>
    <mergeCell ref="KTE55:KTL55"/>
    <mergeCell ref="KQK55:KQR55"/>
    <mergeCell ref="KQS55:KQZ55"/>
    <mergeCell ref="KRA55:KRH55"/>
    <mergeCell ref="KRI55:KRP55"/>
    <mergeCell ref="KRQ55:KRX55"/>
    <mergeCell ref="LBE55:LBL55"/>
    <mergeCell ref="LBM55:LBT55"/>
    <mergeCell ref="LBU55:LCB55"/>
    <mergeCell ref="LCC55:LCJ55"/>
    <mergeCell ref="LCK55:LCR55"/>
    <mergeCell ref="KZQ55:KZX55"/>
    <mergeCell ref="KZY55:LAF55"/>
    <mergeCell ref="LAG55:LAN55"/>
    <mergeCell ref="LAO55:LAV55"/>
    <mergeCell ref="LAW55:LBD55"/>
    <mergeCell ref="KYC55:KYJ55"/>
    <mergeCell ref="KYK55:KYR55"/>
    <mergeCell ref="KYS55:KYZ55"/>
    <mergeCell ref="KZA55:KZH55"/>
    <mergeCell ref="KZI55:KZP55"/>
    <mergeCell ref="KWO55:KWV55"/>
    <mergeCell ref="KWW55:KXD55"/>
    <mergeCell ref="KXE55:KXL55"/>
    <mergeCell ref="KXM55:KXT55"/>
    <mergeCell ref="KXU55:KYB55"/>
    <mergeCell ref="LHI55:LHP55"/>
    <mergeCell ref="LHQ55:LHX55"/>
    <mergeCell ref="LHY55:LIF55"/>
    <mergeCell ref="LIG55:LIN55"/>
    <mergeCell ref="LIO55:LIV55"/>
    <mergeCell ref="LFU55:LGB55"/>
    <mergeCell ref="LGC55:LGJ55"/>
    <mergeCell ref="LGK55:LGR55"/>
    <mergeCell ref="LGS55:LGZ55"/>
    <mergeCell ref="LHA55:LHH55"/>
    <mergeCell ref="LEG55:LEN55"/>
    <mergeCell ref="LEO55:LEV55"/>
    <mergeCell ref="LEW55:LFD55"/>
    <mergeCell ref="LFE55:LFL55"/>
    <mergeCell ref="LFM55:LFT55"/>
    <mergeCell ref="LCS55:LCZ55"/>
    <mergeCell ref="LDA55:LDH55"/>
    <mergeCell ref="LDI55:LDP55"/>
    <mergeCell ref="LDQ55:LDX55"/>
    <mergeCell ref="LDY55:LEF55"/>
    <mergeCell ref="LNM55:LNT55"/>
    <mergeCell ref="LNU55:LOB55"/>
    <mergeCell ref="LOC55:LOJ55"/>
    <mergeCell ref="LOK55:LOR55"/>
    <mergeCell ref="LOS55:LOZ55"/>
    <mergeCell ref="LLY55:LMF55"/>
    <mergeCell ref="LMG55:LMN55"/>
    <mergeCell ref="LMO55:LMV55"/>
    <mergeCell ref="LMW55:LND55"/>
    <mergeCell ref="LNE55:LNL55"/>
    <mergeCell ref="LKK55:LKR55"/>
    <mergeCell ref="LKS55:LKZ55"/>
    <mergeCell ref="LLA55:LLH55"/>
    <mergeCell ref="LLI55:LLP55"/>
    <mergeCell ref="LLQ55:LLX55"/>
    <mergeCell ref="LIW55:LJD55"/>
    <mergeCell ref="LJE55:LJL55"/>
    <mergeCell ref="LJM55:LJT55"/>
    <mergeCell ref="LJU55:LKB55"/>
    <mergeCell ref="LKC55:LKJ55"/>
    <mergeCell ref="LTQ55:LTX55"/>
    <mergeCell ref="LTY55:LUF55"/>
    <mergeCell ref="LUG55:LUN55"/>
    <mergeCell ref="LUO55:LUV55"/>
    <mergeCell ref="LUW55:LVD55"/>
    <mergeCell ref="LSC55:LSJ55"/>
    <mergeCell ref="LSK55:LSR55"/>
    <mergeCell ref="LSS55:LSZ55"/>
    <mergeCell ref="LTA55:LTH55"/>
    <mergeCell ref="LTI55:LTP55"/>
    <mergeCell ref="LQO55:LQV55"/>
    <mergeCell ref="LQW55:LRD55"/>
    <mergeCell ref="LRE55:LRL55"/>
    <mergeCell ref="LRM55:LRT55"/>
    <mergeCell ref="LRU55:LSB55"/>
    <mergeCell ref="LPA55:LPH55"/>
    <mergeCell ref="LPI55:LPP55"/>
    <mergeCell ref="LPQ55:LPX55"/>
    <mergeCell ref="LPY55:LQF55"/>
    <mergeCell ref="LQG55:LQN55"/>
    <mergeCell ref="LZU55:MAB55"/>
    <mergeCell ref="MAC55:MAJ55"/>
    <mergeCell ref="MAK55:MAR55"/>
    <mergeCell ref="MAS55:MAZ55"/>
    <mergeCell ref="MBA55:MBH55"/>
    <mergeCell ref="LYG55:LYN55"/>
    <mergeCell ref="LYO55:LYV55"/>
    <mergeCell ref="LYW55:LZD55"/>
    <mergeCell ref="LZE55:LZL55"/>
    <mergeCell ref="LZM55:LZT55"/>
    <mergeCell ref="LWS55:LWZ55"/>
    <mergeCell ref="LXA55:LXH55"/>
    <mergeCell ref="LXI55:LXP55"/>
    <mergeCell ref="LXQ55:LXX55"/>
    <mergeCell ref="LXY55:LYF55"/>
    <mergeCell ref="LVE55:LVL55"/>
    <mergeCell ref="LVM55:LVT55"/>
    <mergeCell ref="LVU55:LWB55"/>
    <mergeCell ref="LWC55:LWJ55"/>
    <mergeCell ref="LWK55:LWR55"/>
    <mergeCell ref="MFY55:MGF55"/>
    <mergeCell ref="MGG55:MGN55"/>
    <mergeCell ref="MGO55:MGV55"/>
    <mergeCell ref="MGW55:MHD55"/>
    <mergeCell ref="MHE55:MHL55"/>
    <mergeCell ref="MEK55:MER55"/>
    <mergeCell ref="MES55:MEZ55"/>
    <mergeCell ref="MFA55:MFH55"/>
    <mergeCell ref="MFI55:MFP55"/>
    <mergeCell ref="MFQ55:MFX55"/>
    <mergeCell ref="MCW55:MDD55"/>
    <mergeCell ref="MDE55:MDL55"/>
    <mergeCell ref="MDM55:MDT55"/>
    <mergeCell ref="MDU55:MEB55"/>
    <mergeCell ref="MEC55:MEJ55"/>
    <mergeCell ref="MBI55:MBP55"/>
    <mergeCell ref="MBQ55:MBX55"/>
    <mergeCell ref="MBY55:MCF55"/>
    <mergeCell ref="MCG55:MCN55"/>
    <mergeCell ref="MCO55:MCV55"/>
    <mergeCell ref="MMC55:MMJ55"/>
    <mergeCell ref="MMK55:MMR55"/>
    <mergeCell ref="MMS55:MMZ55"/>
    <mergeCell ref="MNA55:MNH55"/>
    <mergeCell ref="MNI55:MNP55"/>
    <mergeCell ref="MKO55:MKV55"/>
    <mergeCell ref="MKW55:MLD55"/>
    <mergeCell ref="MLE55:MLL55"/>
    <mergeCell ref="MLM55:MLT55"/>
    <mergeCell ref="MLU55:MMB55"/>
    <mergeCell ref="MJA55:MJH55"/>
    <mergeCell ref="MJI55:MJP55"/>
    <mergeCell ref="MJQ55:MJX55"/>
    <mergeCell ref="MJY55:MKF55"/>
    <mergeCell ref="MKG55:MKN55"/>
    <mergeCell ref="MHM55:MHT55"/>
    <mergeCell ref="MHU55:MIB55"/>
    <mergeCell ref="MIC55:MIJ55"/>
    <mergeCell ref="MIK55:MIR55"/>
    <mergeCell ref="MIS55:MIZ55"/>
    <mergeCell ref="MSG55:MSN55"/>
    <mergeCell ref="MSO55:MSV55"/>
    <mergeCell ref="MSW55:MTD55"/>
    <mergeCell ref="MTE55:MTL55"/>
    <mergeCell ref="MTM55:MTT55"/>
    <mergeCell ref="MQS55:MQZ55"/>
    <mergeCell ref="MRA55:MRH55"/>
    <mergeCell ref="MRI55:MRP55"/>
    <mergeCell ref="MRQ55:MRX55"/>
    <mergeCell ref="MRY55:MSF55"/>
    <mergeCell ref="MPE55:MPL55"/>
    <mergeCell ref="MPM55:MPT55"/>
    <mergeCell ref="MPU55:MQB55"/>
    <mergeCell ref="MQC55:MQJ55"/>
    <mergeCell ref="MQK55:MQR55"/>
    <mergeCell ref="MNQ55:MNX55"/>
    <mergeCell ref="MNY55:MOF55"/>
    <mergeCell ref="MOG55:MON55"/>
    <mergeCell ref="MOO55:MOV55"/>
    <mergeCell ref="MOW55:MPD55"/>
    <mergeCell ref="MYK55:MYR55"/>
    <mergeCell ref="MYS55:MYZ55"/>
    <mergeCell ref="MZA55:MZH55"/>
    <mergeCell ref="MZI55:MZP55"/>
    <mergeCell ref="MZQ55:MZX55"/>
    <mergeCell ref="MWW55:MXD55"/>
    <mergeCell ref="MXE55:MXL55"/>
    <mergeCell ref="MXM55:MXT55"/>
    <mergeCell ref="MXU55:MYB55"/>
    <mergeCell ref="MYC55:MYJ55"/>
    <mergeCell ref="MVI55:MVP55"/>
    <mergeCell ref="MVQ55:MVX55"/>
    <mergeCell ref="MVY55:MWF55"/>
    <mergeCell ref="MWG55:MWN55"/>
    <mergeCell ref="MWO55:MWV55"/>
    <mergeCell ref="MTU55:MUB55"/>
    <mergeCell ref="MUC55:MUJ55"/>
    <mergeCell ref="MUK55:MUR55"/>
    <mergeCell ref="MUS55:MUZ55"/>
    <mergeCell ref="MVA55:MVH55"/>
    <mergeCell ref="NEO55:NEV55"/>
    <mergeCell ref="NEW55:NFD55"/>
    <mergeCell ref="NFE55:NFL55"/>
    <mergeCell ref="NFM55:NFT55"/>
    <mergeCell ref="NFU55:NGB55"/>
    <mergeCell ref="NDA55:NDH55"/>
    <mergeCell ref="NDI55:NDP55"/>
    <mergeCell ref="NDQ55:NDX55"/>
    <mergeCell ref="NDY55:NEF55"/>
    <mergeCell ref="NEG55:NEN55"/>
    <mergeCell ref="NBM55:NBT55"/>
    <mergeCell ref="NBU55:NCB55"/>
    <mergeCell ref="NCC55:NCJ55"/>
    <mergeCell ref="NCK55:NCR55"/>
    <mergeCell ref="NCS55:NCZ55"/>
    <mergeCell ref="MZY55:NAF55"/>
    <mergeCell ref="NAG55:NAN55"/>
    <mergeCell ref="NAO55:NAV55"/>
    <mergeCell ref="NAW55:NBD55"/>
    <mergeCell ref="NBE55:NBL55"/>
    <mergeCell ref="NKS55:NKZ55"/>
    <mergeCell ref="NLA55:NLH55"/>
    <mergeCell ref="NLI55:NLP55"/>
    <mergeCell ref="NLQ55:NLX55"/>
    <mergeCell ref="NLY55:NMF55"/>
    <mergeCell ref="NJE55:NJL55"/>
    <mergeCell ref="NJM55:NJT55"/>
    <mergeCell ref="NJU55:NKB55"/>
    <mergeCell ref="NKC55:NKJ55"/>
    <mergeCell ref="NKK55:NKR55"/>
    <mergeCell ref="NHQ55:NHX55"/>
    <mergeCell ref="NHY55:NIF55"/>
    <mergeCell ref="NIG55:NIN55"/>
    <mergeCell ref="NIO55:NIV55"/>
    <mergeCell ref="NIW55:NJD55"/>
    <mergeCell ref="NGC55:NGJ55"/>
    <mergeCell ref="NGK55:NGR55"/>
    <mergeCell ref="NGS55:NGZ55"/>
    <mergeCell ref="NHA55:NHH55"/>
    <mergeCell ref="NHI55:NHP55"/>
    <mergeCell ref="NQW55:NRD55"/>
    <mergeCell ref="NRE55:NRL55"/>
    <mergeCell ref="NRM55:NRT55"/>
    <mergeCell ref="NRU55:NSB55"/>
    <mergeCell ref="NSC55:NSJ55"/>
    <mergeCell ref="NPI55:NPP55"/>
    <mergeCell ref="NPQ55:NPX55"/>
    <mergeCell ref="NPY55:NQF55"/>
    <mergeCell ref="NQG55:NQN55"/>
    <mergeCell ref="NQO55:NQV55"/>
    <mergeCell ref="NNU55:NOB55"/>
    <mergeCell ref="NOC55:NOJ55"/>
    <mergeCell ref="NOK55:NOR55"/>
    <mergeCell ref="NOS55:NOZ55"/>
    <mergeCell ref="NPA55:NPH55"/>
    <mergeCell ref="NMG55:NMN55"/>
    <mergeCell ref="NMO55:NMV55"/>
    <mergeCell ref="NMW55:NND55"/>
    <mergeCell ref="NNE55:NNL55"/>
    <mergeCell ref="NNM55:NNT55"/>
    <mergeCell ref="NXA55:NXH55"/>
    <mergeCell ref="NXI55:NXP55"/>
    <mergeCell ref="NXQ55:NXX55"/>
    <mergeCell ref="NXY55:NYF55"/>
    <mergeCell ref="NYG55:NYN55"/>
    <mergeCell ref="NVM55:NVT55"/>
    <mergeCell ref="NVU55:NWB55"/>
    <mergeCell ref="NWC55:NWJ55"/>
    <mergeCell ref="NWK55:NWR55"/>
    <mergeCell ref="NWS55:NWZ55"/>
    <mergeCell ref="NTY55:NUF55"/>
    <mergeCell ref="NUG55:NUN55"/>
    <mergeCell ref="NUO55:NUV55"/>
    <mergeCell ref="NUW55:NVD55"/>
    <mergeCell ref="NVE55:NVL55"/>
    <mergeCell ref="NSK55:NSR55"/>
    <mergeCell ref="NSS55:NSZ55"/>
    <mergeCell ref="NTA55:NTH55"/>
    <mergeCell ref="NTI55:NTP55"/>
    <mergeCell ref="NTQ55:NTX55"/>
    <mergeCell ref="ODE55:ODL55"/>
    <mergeCell ref="ODM55:ODT55"/>
    <mergeCell ref="ODU55:OEB55"/>
    <mergeCell ref="OEC55:OEJ55"/>
    <mergeCell ref="OEK55:OER55"/>
    <mergeCell ref="OBQ55:OBX55"/>
    <mergeCell ref="OBY55:OCF55"/>
    <mergeCell ref="OCG55:OCN55"/>
    <mergeCell ref="OCO55:OCV55"/>
    <mergeCell ref="OCW55:ODD55"/>
    <mergeCell ref="OAC55:OAJ55"/>
    <mergeCell ref="OAK55:OAR55"/>
    <mergeCell ref="OAS55:OAZ55"/>
    <mergeCell ref="OBA55:OBH55"/>
    <mergeCell ref="OBI55:OBP55"/>
    <mergeCell ref="NYO55:NYV55"/>
    <mergeCell ref="NYW55:NZD55"/>
    <mergeCell ref="NZE55:NZL55"/>
    <mergeCell ref="NZM55:NZT55"/>
    <mergeCell ref="NZU55:OAB55"/>
    <mergeCell ref="OJI55:OJP55"/>
    <mergeCell ref="OJQ55:OJX55"/>
    <mergeCell ref="OJY55:OKF55"/>
    <mergeCell ref="OKG55:OKN55"/>
    <mergeCell ref="OKO55:OKV55"/>
    <mergeCell ref="OHU55:OIB55"/>
    <mergeCell ref="OIC55:OIJ55"/>
    <mergeCell ref="OIK55:OIR55"/>
    <mergeCell ref="OIS55:OIZ55"/>
    <mergeCell ref="OJA55:OJH55"/>
    <mergeCell ref="OGG55:OGN55"/>
    <mergeCell ref="OGO55:OGV55"/>
    <mergeCell ref="OGW55:OHD55"/>
    <mergeCell ref="OHE55:OHL55"/>
    <mergeCell ref="OHM55:OHT55"/>
    <mergeCell ref="OES55:OEZ55"/>
    <mergeCell ref="OFA55:OFH55"/>
    <mergeCell ref="OFI55:OFP55"/>
    <mergeCell ref="OFQ55:OFX55"/>
    <mergeCell ref="OFY55:OGF55"/>
    <mergeCell ref="OPM55:OPT55"/>
    <mergeCell ref="OPU55:OQB55"/>
    <mergeCell ref="OQC55:OQJ55"/>
    <mergeCell ref="OQK55:OQR55"/>
    <mergeCell ref="OQS55:OQZ55"/>
    <mergeCell ref="ONY55:OOF55"/>
    <mergeCell ref="OOG55:OON55"/>
    <mergeCell ref="OOO55:OOV55"/>
    <mergeCell ref="OOW55:OPD55"/>
    <mergeCell ref="OPE55:OPL55"/>
    <mergeCell ref="OMK55:OMR55"/>
    <mergeCell ref="OMS55:OMZ55"/>
    <mergeCell ref="ONA55:ONH55"/>
    <mergeCell ref="ONI55:ONP55"/>
    <mergeCell ref="ONQ55:ONX55"/>
    <mergeCell ref="OKW55:OLD55"/>
    <mergeCell ref="OLE55:OLL55"/>
    <mergeCell ref="OLM55:OLT55"/>
    <mergeCell ref="OLU55:OMB55"/>
    <mergeCell ref="OMC55:OMJ55"/>
    <mergeCell ref="OVQ55:OVX55"/>
    <mergeCell ref="OVY55:OWF55"/>
    <mergeCell ref="OWG55:OWN55"/>
    <mergeCell ref="OWO55:OWV55"/>
    <mergeCell ref="OWW55:OXD55"/>
    <mergeCell ref="OUC55:OUJ55"/>
    <mergeCell ref="OUK55:OUR55"/>
    <mergeCell ref="OUS55:OUZ55"/>
    <mergeCell ref="OVA55:OVH55"/>
    <mergeCell ref="OVI55:OVP55"/>
    <mergeCell ref="OSO55:OSV55"/>
    <mergeCell ref="OSW55:OTD55"/>
    <mergeCell ref="OTE55:OTL55"/>
    <mergeCell ref="OTM55:OTT55"/>
    <mergeCell ref="OTU55:OUB55"/>
    <mergeCell ref="ORA55:ORH55"/>
    <mergeCell ref="ORI55:ORP55"/>
    <mergeCell ref="ORQ55:ORX55"/>
    <mergeCell ref="ORY55:OSF55"/>
    <mergeCell ref="OSG55:OSN55"/>
    <mergeCell ref="PBU55:PCB55"/>
    <mergeCell ref="PCC55:PCJ55"/>
    <mergeCell ref="PCK55:PCR55"/>
    <mergeCell ref="PCS55:PCZ55"/>
    <mergeCell ref="PDA55:PDH55"/>
    <mergeCell ref="PAG55:PAN55"/>
    <mergeCell ref="PAO55:PAV55"/>
    <mergeCell ref="PAW55:PBD55"/>
    <mergeCell ref="PBE55:PBL55"/>
    <mergeCell ref="PBM55:PBT55"/>
    <mergeCell ref="OYS55:OYZ55"/>
    <mergeCell ref="OZA55:OZH55"/>
    <mergeCell ref="OZI55:OZP55"/>
    <mergeCell ref="OZQ55:OZX55"/>
    <mergeCell ref="OZY55:PAF55"/>
    <mergeCell ref="OXE55:OXL55"/>
    <mergeCell ref="OXM55:OXT55"/>
    <mergeCell ref="OXU55:OYB55"/>
    <mergeCell ref="OYC55:OYJ55"/>
    <mergeCell ref="OYK55:OYR55"/>
    <mergeCell ref="PHY55:PIF55"/>
    <mergeCell ref="PIG55:PIN55"/>
    <mergeCell ref="PIO55:PIV55"/>
    <mergeCell ref="PIW55:PJD55"/>
    <mergeCell ref="PJE55:PJL55"/>
    <mergeCell ref="PGK55:PGR55"/>
    <mergeCell ref="PGS55:PGZ55"/>
    <mergeCell ref="PHA55:PHH55"/>
    <mergeCell ref="PHI55:PHP55"/>
    <mergeCell ref="PHQ55:PHX55"/>
    <mergeCell ref="PEW55:PFD55"/>
    <mergeCell ref="PFE55:PFL55"/>
    <mergeCell ref="PFM55:PFT55"/>
    <mergeCell ref="PFU55:PGB55"/>
    <mergeCell ref="PGC55:PGJ55"/>
    <mergeCell ref="PDI55:PDP55"/>
    <mergeCell ref="PDQ55:PDX55"/>
    <mergeCell ref="PDY55:PEF55"/>
    <mergeCell ref="PEG55:PEN55"/>
    <mergeCell ref="PEO55:PEV55"/>
    <mergeCell ref="POC55:POJ55"/>
    <mergeCell ref="POK55:POR55"/>
    <mergeCell ref="POS55:POZ55"/>
    <mergeCell ref="PPA55:PPH55"/>
    <mergeCell ref="PPI55:PPP55"/>
    <mergeCell ref="PMO55:PMV55"/>
    <mergeCell ref="PMW55:PND55"/>
    <mergeCell ref="PNE55:PNL55"/>
    <mergeCell ref="PNM55:PNT55"/>
    <mergeCell ref="PNU55:POB55"/>
    <mergeCell ref="PLA55:PLH55"/>
    <mergeCell ref="PLI55:PLP55"/>
    <mergeCell ref="PLQ55:PLX55"/>
    <mergeCell ref="PLY55:PMF55"/>
    <mergeCell ref="PMG55:PMN55"/>
    <mergeCell ref="PJM55:PJT55"/>
    <mergeCell ref="PJU55:PKB55"/>
    <mergeCell ref="PKC55:PKJ55"/>
    <mergeCell ref="PKK55:PKR55"/>
    <mergeCell ref="PKS55:PKZ55"/>
    <mergeCell ref="PUG55:PUN55"/>
    <mergeCell ref="PUO55:PUV55"/>
    <mergeCell ref="PUW55:PVD55"/>
    <mergeCell ref="PVE55:PVL55"/>
    <mergeCell ref="PVM55:PVT55"/>
    <mergeCell ref="PSS55:PSZ55"/>
    <mergeCell ref="PTA55:PTH55"/>
    <mergeCell ref="PTI55:PTP55"/>
    <mergeCell ref="PTQ55:PTX55"/>
    <mergeCell ref="PTY55:PUF55"/>
    <mergeCell ref="PRE55:PRL55"/>
    <mergeCell ref="PRM55:PRT55"/>
    <mergeCell ref="PRU55:PSB55"/>
    <mergeCell ref="PSC55:PSJ55"/>
    <mergeCell ref="PSK55:PSR55"/>
    <mergeCell ref="PPQ55:PPX55"/>
    <mergeCell ref="PPY55:PQF55"/>
    <mergeCell ref="PQG55:PQN55"/>
    <mergeCell ref="PQO55:PQV55"/>
    <mergeCell ref="PQW55:PRD55"/>
    <mergeCell ref="QAK55:QAR55"/>
    <mergeCell ref="QAS55:QAZ55"/>
    <mergeCell ref="QBA55:QBH55"/>
    <mergeCell ref="QBI55:QBP55"/>
    <mergeCell ref="QBQ55:QBX55"/>
    <mergeCell ref="PYW55:PZD55"/>
    <mergeCell ref="PZE55:PZL55"/>
    <mergeCell ref="PZM55:PZT55"/>
    <mergeCell ref="PZU55:QAB55"/>
    <mergeCell ref="QAC55:QAJ55"/>
    <mergeCell ref="PXI55:PXP55"/>
    <mergeCell ref="PXQ55:PXX55"/>
    <mergeCell ref="PXY55:PYF55"/>
    <mergeCell ref="PYG55:PYN55"/>
    <mergeCell ref="PYO55:PYV55"/>
    <mergeCell ref="PVU55:PWB55"/>
    <mergeCell ref="PWC55:PWJ55"/>
    <mergeCell ref="PWK55:PWR55"/>
    <mergeCell ref="PWS55:PWZ55"/>
    <mergeCell ref="PXA55:PXH55"/>
    <mergeCell ref="QGO55:QGV55"/>
    <mergeCell ref="QGW55:QHD55"/>
    <mergeCell ref="QHE55:QHL55"/>
    <mergeCell ref="QHM55:QHT55"/>
    <mergeCell ref="QHU55:QIB55"/>
    <mergeCell ref="QFA55:QFH55"/>
    <mergeCell ref="QFI55:QFP55"/>
    <mergeCell ref="QFQ55:QFX55"/>
    <mergeCell ref="QFY55:QGF55"/>
    <mergeCell ref="QGG55:QGN55"/>
    <mergeCell ref="QDM55:QDT55"/>
    <mergeCell ref="QDU55:QEB55"/>
    <mergeCell ref="QEC55:QEJ55"/>
    <mergeCell ref="QEK55:QER55"/>
    <mergeCell ref="QES55:QEZ55"/>
    <mergeCell ref="QBY55:QCF55"/>
    <mergeCell ref="QCG55:QCN55"/>
    <mergeCell ref="QCO55:QCV55"/>
    <mergeCell ref="QCW55:QDD55"/>
    <mergeCell ref="QDE55:QDL55"/>
    <mergeCell ref="QMS55:QMZ55"/>
    <mergeCell ref="QNA55:QNH55"/>
    <mergeCell ref="QNI55:QNP55"/>
    <mergeCell ref="QNQ55:QNX55"/>
    <mergeCell ref="QNY55:QOF55"/>
    <mergeCell ref="QLE55:QLL55"/>
    <mergeCell ref="QLM55:QLT55"/>
    <mergeCell ref="QLU55:QMB55"/>
    <mergeCell ref="QMC55:QMJ55"/>
    <mergeCell ref="QMK55:QMR55"/>
    <mergeCell ref="QJQ55:QJX55"/>
    <mergeCell ref="QJY55:QKF55"/>
    <mergeCell ref="QKG55:QKN55"/>
    <mergeCell ref="QKO55:QKV55"/>
    <mergeCell ref="QKW55:QLD55"/>
    <mergeCell ref="QIC55:QIJ55"/>
    <mergeCell ref="QIK55:QIR55"/>
    <mergeCell ref="QIS55:QIZ55"/>
    <mergeCell ref="QJA55:QJH55"/>
    <mergeCell ref="QJI55:QJP55"/>
    <mergeCell ref="QSW55:QTD55"/>
    <mergeCell ref="QTE55:QTL55"/>
    <mergeCell ref="QTM55:QTT55"/>
    <mergeCell ref="QTU55:QUB55"/>
    <mergeCell ref="QUC55:QUJ55"/>
    <mergeCell ref="QRI55:QRP55"/>
    <mergeCell ref="QRQ55:QRX55"/>
    <mergeCell ref="QRY55:QSF55"/>
    <mergeCell ref="QSG55:QSN55"/>
    <mergeCell ref="QSO55:QSV55"/>
    <mergeCell ref="QPU55:QQB55"/>
    <mergeCell ref="QQC55:QQJ55"/>
    <mergeCell ref="QQK55:QQR55"/>
    <mergeCell ref="QQS55:QQZ55"/>
    <mergeCell ref="QRA55:QRH55"/>
    <mergeCell ref="QOG55:QON55"/>
    <mergeCell ref="QOO55:QOV55"/>
    <mergeCell ref="QOW55:QPD55"/>
    <mergeCell ref="QPE55:QPL55"/>
    <mergeCell ref="QPM55:QPT55"/>
    <mergeCell ref="QZA55:QZH55"/>
    <mergeCell ref="QZI55:QZP55"/>
    <mergeCell ref="QZQ55:QZX55"/>
    <mergeCell ref="QZY55:RAF55"/>
    <mergeCell ref="RAG55:RAN55"/>
    <mergeCell ref="QXM55:QXT55"/>
    <mergeCell ref="QXU55:QYB55"/>
    <mergeCell ref="QYC55:QYJ55"/>
    <mergeCell ref="QYK55:QYR55"/>
    <mergeCell ref="QYS55:QYZ55"/>
    <mergeCell ref="QVY55:QWF55"/>
    <mergeCell ref="QWG55:QWN55"/>
    <mergeCell ref="QWO55:QWV55"/>
    <mergeCell ref="QWW55:QXD55"/>
    <mergeCell ref="QXE55:QXL55"/>
    <mergeCell ref="QUK55:QUR55"/>
    <mergeCell ref="QUS55:QUZ55"/>
    <mergeCell ref="QVA55:QVH55"/>
    <mergeCell ref="QVI55:QVP55"/>
    <mergeCell ref="QVQ55:QVX55"/>
    <mergeCell ref="RFE55:RFL55"/>
    <mergeCell ref="RFM55:RFT55"/>
    <mergeCell ref="RFU55:RGB55"/>
    <mergeCell ref="RGC55:RGJ55"/>
    <mergeCell ref="RGK55:RGR55"/>
    <mergeCell ref="RDQ55:RDX55"/>
    <mergeCell ref="RDY55:REF55"/>
    <mergeCell ref="REG55:REN55"/>
    <mergeCell ref="REO55:REV55"/>
    <mergeCell ref="REW55:RFD55"/>
    <mergeCell ref="RCC55:RCJ55"/>
    <mergeCell ref="RCK55:RCR55"/>
    <mergeCell ref="RCS55:RCZ55"/>
    <mergeCell ref="RDA55:RDH55"/>
    <mergeCell ref="RDI55:RDP55"/>
    <mergeCell ref="RAO55:RAV55"/>
    <mergeCell ref="RAW55:RBD55"/>
    <mergeCell ref="RBE55:RBL55"/>
    <mergeCell ref="RBM55:RBT55"/>
    <mergeCell ref="RBU55:RCB55"/>
    <mergeCell ref="RLI55:RLP55"/>
    <mergeCell ref="RLQ55:RLX55"/>
    <mergeCell ref="RLY55:RMF55"/>
    <mergeCell ref="RMG55:RMN55"/>
    <mergeCell ref="RMO55:RMV55"/>
    <mergeCell ref="RJU55:RKB55"/>
    <mergeCell ref="RKC55:RKJ55"/>
    <mergeCell ref="RKK55:RKR55"/>
    <mergeCell ref="RKS55:RKZ55"/>
    <mergeCell ref="RLA55:RLH55"/>
    <mergeCell ref="RIG55:RIN55"/>
    <mergeCell ref="RIO55:RIV55"/>
    <mergeCell ref="RIW55:RJD55"/>
    <mergeCell ref="RJE55:RJL55"/>
    <mergeCell ref="RJM55:RJT55"/>
    <mergeCell ref="RGS55:RGZ55"/>
    <mergeCell ref="RHA55:RHH55"/>
    <mergeCell ref="RHI55:RHP55"/>
    <mergeCell ref="RHQ55:RHX55"/>
    <mergeCell ref="RHY55:RIF55"/>
    <mergeCell ref="RRM55:RRT55"/>
    <mergeCell ref="RRU55:RSB55"/>
    <mergeCell ref="RSC55:RSJ55"/>
    <mergeCell ref="RSK55:RSR55"/>
    <mergeCell ref="RSS55:RSZ55"/>
    <mergeCell ref="RPY55:RQF55"/>
    <mergeCell ref="RQG55:RQN55"/>
    <mergeCell ref="RQO55:RQV55"/>
    <mergeCell ref="RQW55:RRD55"/>
    <mergeCell ref="RRE55:RRL55"/>
    <mergeCell ref="ROK55:ROR55"/>
    <mergeCell ref="ROS55:ROZ55"/>
    <mergeCell ref="RPA55:RPH55"/>
    <mergeCell ref="RPI55:RPP55"/>
    <mergeCell ref="RPQ55:RPX55"/>
    <mergeCell ref="RMW55:RND55"/>
    <mergeCell ref="RNE55:RNL55"/>
    <mergeCell ref="RNM55:RNT55"/>
    <mergeCell ref="RNU55:ROB55"/>
    <mergeCell ref="ROC55:ROJ55"/>
    <mergeCell ref="RXQ55:RXX55"/>
    <mergeCell ref="RXY55:RYF55"/>
    <mergeCell ref="RYG55:RYN55"/>
    <mergeCell ref="RYO55:RYV55"/>
    <mergeCell ref="RYW55:RZD55"/>
    <mergeCell ref="RWC55:RWJ55"/>
    <mergeCell ref="RWK55:RWR55"/>
    <mergeCell ref="RWS55:RWZ55"/>
    <mergeCell ref="RXA55:RXH55"/>
    <mergeCell ref="RXI55:RXP55"/>
    <mergeCell ref="RUO55:RUV55"/>
    <mergeCell ref="RUW55:RVD55"/>
    <mergeCell ref="RVE55:RVL55"/>
    <mergeCell ref="RVM55:RVT55"/>
    <mergeCell ref="RVU55:RWB55"/>
    <mergeCell ref="RTA55:RTH55"/>
    <mergeCell ref="RTI55:RTP55"/>
    <mergeCell ref="RTQ55:RTX55"/>
    <mergeCell ref="RTY55:RUF55"/>
    <mergeCell ref="RUG55:RUN55"/>
    <mergeCell ref="SDU55:SEB55"/>
    <mergeCell ref="SEC55:SEJ55"/>
    <mergeCell ref="SEK55:SER55"/>
    <mergeCell ref="SES55:SEZ55"/>
    <mergeCell ref="SFA55:SFH55"/>
    <mergeCell ref="SCG55:SCN55"/>
    <mergeCell ref="SCO55:SCV55"/>
    <mergeCell ref="SCW55:SDD55"/>
    <mergeCell ref="SDE55:SDL55"/>
    <mergeCell ref="SDM55:SDT55"/>
    <mergeCell ref="SAS55:SAZ55"/>
    <mergeCell ref="SBA55:SBH55"/>
    <mergeCell ref="SBI55:SBP55"/>
    <mergeCell ref="SBQ55:SBX55"/>
    <mergeCell ref="SBY55:SCF55"/>
    <mergeCell ref="RZE55:RZL55"/>
    <mergeCell ref="RZM55:RZT55"/>
    <mergeCell ref="RZU55:SAB55"/>
    <mergeCell ref="SAC55:SAJ55"/>
    <mergeCell ref="SAK55:SAR55"/>
    <mergeCell ref="SJY55:SKF55"/>
    <mergeCell ref="SKG55:SKN55"/>
    <mergeCell ref="SKO55:SKV55"/>
    <mergeCell ref="SKW55:SLD55"/>
    <mergeCell ref="SLE55:SLL55"/>
    <mergeCell ref="SIK55:SIR55"/>
    <mergeCell ref="SIS55:SIZ55"/>
    <mergeCell ref="SJA55:SJH55"/>
    <mergeCell ref="SJI55:SJP55"/>
    <mergeCell ref="SJQ55:SJX55"/>
    <mergeCell ref="SGW55:SHD55"/>
    <mergeCell ref="SHE55:SHL55"/>
    <mergeCell ref="SHM55:SHT55"/>
    <mergeCell ref="SHU55:SIB55"/>
    <mergeCell ref="SIC55:SIJ55"/>
    <mergeCell ref="SFI55:SFP55"/>
    <mergeCell ref="SFQ55:SFX55"/>
    <mergeCell ref="SFY55:SGF55"/>
    <mergeCell ref="SGG55:SGN55"/>
    <mergeCell ref="SGO55:SGV55"/>
    <mergeCell ref="SQC55:SQJ55"/>
    <mergeCell ref="SQK55:SQR55"/>
    <mergeCell ref="SQS55:SQZ55"/>
    <mergeCell ref="SRA55:SRH55"/>
    <mergeCell ref="SRI55:SRP55"/>
    <mergeCell ref="SOO55:SOV55"/>
    <mergeCell ref="SOW55:SPD55"/>
    <mergeCell ref="SPE55:SPL55"/>
    <mergeCell ref="SPM55:SPT55"/>
    <mergeCell ref="SPU55:SQB55"/>
    <mergeCell ref="SNA55:SNH55"/>
    <mergeCell ref="SNI55:SNP55"/>
    <mergeCell ref="SNQ55:SNX55"/>
    <mergeCell ref="SNY55:SOF55"/>
    <mergeCell ref="SOG55:SON55"/>
    <mergeCell ref="SLM55:SLT55"/>
    <mergeCell ref="SLU55:SMB55"/>
    <mergeCell ref="SMC55:SMJ55"/>
    <mergeCell ref="SMK55:SMR55"/>
    <mergeCell ref="SMS55:SMZ55"/>
    <mergeCell ref="SWG55:SWN55"/>
    <mergeCell ref="SWO55:SWV55"/>
    <mergeCell ref="SWW55:SXD55"/>
    <mergeCell ref="SXE55:SXL55"/>
    <mergeCell ref="SXM55:SXT55"/>
    <mergeCell ref="SUS55:SUZ55"/>
    <mergeCell ref="SVA55:SVH55"/>
    <mergeCell ref="SVI55:SVP55"/>
    <mergeCell ref="SVQ55:SVX55"/>
    <mergeCell ref="SVY55:SWF55"/>
    <mergeCell ref="STE55:STL55"/>
    <mergeCell ref="STM55:STT55"/>
    <mergeCell ref="STU55:SUB55"/>
    <mergeCell ref="SUC55:SUJ55"/>
    <mergeCell ref="SUK55:SUR55"/>
    <mergeCell ref="SRQ55:SRX55"/>
    <mergeCell ref="SRY55:SSF55"/>
    <mergeCell ref="SSG55:SSN55"/>
    <mergeCell ref="SSO55:SSV55"/>
    <mergeCell ref="SSW55:STD55"/>
    <mergeCell ref="TCK55:TCR55"/>
    <mergeCell ref="TCS55:TCZ55"/>
    <mergeCell ref="TDA55:TDH55"/>
    <mergeCell ref="TDI55:TDP55"/>
    <mergeCell ref="TDQ55:TDX55"/>
    <mergeCell ref="TAW55:TBD55"/>
    <mergeCell ref="TBE55:TBL55"/>
    <mergeCell ref="TBM55:TBT55"/>
    <mergeCell ref="TBU55:TCB55"/>
    <mergeCell ref="TCC55:TCJ55"/>
    <mergeCell ref="SZI55:SZP55"/>
    <mergeCell ref="SZQ55:SZX55"/>
    <mergeCell ref="SZY55:TAF55"/>
    <mergeCell ref="TAG55:TAN55"/>
    <mergeCell ref="TAO55:TAV55"/>
    <mergeCell ref="SXU55:SYB55"/>
    <mergeCell ref="SYC55:SYJ55"/>
    <mergeCell ref="SYK55:SYR55"/>
    <mergeCell ref="SYS55:SYZ55"/>
    <mergeCell ref="SZA55:SZH55"/>
    <mergeCell ref="TIO55:TIV55"/>
    <mergeCell ref="TIW55:TJD55"/>
    <mergeCell ref="TJE55:TJL55"/>
    <mergeCell ref="TJM55:TJT55"/>
    <mergeCell ref="TJU55:TKB55"/>
    <mergeCell ref="THA55:THH55"/>
    <mergeCell ref="THI55:THP55"/>
    <mergeCell ref="THQ55:THX55"/>
    <mergeCell ref="THY55:TIF55"/>
    <mergeCell ref="TIG55:TIN55"/>
    <mergeCell ref="TFM55:TFT55"/>
    <mergeCell ref="TFU55:TGB55"/>
    <mergeCell ref="TGC55:TGJ55"/>
    <mergeCell ref="TGK55:TGR55"/>
    <mergeCell ref="TGS55:TGZ55"/>
    <mergeCell ref="TDY55:TEF55"/>
    <mergeCell ref="TEG55:TEN55"/>
    <mergeCell ref="TEO55:TEV55"/>
    <mergeCell ref="TEW55:TFD55"/>
    <mergeCell ref="TFE55:TFL55"/>
    <mergeCell ref="TOS55:TOZ55"/>
    <mergeCell ref="TPA55:TPH55"/>
    <mergeCell ref="TPI55:TPP55"/>
    <mergeCell ref="TPQ55:TPX55"/>
    <mergeCell ref="TPY55:TQF55"/>
    <mergeCell ref="TNE55:TNL55"/>
    <mergeCell ref="TNM55:TNT55"/>
    <mergeCell ref="TNU55:TOB55"/>
    <mergeCell ref="TOC55:TOJ55"/>
    <mergeCell ref="TOK55:TOR55"/>
    <mergeCell ref="TLQ55:TLX55"/>
    <mergeCell ref="TLY55:TMF55"/>
    <mergeCell ref="TMG55:TMN55"/>
    <mergeCell ref="TMO55:TMV55"/>
    <mergeCell ref="TMW55:TND55"/>
    <mergeCell ref="TKC55:TKJ55"/>
    <mergeCell ref="TKK55:TKR55"/>
    <mergeCell ref="TKS55:TKZ55"/>
    <mergeCell ref="TLA55:TLH55"/>
    <mergeCell ref="TLI55:TLP55"/>
    <mergeCell ref="TUW55:TVD55"/>
    <mergeCell ref="TVE55:TVL55"/>
    <mergeCell ref="TVM55:TVT55"/>
    <mergeCell ref="TVU55:TWB55"/>
    <mergeCell ref="TWC55:TWJ55"/>
    <mergeCell ref="TTI55:TTP55"/>
    <mergeCell ref="TTQ55:TTX55"/>
    <mergeCell ref="TTY55:TUF55"/>
    <mergeCell ref="TUG55:TUN55"/>
    <mergeCell ref="TUO55:TUV55"/>
    <mergeCell ref="TRU55:TSB55"/>
    <mergeCell ref="TSC55:TSJ55"/>
    <mergeCell ref="TSK55:TSR55"/>
    <mergeCell ref="TSS55:TSZ55"/>
    <mergeCell ref="TTA55:TTH55"/>
    <mergeCell ref="TQG55:TQN55"/>
    <mergeCell ref="TQO55:TQV55"/>
    <mergeCell ref="TQW55:TRD55"/>
    <mergeCell ref="TRE55:TRL55"/>
    <mergeCell ref="TRM55:TRT55"/>
    <mergeCell ref="UBA55:UBH55"/>
    <mergeCell ref="UBI55:UBP55"/>
    <mergeCell ref="UBQ55:UBX55"/>
    <mergeCell ref="UBY55:UCF55"/>
    <mergeCell ref="UCG55:UCN55"/>
    <mergeCell ref="TZM55:TZT55"/>
    <mergeCell ref="TZU55:UAB55"/>
    <mergeCell ref="UAC55:UAJ55"/>
    <mergeCell ref="UAK55:UAR55"/>
    <mergeCell ref="UAS55:UAZ55"/>
    <mergeCell ref="TXY55:TYF55"/>
    <mergeCell ref="TYG55:TYN55"/>
    <mergeCell ref="TYO55:TYV55"/>
    <mergeCell ref="TYW55:TZD55"/>
    <mergeCell ref="TZE55:TZL55"/>
    <mergeCell ref="TWK55:TWR55"/>
    <mergeCell ref="TWS55:TWZ55"/>
    <mergeCell ref="TXA55:TXH55"/>
    <mergeCell ref="TXI55:TXP55"/>
    <mergeCell ref="TXQ55:TXX55"/>
    <mergeCell ref="UHE55:UHL55"/>
    <mergeCell ref="UHM55:UHT55"/>
    <mergeCell ref="UHU55:UIB55"/>
    <mergeCell ref="UIC55:UIJ55"/>
    <mergeCell ref="UIK55:UIR55"/>
    <mergeCell ref="UFQ55:UFX55"/>
    <mergeCell ref="UFY55:UGF55"/>
    <mergeCell ref="UGG55:UGN55"/>
    <mergeCell ref="UGO55:UGV55"/>
    <mergeCell ref="UGW55:UHD55"/>
    <mergeCell ref="UEC55:UEJ55"/>
    <mergeCell ref="UEK55:UER55"/>
    <mergeCell ref="UES55:UEZ55"/>
    <mergeCell ref="UFA55:UFH55"/>
    <mergeCell ref="UFI55:UFP55"/>
    <mergeCell ref="UCO55:UCV55"/>
    <mergeCell ref="UCW55:UDD55"/>
    <mergeCell ref="UDE55:UDL55"/>
    <mergeCell ref="UDM55:UDT55"/>
    <mergeCell ref="UDU55:UEB55"/>
    <mergeCell ref="UNI55:UNP55"/>
    <mergeCell ref="UNQ55:UNX55"/>
    <mergeCell ref="UNY55:UOF55"/>
    <mergeCell ref="UOG55:UON55"/>
    <mergeCell ref="UOO55:UOV55"/>
    <mergeCell ref="ULU55:UMB55"/>
    <mergeCell ref="UMC55:UMJ55"/>
    <mergeCell ref="UMK55:UMR55"/>
    <mergeCell ref="UMS55:UMZ55"/>
    <mergeCell ref="UNA55:UNH55"/>
    <mergeCell ref="UKG55:UKN55"/>
    <mergeCell ref="UKO55:UKV55"/>
    <mergeCell ref="UKW55:ULD55"/>
    <mergeCell ref="ULE55:ULL55"/>
    <mergeCell ref="ULM55:ULT55"/>
    <mergeCell ref="UIS55:UIZ55"/>
    <mergeCell ref="UJA55:UJH55"/>
    <mergeCell ref="UJI55:UJP55"/>
    <mergeCell ref="UJQ55:UJX55"/>
    <mergeCell ref="UJY55:UKF55"/>
    <mergeCell ref="UTM55:UTT55"/>
    <mergeCell ref="UTU55:UUB55"/>
    <mergeCell ref="UUC55:UUJ55"/>
    <mergeCell ref="UUK55:UUR55"/>
    <mergeCell ref="UUS55:UUZ55"/>
    <mergeCell ref="URY55:USF55"/>
    <mergeCell ref="USG55:USN55"/>
    <mergeCell ref="USO55:USV55"/>
    <mergeCell ref="USW55:UTD55"/>
    <mergeCell ref="UTE55:UTL55"/>
    <mergeCell ref="UQK55:UQR55"/>
    <mergeCell ref="UQS55:UQZ55"/>
    <mergeCell ref="URA55:URH55"/>
    <mergeCell ref="URI55:URP55"/>
    <mergeCell ref="URQ55:URX55"/>
    <mergeCell ref="UOW55:UPD55"/>
    <mergeCell ref="UPE55:UPL55"/>
    <mergeCell ref="UPM55:UPT55"/>
    <mergeCell ref="UPU55:UQB55"/>
    <mergeCell ref="UQC55:UQJ55"/>
    <mergeCell ref="UZQ55:UZX55"/>
    <mergeCell ref="UZY55:VAF55"/>
    <mergeCell ref="VAG55:VAN55"/>
    <mergeCell ref="VAO55:VAV55"/>
    <mergeCell ref="VAW55:VBD55"/>
    <mergeCell ref="UYC55:UYJ55"/>
    <mergeCell ref="UYK55:UYR55"/>
    <mergeCell ref="UYS55:UYZ55"/>
    <mergeCell ref="UZA55:UZH55"/>
    <mergeCell ref="UZI55:UZP55"/>
    <mergeCell ref="UWO55:UWV55"/>
    <mergeCell ref="UWW55:UXD55"/>
    <mergeCell ref="UXE55:UXL55"/>
    <mergeCell ref="UXM55:UXT55"/>
    <mergeCell ref="UXU55:UYB55"/>
    <mergeCell ref="UVA55:UVH55"/>
    <mergeCell ref="UVI55:UVP55"/>
    <mergeCell ref="UVQ55:UVX55"/>
    <mergeCell ref="UVY55:UWF55"/>
    <mergeCell ref="UWG55:UWN55"/>
    <mergeCell ref="VFU55:VGB55"/>
    <mergeCell ref="VGC55:VGJ55"/>
    <mergeCell ref="VGK55:VGR55"/>
    <mergeCell ref="VGS55:VGZ55"/>
    <mergeCell ref="VHA55:VHH55"/>
    <mergeCell ref="VEG55:VEN55"/>
    <mergeCell ref="VEO55:VEV55"/>
    <mergeCell ref="VEW55:VFD55"/>
    <mergeCell ref="VFE55:VFL55"/>
    <mergeCell ref="VFM55:VFT55"/>
    <mergeCell ref="VCS55:VCZ55"/>
    <mergeCell ref="VDA55:VDH55"/>
    <mergeCell ref="VDI55:VDP55"/>
    <mergeCell ref="VDQ55:VDX55"/>
    <mergeCell ref="VDY55:VEF55"/>
    <mergeCell ref="VBE55:VBL55"/>
    <mergeCell ref="VBM55:VBT55"/>
    <mergeCell ref="VBU55:VCB55"/>
    <mergeCell ref="VCC55:VCJ55"/>
    <mergeCell ref="VCK55:VCR55"/>
    <mergeCell ref="VLY55:VMF55"/>
    <mergeCell ref="VMG55:VMN55"/>
    <mergeCell ref="VMO55:VMV55"/>
    <mergeCell ref="VMW55:VND55"/>
    <mergeCell ref="VNE55:VNL55"/>
    <mergeCell ref="VKK55:VKR55"/>
    <mergeCell ref="VKS55:VKZ55"/>
    <mergeCell ref="VLA55:VLH55"/>
    <mergeCell ref="VLI55:VLP55"/>
    <mergeCell ref="VLQ55:VLX55"/>
    <mergeCell ref="VIW55:VJD55"/>
    <mergeCell ref="VJE55:VJL55"/>
    <mergeCell ref="VJM55:VJT55"/>
    <mergeCell ref="VJU55:VKB55"/>
    <mergeCell ref="VKC55:VKJ55"/>
    <mergeCell ref="VHI55:VHP55"/>
    <mergeCell ref="VHQ55:VHX55"/>
    <mergeCell ref="VHY55:VIF55"/>
    <mergeCell ref="VIG55:VIN55"/>
    <mergeCell ref="VIO55:VIV55"/>
    <mergeCell ref="VSC55:VSJ55"/>
    <mergeCell ref="VSK55:VSR55"/>
    <mergeCell ref="VSS55:VSZ55"/>
    <mergeCell ref="VTA55:VTH55"/>
    <mergeCell ref="VTI55:VTP55"/>
    <mergeCell ref="VQO55:VQV55"/>
    <mergeCell ref="VQW55:VRD55"/>
    <mergeCell ref="VRE55:VRL55"/>
    <mergeCell ref="VRM55:VRT55"/>
    <mergeCell ref="VRU55:VSB55"/>
    <mergeCell ref="VPA55:VPH55"/>
    <mergeCell ref="VPI55:VPP55"/>
    <mergeCell ref="VPQ55:VPX55"/>
    <mergeCell ref="VPY55:VQF55"/>
    <mergeCell ref="VQG55:VQN55"/>
    <mergeCell ref="VNM55:VNT55"/>
    <mergeCell ref="VNU55:VOB55"/>
    <mergeCell ref="VOC55:VOJ55"/>
    <mergeCell ref="VOK55:VOR55"/>
    <mergeCell ref="VOS55:VOZ55"/>
    <mergeCell ref="VYG55:VYN55"/>
    <mergeCell ref="VYO55:VYV55"/>
    <mergeCell ref="VYW55:VZD55"/>
    <mergeCell ref="VZE55:VZL55"/>
    <mergeCell ref="VZM55:VZT55"/>
    <mergeCell ref="VWS55:VWZ55"/>
    <mergeCell ref="VXA55:VXH55"/>
    <mergeCell ref="VXI55:VXP55"/>
    <mergeCell ref="VXQ55:VXX55"/>
    <mergeCell ref="VXY55:VYF55"/>
    <mergeCell ref="VVE55:VVL55"/>
    <mergeCell ref="VVM55:VVT55"/>
    <mergeCell ref="VVU55:VWB55"/>
    <mergeCell ref="VWC55:VWJ55"/>
    <mergeCell ref="VWK55:VWR55"/>
    <mergeCell ref="VTQ55:VTX55"/>
    <mergeCell ref="VTY55:VUF55"/>
    <mergeCell ref="VUG55:VUN55"/>
    <mergeCell ref="VUO55:VUV55"/>
    <mergeCell ref="VUW55:VVD55"/>
    <mergeCell ref="WEK55:WER55"/>
    <mergeCell ref="WES55:WEZ55"/>
    <mergeCell ref="WFA55:WFH55"/>
    <mergeCell ref="WFI55:WFP55"/>
    <mergeCell ref="WFQ55:WFX55"/>
    <mergeCell ref="WCW55:WDD55"/>
    <mergeCell ref="WDE55:WDL55"/>
    <mergeCell ref="WDM55:WDT55"/>
    <mergeCell ref="WDU55:WEB55"/>
    <mergeCell ref="WEC55:WEJ55"/>
    <mergeCell ref="WBI55:WBP55"/>
    <mergeCell ref="WBQ55:WBX55"/>
    <mergeCell ref="WBY55:WCF55"/>
    <mergeCell ref="WCG55:WCN55"/>
    <mergeCell ref="WCO55:WCV55"/>
    <mergeCell ref="VZU55:WAB55"/>
    <mergeCell ref="WAC55:WAJ55"/>
    <mergeCell ref="WAK55:WAR55"/>
    <mergeCell ref="WAS55:WAZ55"/>
    <mergeCell ref="WBA55:WBH55"/>
    <mergeCell ref="WKO55:WKV55"/>
    <mergeCell ref="WKW55:WLD55"/>
    <mergeCell ref="WLE55:WLL55"/>
    <mergeCell ref="WLM55:WLT55"/>
    <mergeCell ref="WLU55:WMB55"/>
    <mergeCell ref="WJA55:WJH55"/>
    <mergeCell ref="WJI55:WJP55"/>
    <mergeCell ref="WJQ55:WJX55"/>
    <mergeCell ref="WJY55:WKF55"/>
    <mergeCell ref="WKG55:WKN55"/>
    <mergeCell ref="WHM55:WHT55"/>
    <mergeCell ref="WHU55:WIB55"/>
    <mergeCell ref="WIC55:WIJ55"/>
    <mergeCell ref="WIK55:WIR55"/>
    <mergeCell ref="WIS55:WIZ55"/>
    <mergeCell ref="WFY55:WGF55"/>
    <mergeCell ref="WGG55:WGN55"/>
    <mergeCell ref="WGO55:WGV55"/>
    <mergeCell ref="WGW55:WHD55"/>
    <mergeCell ref="WHE55:WHL55"/>
    <mergeCell ref="WQS55:WQZ55"/>
    <mergeCell ref="WRA55:WRH55"/>
    <mergeCell ref="WRI55:WRP55"/>
    <mergeCell ref="WRQ55:WRX55"/>
    <mergeCell ref="WRY55:WSF55"/>
    <mergeCell ref="WPE55:WPL55"/>
    <mergeCell ref="WPM55:WPT55"/>
    <mergeCell ref="WPU55:WQB55"/>
    <mergeCell ref="WQC55:WQJ55"/>
    <mergeCell ref="WQK55:WQR55"/>
    <mergeCell ref="WNQ55:WNX55"/>
    <mergeCell ref="WNY55:WOF55"/>
    <mergeCell ref="WOG55:WON55"/>
    <mergeCell ref="WOO55:WOV55"/>
    <mergeCell ref="WOW55:WPD55"/>
    <mergeCell ref="WMC55:WMJ55"/>
    <mergeCell ref="WMK55:WMR55"/>
    <mergeCell ref="WMS55:WMZ55"/>
    <mergeCell ref="WNA55:WNH55"/>
    <mergeCell ref="WNI55:WNP55"/>
    <mergeCell ref="WXE55:WXL55"/>
    <mergeCell ref="WXM55:WXT55"/>
    <mergeCell ref="WXU55:WYB55"/>
    <mergeCell ref="WYC55:WYJ55"/>
    <mergeCell ref="WVI55:WVP55"/>
    <mergeCell ref="WVQ55:WVX55"/>
    <mergeCell ref="WVY55:WWF55"/>
    <mergeCell ref="WWG55:WWN55"/>
    <mergeCell ref="WWO55:WWV55"/>
    <mergeCell ref="WTU55:WUB55"/>
    <mergeCell ref="WUC55:WUJ55"/>
    <mergeCell ref="WUK55:WUR55"/>
    <mergeCell ref="WUS55:WUZ55"/>
    <mergeCell ref="WVA55:WVH55"/>
    <mergeCell ref="WSG55:WSN55"/>
    <mergeCell ref="WSO55:WSV55"/>
    <mergeCell ref="WSW55:WTD55"/>
    <mergeCell ref="WTE55:WTL55"/>
    <mergeCell ref="WTM55:WTT55"/>
    <mergeCell ref="XEO55:XEV55"/>
    <mergeCell ref="XEW55:XFD55"/>
    <mergeCell ref="F73:H73"/>
    <mergeCell ref="A27:B27"/>
    <mergeCell ref="A28:B28"/>
    <mergeCell ref="A30:B30"/>
    <mergeCell ref="A31:B31"/>
    <mergeCell ref="E27:G27"/>
    <mergeCell ref="E28:G28"/>
    <mergeCell ref="E30:G30"/>
    <mergeCell ref="E31:G31"/>
    <mergeCell ref="XDA55:XDH55"/>
    <mergeCell ref="XDI55:XDP55"/>
    <mergeCell ref="XDQ55:XDX55"/>
    <mergeCell ref="XDY55:XEF55"/>
    <mergeCell ref="XEG55:XEN55"/>
    <mergeCell ref="XBM55:XBT55"/>
    <mergeCell ref="XBU55:XCB55"/>
    <mergeCell ref="XCC55:XCJ55"/>
    <mergeCell ref="XCK55:XCR55"/>
    <mergeCell ref="XCS55:XCZ55"/>
    <mergeCell ref="WZY55:XAF55"/>
    <mergeCell ref="XAG55:XAN55"/>
    <mergeCell ref="XAO55:XAV55"/>
    <mergeCell ref="XAW55:XBD55"/>
    <mergeCell ref="XBE55:XBL55"/>
    <mergeCell ref="WYK55:WYR55"/>
    <mergeCell ref="WYS55:WYZ55"/>
    <mergeCell ref="WZA55:WZH55"/>
    <mergeCell ref="WZI55:WZP55"/>
    <mergeCell ref="WZQ55:WZX55"/>
    <mergeCell ref="WWW55:WXD55"/>
  </mergeCells>
  <dataValidations count="1">
    <dataValidation showDropDown="1" showInputMessage="1" showErrorMessage="1" sqref="B130 G130 B132"/>
  </dataValidations>
  <printOptions horizontalCentered="1" verticalCentered="1"/>
  <pageMargins left="0.31496062992125984" right="0.31496062992125984" top="0.19685039370078741" bottom="0.19685039370078741" header="0.31496062992125984" footer="0.31496062992125984"/>
  <pageSetup scale="55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83"/>
  <sheetViews>
    <sheetView zoomScale="115" zoomScaleNormal="115" workbookViewId="0">
      <selection activeCell="A12" sqref="A12"/>
    </sheetView>
  </sheetViews>
  <sheetFormatPr baseColWidth="10" defaultColWidth="11.375" defaultRowHeight="12" x14ac:dyDescent="0.2"/>
  <cols>
    <col min="1" max="1" width="60.75" style="4" customWidth="1"/>
    <col min="2" max="2" width="103.875" style="3" customWidth="1"/>
    <col min="3" max="16384" width="11.375" style="4"/>
  </cols>
  <sheetData>
    <row r="1" spans="1:2" x14ac:dyDescent="0.2">
      <c r="A1" s="2" t="s">
        <v>100</v>
      </c>
    </row>
    <row r="3" spans="1:2" s="5" customFormat="1" x14ac:dyDescent="0.2">
      <c r="A3" s="436" t="s">
        <v>14</v>
      </c>
      <c r="B3" s="437"/>
    </row>
    <row r="4" spans="1:2" s="5" customFormat="1" x14ac:dyDescent="0.2">
      <c r="A4" s="6" t="s">
        <v>175</v>
      </c>
      <c r="B4" s="9" t="s">
        <v>177</v>
      </c>
    </row>
    <row r="5" spans="1:2" s="5" customFormat="1" x14ac:dyDescent="0.2">
      <c r="A5" s="6" t="s">
        <v>176</v>
      </c>
      <c r="B5" s="9" t="s">
        <v>178</v>
      </c>
    </row>
    <row r="6" spans="1:2" s="5" customFormat="1" x14ac:dyDescent="0.2">
      <c r="A6" s="6" t="s">
        <v>27</v>
      </c>
      <c r="B6" s="7" t="s">
        <v>101</v>
      </c>
    </row>
    <row r="7" spans="1:2" s="5" customFormat="1" x14ac:dyDescent="0.2">
      <c r="A7" s="6" t="s">
        <v>28</v>
      </c>
      <c r="B7" s="8" t="s">
        <v>102</v>
      </c>
    </row>
    <row r="8" spans="1:2" s="5" customFormat="1" x14ac:dyDescent="0.2">
      <c r="A8" s="6" t="s">
        <v>29</v>
      </c>
      <c r="B8" s="9" t="s">
        <v>103</v>
      </c>
    </row>
    <row r="9" spans="1:2" s="5" customFormat="1" x14ac:dyDescent="0.2">
      <c r="A9" s="6" t="s">
        <v>56</v>
      </c>
      <c r="B9" s="10" t="s">
        <v>104</v>
      </c>
    </row>
    <row r="10" spans="1:2" s="11" customFormat="1" x14ac:dyDescent="0.2">
      <c r="A10" s="6" t="s">
        <v>133</v>
      </c>
      <c r="B10" s="8" t="s">
        <v>134</v>
      </c>
    </row>
    <row r="11" spans="1:2" s="12" customFormat="1" x14ac:dyDescent="0.2">
      <c r="A11" s="6" t="s">
        <v>30</v>
      </c>
      <c r="B11" s="8" t="s">
        <v>105</v>
      </c>
    </row>
    <row r="12" spans="1:2" s="12" customFormat="1" x14ac:dyDescent="0.2">
      <c r="A12" s="6" t="s">
        <v>31</v>
      </c>
      <c r="B12" s="8" t="s">
        <v>106</v>
      </c>
    </row>
    <row r="13" spans="1:2" s="5" customFormat="1" x14ac:dyDescent="0.2">
      <c r="A13" s="6" t="s">
        <v>57</v>
      </c>
      <c r="B13" s="8" t="s">
        <v>107</v>
      </c>
    </row>
    <row r="14" spans="1:2" s="5" customFormat="1" x14ac:dyDescent="0.2">
      <c r="A14" s="6" t="s">
        <v>32</v>
      </c>
      <c r="B14" s="8" t="s">
        <v>108</v>
      </c>
    </row>
    <row r="15" spans="1:2" s="5" customFormat="1" x14ac:dyDescent="0.2">
      <c r="A15" s="6" t="s">
        <v>34</v>
      </c>
      <c r="B15" s="8" t="s">
        <v>109</v>
      </c>
    </row>
    <row r="16" spans="1:2" s="5" customFormat="1" x14ac:dyDescent="0.2">
      <c r="A16" s="6" t="s">
        <v>327</v>
      </c>
      <c r="B16" s="8" t="s">
        <v>321</v>
      </c>
    </row>
    <row r="17" spans="1:2" s="12" customFormat="1" ht="99.95" customHeight="1" x14ac:dyDescent="0.2">
      <c r="A17" s="279" t="s">
        <v>219</v>
      </c>
      <c r="B17" s="280" t="s">
        <v>241</v>
      </c>
    </row>
    <row r="18" spans="1:2" s="5" customFormat="1" ht="135.75" customHeight="1" x14ac:dyDescent="0.2">
      <c r="A18" s="6" t="s">
        <v>35</v>
      </c>
      <c r="B18" s="280" t="s">
        <v>325</v>
      </c>
    </row>
    <row r="19" spans="1:2" s="5" customFormat="1" x14ac:dyDescent="0.2">
      <c r="A19" s="6" t="s">
        <v>169</v>
      </c>
      <c r="B19" s="8" t="s">
        <v>242</v>
      </c>
    </row>
    <row r="20" spans="1:2" s="5" customFormat="1" x14ac:dyDescent="0.2">
      <c r="A20" s="6" t="s">
        <v>328</v>
      </c>
      <c r="B20" s="8" t="s">
        <v>330</v>
      </c>
    </row>
    <row r="21" spans="1:2" s="5" customFormat="1" x14ac:dyDescent="0.2">
      <c r="A21" s="6" t="s">
        <v>151</v>
      </c>
      <c r="B21" s="8" t="s">
        <v>330</v>
      </c>
    </row>
    <row r="22" spans="1:2" s="5" customFormat="1" x14ac:dyDescent="0.2">
      <c r="A22" s="6" t="s">
        <v>152</v>
      </c>
      <c r="B22" s="8" t="s">
        <v>330</v>
      </c>
    </row>
    <row r="23" spans="1:2" s="5" customFormat="1" x14ac:dyDescent="0.2">
      <c r="A23" s="6" t="s">
        <v>85</v>
      </c>
      <c r="B23" s="8" t="s">
        <v>110</v>
      </c>
    </row>
    <row r="24" spans="1:2" s="5" customFormat="1" x14ac:dyDescent="0.2">
      <c r="B24" s="13"/>
    </row>
    <row r="25" spans="1:2" s="5" customFormat="1" x14ac:dyDescent="0.2">
      <c r="A25" s="436" t="s">
        <v>19</v>
      </c>
      <c r="B25" s="437"/>
    </row>
    <row r="26" spans="1:2" s="5" customFormat="1" x14ac:dyDescent="0.2">
      <c r="A26" s="6" t="s">
        <v>28</v>
      </c>
      <c r="B26" s="14" t="s">
        <v>111</v>
      </c>
    </row>
    <row r="27" spans="1:2" s="5" customFormat="1" x14ac:dyDescent="0.2">
      <c r="A27" s="6" t="s">
        <v>60</v>
      </c>
      <c r="B27" s="14" t="s">
        <v>112</v>
      </c>
    </row>
    <row r="28" spans="1:2" s="11" customFormat="1" x14ac:dyDescent="0.2">
      <c r="A28" s="6" t="s">
        <v>133</v>
      </c>
      <c r="B28" s="8" t="s">
        <v>135</v>
      </c>
    </row>
    <row r="29" spans="1:2" s="5" customFormat="1" x14ac:dyDescent="0.2">
      <c r="B29" s="13"/>
    </row>
    <row r="30" spans="1:2" s="5" customFormat="1" x14ac:dyDescent="0.2">
      <c r="A30" s="436" t="s">
        <v>76</v>
      </c>
      <c r="B30" s="437"/>
    </row>
    <row r="31" spans="1:2" s="5" customFormat="1" x14ac:dyDescent="0.2">
      <c r="A31" s="6" t="s">
        <v>28</v>
      </c>
      <c r="B31" s="14" t="s">
        <v>113</v>
      </c>
    </row>
    <row r="32" spans="1:2" s="5" customFormat="1" x14ac:dyDescent="0.2">
      <c r="A32" s="6" t="s">
        <v>60</v>
      </c>
      <c r="B32" s="14" t="s">
        <v>114</v>
      </c>
    </row>
    <row r="33" spans="1:2" s="5" customFormat="1" x14ac:dyDescent="0.2">
      <c r="B33" s="13"/>
    </row>
    <row r="34" spans="1:2" s="5" customFormat="1" x14ac:dyDescent="0.2">
      <c r="B34" s="13"/>
    </row>
    <row r="35" spans="1:2" s="5" customFormat="1" x14ac:dyDescent="0.2">
      <c r="A35" s="436" t="s">
        <v>37</v>
      </c>
      <c r="B35" s="437"/>
    </row>
    <row r="36" spans="1:2" s="12" customFormat="1" x14ac:dyDescent="0.2">
      <c r="A36" s="15" t="s">
        <v>61</v>
      </c>
      <c r="B36" s="14" t="s">
        <v>115</v>
      </c>
    </row>
    <row r="37" spans="1:2" s="12" customFormat="1" x14ac:dyDescent="0.2">
      <c r="A37" s="15" t="s">
        <v>38</v>
      </c>
      <c r="B37" s="14" t="s">
        <v>116</v>
      </c>
    </row>
    <row r="38" spans="1:2" s="12" customFormat="1" x14ac:dyDescent="0.2">
      <c r="A38" s="15" t="s">
        <v>39</v>
      </c>
      <c r="B38" s="14" t="s">
        <v>117</v>
      </c>
    </row>
    <row r="39" spans="1:2" s="12" customFormat="1" x14ac:dyDescent="0.2">
      <c r="A39" s="15" t="s">
        <v>40</v>
      </c>
      <c r="B39" s="14" t="s">
        <v>326</v>
      </c>
    </row>
    <row r="40" spans="1:2" s="12" customFormat="1" x14ac:dyDescent="0.2">
      <c r="A40" s="15" t="s">
        <v>11</v>
      </c>
      <c r="B40" s="14" t="s">
        <v>118</v>
      </c>
    </row>
    <row r="41" spans="1:2" s="12" customFormat="1" x14ac:dyDescent="0.2">
      <c r="A41" s="15" t="s">
        <v>90</v>
      </c>
      <c r="B41" s="8" t="s">
        <v>108</v>
      </c>
    </row>
    <row r="42" spans="1:2" s="5" customFormat="1" x14ac:dyDescent="0.2">
      <c r="B42" s="13"/>
    </row>
    <row r="43" spans="1:2" s="5" customFormat="1" x14ac:dyDescent="0.2">
      <c r="A43" s="436" t="s">
        <v>41</v>
      </c>
      <c r="B43" s="437"/>
    </row>
    <row r="44" spans="1:2" s="12" customFormat="1" x14ac:dyDescent="0.2">
      <c r="A44" s="15" t="s">
        <v>42</v>
      </c>
      <c r="B44" s="16" t="s">
        <v>119</v>
      </c>
    </row>
    <row r="45" spans="1:2" s="12" customFormat="1" x14ac:dyDescent="0.2">
      <c r="A45" s="15" t="s">
        <v>43</v>
      </c>
      <c r="B45" s="16" t="s">
        <v>120</v>
      </c>
    </row>
    <row r="46" spans="1:2" s="12" customFormat="1" x14ac:dyDescent="0.2">
      <c r="A46" s="15" t="s">
        <v>156</v>
      </c>
      <c r="B46" s="16" t="s">
        <v>157</v>
      </c>
    </row>
    <row r="47" spans="1:2" s="12" customFormat="1" x14ac:dyDescent="0.2">
      <c r="A47" s="15" t="s">
        <v>159</v>
      </c>
      <c r="B47" s="16" t="s">
        <v>162</v>
      </c>
    </row>
    <row r="48" spans="1:2" s="12" customFormat="1" x14ac:dyDescent="0.2">
      <c r="A48" s="15" t="s">
        <v>160</v>
      </c>
      <c r="B48" s="16" t="s">
        <v>161</v>
      </c>
    </row>
    <row r="49" spans="1:2" s="12" customFormat="1" x14ac:dyDescent="0.2">
      <c r="B49" s="17"/>
    </row>
    <row r="50" spans="1:2" s="12" customFormat="1" x14ac:dyDescent="0.2">
      <c r="A50" s="18" t="s">
        <v>87</v>
      </c>
      <c r="B50" s="17"/>
    </row>
    <row r="51" spans="1:2" s="12" customFormat="1" x14ac:dyDescent="0.2">
      <c r="A51" s="15" t="s">
        <v>88</v>
      </c>
      <c r="B51" s="19" t="s">
        <v>121</v>
      </c>
    </row>
    <row r="52" spans="1:2" s="12" customFormat="1" x14ac:dyDescent="0.2">
      <c r="A52" s="15" t="s">
        <v>89</v>
      </c>
      <c r="B52" s="19" t="s">
        <v>122</v>
      </c>
    </row>
    <row r="53" spans="1:2" s="12" customFormat="1" ht="12.75" thickBot="1" x14ac:dyDescent="0.25">
      <c r="A53" s="20" t="s">
        <v>8</v>
      </c>
      <c r="B53" s="21"/>
    </row>
    <row r="54" spans="1:2" s="12" customFormat="1" ht="12.75" thickTop="1" x14ac:dyDescent="0.2">
      <c r="B54" s="17"/>
    </row>
    <row r="55" spans="1:2" s="12" customFormat="1" x14ac:dyDescent="0.2">
      <c r="A55" s="18" t="s">
        <v>93</v>
      </c>
      <c r="B55" s="17"/>
    </row>
    <row r="56" spans="1:2" s="12" customFormat="1" x14ac:dyDescent="0.2">
      <c r="A56" s="15" t="s">
        <v>75</v>
      </c>
      <c r="B56" s="19" t="s">
        <v>123</v>
      </c>
    </row>
    <row r="57" spans="1:2" s="12" customFormat="1" x14ac:dyDescent="0.2">
      <c r="A57" s="22" t="s">
        <v>44</v>
      </c>
      <c r="B57" s="14" t="s">
        <v>124</v>
      </c>
    </row>
    <row r="58" spans="1:2" s="12" customFormat="1" ht="12.75" thickBot="1" x14ac:dyDescent="0.25">
      <c r="A58" s="20" t="s">
        <v>8</v>
      </c>
      <c r="B58" s="21"/>
    </row>
    <row r="59" spans="1:2" s="5" customFormat="1" ht="12.75" thickTop="1" x14ac:dyDescent="0.2">
      <c r="B59" s="13"/>
    </row>
    <row r="60" spans="1:2" s="5" customFormat="1" x14ac:dyDescent="0.2">
      <c r="A60" s="23" t="s">
        <v>45</v>
      </c>
      <c r="B60" s="13"/>
    </row>
    <row r="61" spans="1:2" s="5" customFormat="1" x14ac:dyDescent="0.2">
      <c r="A61" s="24" t="s">
        <v>46</v>
      </c>
      <c r="B61" s="25" t="s">
        <v>47</v>
      </c>
    </row>
    <row r="62" spans="1:2" s="5" customFormat="1" x14ac:dyDescent="0.2">
      <c r="A62" s="26" t="s">
        <v>62</v>
      </c>
      <c r="B62" s="19" t="s">
        <v>125</v>
      </c>
    </row>
    <row r="63" spans="1:2" s="5" customFormat="1" x14ac:dyDescent="0.2">
      <c r="A63" s="26" t="s">
        <v>10</v>
      </c>
      <c r="B63" s="27" t="s">
        <v>126</v>
      </c>
    </row>
    <row r="64" spans="1:2" s="5" customFormat="1" x14ac:dyDescent="0.2">
      <c r="A64" s="26" t="s">
        <v>48</v>
      </c>
      <c r="B64" s="27" t="s">
        <v>127</v>
      </c>
    </row>
    <row r="65" spans="1:2" s="5" customFormat="1" x14ac:dyDescent="0.2">
      <c r="A65" s="26" t="s">
        <v>49</v>
      </c>
      <c r="B65" s="27" t="s">
        <v>128</v>
      </c>
    </row>
    <row r="66" spans="1:2" s="5" customFormat="1" x14ac:dyDescent="0.2">
      <c r="A66" s="26" t="s">
        <v>65</v>
      </c>
      <c r="B66" s="27" t="s">
        <v>129</v>
      </c>
    </row>
    <row r="67" spans="1:2" s="5" customFormat="1" x14ac:dyDescent="0.2">
      <c r="A67" s="26" t="s">
        <v>50</v>
      </c>
      <c r="B67" s="27" t="s">
        <v>130</v>
      </c>
    </row>
    <row r="68" spans="1:2" s="5" customFormat="1" x14ac:dyDescent="0.2">
      <c r="A68" s="26" t="s">
        <v>51</v>
      </c>
      <c r="B68" s="27" t="s">
        <v>131</v>
      </c>
    </row>
    <row r="69" spans="1:2" s="5" customFormat="1" x14ac:dyDescent="0.2">
      <c r="A69" s="438" t="s">
        <v>297</v>
      </c>
      <c r="B69" s="27" t="s">
        <v>316</v>
      </c>
    </row>
    <row r="70" spans="1:2" s="5" customFormat="1" ht="24" x14ac:dyDescent="0.2">
      <c r="A70" s="439"/>
      <c r="B70" s="27" t="s">
        <v>320</v>
      </c>
    </row>
    <row r="71" spans="1:2" s="5" customFormat="1" ht="24" x14ac:dyDescent="0.2">
      <c r="A71" s="440"/>
      <c r="B71" s="27" t="s">
        <v>317</v>
      </c>
    </row>
    <row r="72" spans="1:2" s="5" customFormat="1" x14ac:dyDescent="0.2">
      <c r="A72" s="26" t="s">
        <v>1</v>
      </c>
      <c r="B72" s="27" t="s">
        <v>132</v>
      </c>
    </row>
    <row r="74" spans="1:2" s="11" customFormat="1" x14ac:dyDescent="0.2">
      <c r="A74" s="28" t="s">
        <v>139</v>
      </c>
      <c r="B74" s="13"/>
    </row>
    <row r="76" spans="1:2" s="5" customFormat="1" x14ac:dyDescent="0.2">
      <c r="A76" s="26" t="s">
        <v>146</v>
      </c>
      <c r="B76" s="27" t="s">
        <v>147</v>
      </c>
    </row>
    <row r="77" spans="1:2" x14ac:dyDescent="0.2">
      <c r="A77" s="29" t="s">
        <v>140</v>
      </c>
      <c r="B77" s="30" t="s">
        <v>291</v>
      </c>
    </row>
    <row r="78" spans="1:2" s="5" customFormat="1" x14ac:dyDescent="0.2">
      <c r="A78" s="26" t="s">
        <v>148</v>
      </c>
      <c r="B78" s="27" t="s">
        <v>149</v>
      </c>
    </row>
    <row r="80" spans="1:2" x14ac:dyDescent="0.2">
      <c r="A80" s="28" t="s">
        <v>318</v>
      </c>
    </row>
    <row r="82" spans="1:2" ht="28.5" customHeight="1" x14ac:dyDescent="0.2">
      <c r="A82" s="6" t="s">
        <v>47</v>
      </c>
      <c r="B82" s="280" t="s">
        <v>331</v>
      </c>
    </row>
    <row r="83" spans="1:2" ht="15" customHeight="1" x14ac:dyDescent="0.2">
      <c r="A83" s="6" t="s">
        <v>137</v>
      </c>
      <c r="B83" s="27" t="s">
        <v>329</v>
      </c>
    </row>
  </sheetData>
  <sheetProtection password="D698" sheet="1" objects="1" scenarios="1"/>
  <mergeCells count="6">
    <mergeCell ref="A43:B43"/>
    <mergeCell ref="A69:A71"/>
    <mergeCell ref="A3:B3"/>
    <mergeCell ref="A25:B25"/>
    <mergeCell ref="A30:B30"/>
    <mergeCell ref="A35:B35"/>
  </mergeCells>
  <hyperlinks>
    <hyperlink ref="B10" r:id="rId1" display="jcpote@sena.edu.co"/>
    <hyperlink ref="B28" r:id="rId2" display="jcpote@sena.edu.co"/>
  </hyperlinks>
  <pageMargins left="0.70866141732283472" right="0.35433070866141736" top="0.74803149606299213" bottom="0.74803149606299213" header="0.31496062992125984" footer="0.31496062992125984"/>
  <pageSetup scale="70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9"/>
  <sheetViews>
    <sheetView workbookViewId="0">
      <selection activeCell="E23" sqref="E23"/>
    </sheetView>
  </sheetViews>
  <sheetFormatPr baseColWidth="10" defaultRowHeight="15" x14ac:dyDescent="0.25"/>
  <cols>
    <col min="1" max="1" width="9" bestFit="1" customWidth="1"/>
    <col min="2" max="2" width="37.25" bestFit="1" customWidth="1"/>
    <col min="3" max="3" width="14" bestFit="1" customWidth="1"/>
  </cols>
  <sheetData>
    <row r="1" spans="1:13" ht="15.75" x14ac:dyDescent="0.25">
      <c r="A1">
        <v>3181962</v>
      </c>
      <c r="B1" t="s">
        <v>261</v>
      </c>
      <c r="C1" s="91">
        <v>147000000</v>
      </c>
      <c r="F1" s="191" t="s">
        <v>30</v>
      </c>
      <c r="G1" s="191" t="s">
        <v>269</v>
      </c>
      <c r="H1" s="191" t="s">
        <v>270</v>
      </c>
      <c r="I1" s="191" t="s">
        <v>271</v>
      </c>
      <c r="J1" s="191" t="s">
        <v>272</v>
      </c>
      <c r="K1" s="191" t="s">
        <v>273</v>
      </c>
      <c r="L1" s="191" t="s">
        <v>274</v>
      </c>
      <c r="M1" s="191" t="s">
        <v>275</v>
      </c>
    </row>
    <row r="2" spans="1:13" x14ac:dyDescent="0.25">
      <c r="A2">
        <v>80082963</v>
      </c>
      <c r="B2" t="s">
        <v>262</v>
      </c>
      <c r="C2" s="91">
        <v>121000000</v>
      </c>
      <c r="F2" s="192" t="s">
        <v>173</v>
      </c>
      <c r="G2" s="192" t="s">
        <v>276</v>
      </c>
      <c r="H2" s="192">
        <v>92</v>
      </c>
      <c r="I2" s="192">
        <v>147000000</v>
      </c>
      <c r="J2" s="192" t="s">
        <v>277</v>
      </c>
      <c r="K2" s="192" t="s">
        <v>278</v>
      </c>
      <c r="L2" s="192">
        <v>3181962</v>
      </c>
      <c r="M2" s="192" t="s">
        <v>261</v>
      </c>
    </row>
    <row r="3" spans="1:13" x14ac:dyDescent="0.25">
      <c r="A3">
        <v>65633630</v>
      </c>
      <c r="B3" t="s">
        <v>263</v>
      </c>
      <c r="C3" s="91">
        <v>134000000</v>
      </c>
      <c r="F3" s="192" t="s">
        <v>173</v>
      </c>
      <c r="G3" s="192" t="s">
        <v>276</v>
      </c>
      <c r="H3" s="192">
        <v>484</v>
      </c>
      <c r="I3" s="192">
        <v>121000000</v>
      </c>
      <c r="J3" s="192" t="s">
        <v>279</v>
      </c>
      <c r="K3" s="192" t="s">
        <v>278</v>
      </c>
      <c r="L3" s="192">
        <v>80082963</v>
      </c>
      <c r="M3" s="192" t="s">
        <v>262</v>
      </c>
    </row>
    <row r="4" spans="1:13" x14ac:dyDescent="0.25">
      <c r="A4">
        <v>52851341</v>
      </c>
      <c r="B4" t="s">
        <v>264</v>
      </c>
      <c r="C4" s="91">
        <v>152000000</v>
      </c>
      <c r="F4" s="192" t="s">
        <v>173</v>
      </c>
      <c r="G4" s="192" t="s">
        <v>276</v>
      </c>
      <c r="H4" s="192">
        <v>489</v>
      </c>
      <c r="I4" s="192">
        <v>134000000</v>
      </c>
      <c r="J4" s="192" t="s">
        <v>280</v>
      </c>
      <c r="K4" s="192" t="s">
        <v>278</v>
      </c>
      <c r="L4" s="192">
        <v>65633630</v>
      </c>
      <c r="M4" s="192" t="s">
        <v>263</v>
      </c>
    </row>
    <row r="5" spans="1:13" x14ac:dyDescent="0.25">
      <c r="A5">
        <v>79148880</v>
      </c>
      <c r="B5" t="s">
        <v>265</v>
      </c>
      <c r="C5" s="91">
        <v>152000000</v>
      </c>
      <c r="F5" s="192" t="s">
        <v>173</v>
      </c>
      <c r="G5" s="192" t="s">
        <v>276</v>
      </c>
      <c r="H5" s="192">
        <v>17</v>
      </c>
      <c r="I5" s="192">
        <v>152000000</v>
      </c>
      <c r="J5" s="192" t="s">
        <v>281</v>
      </c>
      <c r="K5" s="192" t="s">
        <v>278</v>
      </c>
      <c r="L5" s="192">
        <v>52851341</v>
      </c>
      <c r="M5" s="192" t="s">
        <v>264</v>
      </c>
    </row>
    <row r="6" spans="1:13" x14ac:dyDescent="0.25">
      <c r="A6">
        <v>13440761</v>
      </c>
      <c r="B6" t="s">
        <v>266</v>
      </c>
      <c r="C6" s="91">
        <v>148000000</v>
      </c>
      <c r="F6" s="192" t="s">
        <v>173</v>
      </c>
      <c r="G6" s="192" t="s">
        <v>276</v>
      </c>
      <c r="H6" s="192">
        <v>21</v>
      </c>
      <c r="I6" s="192">
        <v>152000000</v>
      </c>
      <c r="J6" s="192" t="s">
        <v>282</v>
      </c>
      <c r="K6" s="192" t="s">
        <v>278</v>
      </c>
      <c r="L6" s="192">
        <v>79148880</v>
      </c>
      <c r="M6" s="192" t="s">
        <v>265</v>
      </c>
    </row>
    <row r="7" spans="1:13" x14ac:dyDescent="0.25">
      <c r="A7">
        <v>51732659</v>
      </c>
      <c r="B7" t="s">
        <v>267</v>
      </c>
      <c r="C7" s="91">
        <v>147000000</v>
      </c>
      <c r="F7" s="192" t="s">
        <v>173</v>
      </c>
      <c r="G7" s="192" t="s">
        <v>276</v>
      </c>
      <c r="H7" s="192">
        <v>18</v>
      </c>
      <c r="I7" s="192">
        <v>148000000</v>
      </c>
      <c r="J7" s="192" t="s">
        <v>283</v>
      </c>
      <c r="K7" s="192" t="s">
        <v>278</v>
      </c>
      <c r="L7" s="192">
        <v>13440761</v>
      </c>
      <c r="M7" s="192" t="s">
        <v>266</v>
      </c>
    </row>
    <row r="8" spans="1:13" x14ac:dyDescent="0.25">
      <c r="A8">
        <v>39152988</v>
      </c>
      <c r="B8" t="s">
        <v>268</v>
      </c>
      <c r="C8" s="91">
        <v>131000000</v>
      </c>
      <c r="F8" s="192" t="s">
        <v>173</v>
      </c>
      <c r="G8" s="192" t="s">
        <v>276</v>
      </c>
      <c r="H8" s="192">
        <v>86</v>
      </c>
      <c r="I8" s="192">
        <v>147000000</v>
      </c>
      <c r="J8" s="192" t="s">
        <v>284</v>
      </c>
      <c r="K8" s="192" t="s">
        <v>278</v>
      </c>
      <c r="L8" s="192">
        <v>51732659</v>
      </c>
      <c r="M8" s="192" t="s">
        <v>267</v>
      </c>
    </row>
    <row r="9" spans="1:13" x14ac:dyDescent="0.25">
      <c r="F9" s="192" t="s">
        <v>285</v>
      </c>
      <c r="G9" s="192" t="s">
        <v>286</v>
      </c>
      <c r="H9" s="192">
        <v>218</v>
      </c>
      <c r="I9" s="192">
        <v>131000000</v>
      </c>
      <c r="J9" s="192" t="s">
        <v>287</v>
      </c>
      <c r="K9" s="192" t="s">
        <v>278</v>
      </c>
      <c r="L9" s="192">
        <v>39152988</v>
      </c>
      <c r="M9" s="192" t="s">
        <v>268</v>
      </c>
    </row>
  </sheetData>
  <sheetProtection password="D698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J90"/>
  <sheetViews>
    <sheetView workbookViewId="0">
      <selection activeCell="G14" sqref="G14"/>
    </sheetView>
  </sheetViews>
  <sheetFormatPr baseColWidth="10" defaultColWidth="11.375" defaultRowHeight="12.75" x14ac:dyDescent="0.2"/>
  <cols>
    <col min="1" max="1" width="3" style="93" customWidth="1"/>
    <col min="2" max="2" width="11.375" style="93"/>
    <col min="3" max="3" width="20.25" style="93" bestFit="1" customWidth="1"/>
    <col min="4" max="4" width="19.125" style="93" bestFit="1" customWidth="1"/>
    <col min="5" max="5" width="17.125" style="93" bestFit="1" customWidth="1"/>
    <col min="6" max="6" width="18.375" style="93" bestFit="1" customWidth="1"/>
    <col min="7" max="7" width="13.875" style="93" bestFit="1" customWidth="1"/>
    <col min="8" max="8" width="11.375" style="93"/>
    <col min="9" max="9" width="29.125" style="93" bestFit="1" customWidth="1"/>
    <col min="10" max="10" width="14.625" style="93" bestFit="1" customWidth="1"/>
    <col min="11" max="16384" width="11.375" style="93"/>
  </cols>
  <sheetData>
    <row r="1" spans="2:10" ht="13.5" thickBot="1" x14ac:dyDescent="0.25"/>
    <row r="2" spans="2:10" ht="22.5" customHeight="1" thickBot="1" x14ac:dyDescent="0.25">
      <c r="B2" s="94"/>
      <c r="C2" s="95" t="s">
        <v>203</v>
      </c>
      <c r="D2" s="95">
        <v>29753</v>
      </c>
      <c r="E2" s="94"/>
      <c r="F2" s="94"/>
      <c r="G2" s="96"/>
      <c r="H2" s="96"/>
      <c r="I2" s="97" t="s">
        <v>204</v>
      </c>
      <c r="J2" s="111">
        <f>+FORMATO!H131</f>
        <v>2969800</v>
      </c>
    </row>
    <row r="3" spans="2:10" x14ac:dyDescent="0.2">
      <c r="B3" s="441" t="s">
        <v>205</v>
      </c>
      <c r="C3" s="442"/>
      <c r="D3" s="443"/>
      <c r="E3" s="94"/>
      <c r="F3" s="94"/>
      <c r="G3" s="96"/>
      <c r="H3" s="96"/>
      <c r="I3" s="98" t="s">
        <v>300</v>
      </c>
      <c r="J3" s="99">
        <v>29753</v>
      </c>
    </row>
    <row r="4" spans="2:10" x14ac:dyDescent="0.2">
      <c r="B4" s="444" t="s">
        <v>206</v>
      </c>
      <c r="C4" s="445"/>
      <c r="D4" s="100" t="s">
        <v>207</v>
      </c>
      <c r="E4" s="444" t="s">
        <v>208</v>
      </c>
      <c r="F4" s="445"/>
      <c r="G4" s="96"/>
      <c r="H4" s="96"/>
      <c r="I4" s="98" t="s">
        <v>209</v>
      </c>
      <c r="J4" s="101">
        <f>J2/J3</f>
        <v>99.815144691291636</v>
      </c>
    </row>
    <row r="5" spans="2:10" x14ac:dyDescent="0.2">
      <c r="B5" s="102">
        <v>1</v>
      </c>
      <c r="C5" s="102">
        <v>128.95999900000001</v>
      </c>
      <c r="D5" s="103">
        <v>0</v>
      </c>
      <c r="E5" s="104">
        <v>3461415</v>
      </c>
      <c r="F5" s="104"/>
      <c r="G5" s="105" t="b">
        <f t="shared" ref="G5:G16" si="0">+AND($J$4&gt;B5,$J$4&lt;C5)</f>
        <v>1</v>
      </c>
      <c r="H5" s="105">
        <f>IF(G5=TRUE,D5,0)</f>
        <v>0</v>
      </c>
      <c r="I5" s="106" t="s">
        <v>210</v>
      </c>
      <c r="J5" s="107">
        <f>SUM(H5:H90)</f>
        <v>0</v>
      </c>
    </row>
    <row r="6" spans="2:10" ht="13.5" thickBot="1" x14ac:dyDescent="0.25">
      <c r="B6" s="103">
        <v>128.96</v>
      </c>
      <c r="C6" s="103">
        <v>132.36000000000001</v>
      </c>
      <c r="D6" s="103">
        <v>0.09</v>
      </c>
      <c r="E6" s="104">
        <f t="shared" ref="E6:E69" si="1">+B6*$D$2</f>
        <v>3836946.8800000004</v>
      </c>
      <c r="F6" s="104">
        <f>+E7</f>
        <v>3938107.0800000005</v>
      </c>
      <c r="G6" s="105" t="b">
        <f t="shared" si="0"/>
        <v>0</v>
      </c>
      <c r="H6" s="105">
        <f t="shared" ref="H6:H69" si="2">IF(G6=TRUE,D6,0)</f>
        <v>0</v>
      </c>
      <c r="I6" s="108" t="s">
        <v>211</v>
      </c>
      <c r="J6" s="109">
        <f>J5*J3</f>
        <v>0</v>
      </c>
    </row>
    <row r="7" spans="2:10" x14ac:dyDescent="0.2">
      <c r="B7" s="103">
        <v>132.36000000000001</v>
      </c>
      <c r="C7" s="103">
        <v>135.75</v>
      </c>
      <c r="D7" s="103">
        <v>0.09</v>
      </c>
      <c r="E7" s="104">
        <f t="shared" si="1"/>
        <v>3938107.0800000005</v>
      </c>
      <c r="F7" s="104">
        <f t="shared" ref="F7:F70" si="3">+E8</f>
        <v>4038969.75</v>
      </c>
      <c r="G7" s="105" t="b">
        <f t="shared" si="0"/>
        <v>0</v>
      </c>
      <c r="H7" s="105">
        <f t="shared" si="2"/>
        <v>0</v>
      </c>
      <c r="I7" s="93" t="s">
        <v>212</v>
      </c>
    </row>
    <row r="8" spans="2:10" x14ac:dyDescent="0.2">
      <c r="B8" s="103">
        <v>135.75</v>
      </c>
      <c r="C8" s="103">
        <v>139.13999999999999</v>
      </c>
      <c r="D8" s="103">
        <v>0.09</v>
      </c>
      <c r="E8" s="104">
        <f t="shared" si="1"/>
        <v>4038969.75</v>
      </c>
      <c r="F8" s="104">
        <f t="shared" si="3"/>
        <v>4139832.4199999995</v>
      </c>
      <c r="G8" s="105" t="b">
        <f t="shared" si="0"/>
        <v>0</v>
      </c>
      <c r="H8" s="105">
        <f t="shared" si="2"/>
        <v>0</v>
      </c>
      <c r="I8" s="93" t="s">
        <v>213</v>
      </c>
    </row>
    <row r="9" spans="2:10" x14ac:dyDescent="0.2">
      <c r="B9" s="103">
        <v>139.13999999999999</v>
      </c>
      <c r="C9" s="103">
        <v>142.54</v>
      </c>
      <c r="D9" s="103">
        <v>0.09</v>
      </c>
      <c r="E9" s="104">
        <f t="shared" si="1"/>
        <v>4139832.4199999995</v>
      </c>
      <c r="F9" s="104">
        <f t="shared" si="3"/>
        <v>4240992.62</v>
      </c>
      <c r="G9" s="105" t="b">
        <f t="shared" si="0"/>
        <v>0</v>
      </c>
      <c r="H9" s="105">
        <f t="shared" si="2"/>
        <v>0</v>
      </c>
    </row>
    <row r="10" spans="2:10" x14ac:dyDescent="0.2">
      <c r="B10" s="103">
        <v>142.54</v>
      </c>
      <c r="C10" s="103">
        <v>145.93</v>
      </c>
      <c r="D10" s="103">
        <v>0.1</v>
      </c>
      <c r="E10" s="104">
        <f t="shared" si="1"/>
        <v>4240992.62</v>
      </c>
      <c r="F10" s="104">
        <f t="shared" si="3"/>
        <v>4341855.29</v>
      </c>
      <c r="G10" s="105" t="b">
        <f t="shared" si="0"/>
        <v>0</v>
      </c>
      <c r="H10" s="105">
        <f t="shared" si="2"/>
        <v>0</v>
      </c>
    </row>
    <row r="11" spans="2:10" x14ac:dyDescent="0.2">
      <c r="B11" s="103">
        <v>145.93</v>
      </c>
      <c r="C11" s="103">
        <v>149.32</v>
      </c>
      <c r="D11" s="103">
        <v>0.2</v>
      </c>
      <c r="E11" s="104">
        <f t="shared" si="1"/>
        <v>4341855.29</v>
      </c>
      <c r="F11" s="104">
        <f t="shared" si="3"/>
        <v>4442717.96</v>
      </c>
      <c r="G11" s="105" t="b">
        <f t="shared" si="0"/>
        <v>0</v>
      </c>
      <c r="H11" s="105">
        <f t="shared" si="2"/>
        <v>0</v>
      </c>
      <c r="I11" s="182">
        <f>+D11/B11</f>
        <v>1.3705201123826493E-3</v>
      </c>
    </row>
    <row r="12" spans="2:10" x14ac:dyDescent="0.2">
      <c r="B12" s="103">
        <v>149.32</v>
      </c>
      <c r="C12" s="103">
        <v>152.72</v>
      </c>
      <c r="D12" s="103">
        <v>0.2</v>
      </c>
      <c r="E12" s="104">
        <f t="shared" si="1"/>
        <v>4442717.96</v>
      </c>
      <c r="F12" s="104">
        <f t="shared" si="3"/>
        <v>4543878.16</v>
      </c>
      <c r="G12" s="105" t="b">
        <f t="shared" si="0"/>
        <v>0</v>
      </c>
      <c r="H12" s="105">
        <f t="shared" si="2"/>
        <v>0</v>
      </c>
    </row>
    <row r="13" spans="2:10" x14ac:dyDescent="0.2">
      <c r="B13" s="103">
        <v>152.72</v>
      </c>
      <c r="C13" s="103">
        <v>156.11000000000001</v>
      </c>
      <c r="D13" s="103">
        <v>0.21</v>
      </c>
      <c r="E13" s="104">
        <f t="shared" si="1"/>
        <v>4543878.16</v>
      </c>
      <c r="F13" s="104">
        <f t="shared" si="3"/>
        <v>4644740.83</v>
      </c>
      <c r="G13" s="105" t="b">
        <f t="shared" si="0"/>
        <v>0</v>
      </c>
      <c r="H13" s="105">
        <f t="shared" si="2"/>
        <v>0</v>
      </c>
    </row>
    <row r="14" spans="2:10" x14ac:dyDescent="0.2">
      <c r="B14" s="103">
        <v>156.11000000000001</v>
      </c>
      <c r="C14" s="103">
        <v>159.51</v>
      </c>
      <c r="D14" s="103">
        <v>0.4</v>
      </c>
      <c r="E14" s="104">
        <f t="shared" si="1"/>
        <v>4644740.83</v>
      </c>
      <c r="F14" s="104">
        <f t="shared" si="3"/>
        <v>4745901.0299999993</v>
      </c>
      <c r="G14" s="105" t="b">
        <f t="shared" si="0"/>
        <v>0</v>
      </c>
      <c r="H14" s="105">
        <f t="shared" si="2"/>
        <v>0</v>
      </c>
    </row>
    <row r="15" spans="2:10" x14ac:dyDescent="0.2">
      <c r="B15" s="103">
        <v>159.51</v>
      </c>
      <c r="C15" s="103">
        <v>162.9</v>
      </c>
      <c r="D15" s="103">
        <v>0.41</v>
      </c>
      <c r="E15" s="104">
        <f t="shared" si="1"/>
        <v>4745901.0299999993</v>
      </c>
      <c r="F15" s="104">
        <f t="shared" si="3"/>
        <v>4846763.7</v>
      </c>
      <c r="G15" s="105" t="b">
        <f t="shared" si="0"/>
        <v>0</v>
      </c>
      <c r="H15" s="105">
        <f t="shared" si="2"/>
        <v>0</v>
      </c>
    </row>
    <row r="16" spans="2:10" x14ac:dyDescent="0.2">
      <c r="B16" s="103">
        <v>162.9</v>
      </c>
      <c r="C16" s="103">
        <v>166.29</v>
      </c>
      <c r="D16" s="103">
        <v>0.41</v>
      </c>
      <c r="E16" s="104">
        <f t="shared" si="1"/>
        <v>4846763.7</v>
      </c>
      <c r="F16" s="104">
        <f t="shared" si="3"/>
        <v>4947626.37</v>
      </c>
      <c r="G16" s="105" t="b">
        <f t="shared" si="0"/>
        <v>0</v>
      </c>
      <c r="H16" s="105">
        <f t="shared" si="2"/>
        <v>0</v>
      </c>
    </row>
    <row r="17" spans="2:8" x14ac:dyDescent="0.2">
      <c r="B17" s="103">
        <v>166.29</v>
      </c>
      <c r="C17" s="103">
        <v>169.69</v>
      </c>
      <c r="D17" s="103">
        <v>0.7</v>
      </c>
      <c r="E17" s="104">
        <f t="shared" si="1"/>
        <v>4947626.37</v>
      </c>
      <c r="F17" s="104">
        <f t="shared" si="3"/>
        <v>5048786.57</v>
      </c>
      <c r="G17" s="105" t="b">
        <f t="shared" ref="G17:G69" si="4">+AND($J$4&gt;B17,$J$4&lt;C17)</f>
        <v>0</v>
      </c>
      <c r="H17" s="105">
        <f t="shared" si="2"/>
        <v>0</v>
      </c>
    </row>
    <row r="18" spans="2:8" x14ac:dyDescent="0.2">
      <c r="B18" s="103">
        <v>169.69</v>
      </c>
      <c r="C18" s="103">
        <v>176.47</v>
      </c>
      <c r="D18" s="103">
        <v>0.73</v>
      </c>
      <c r="E18" s="104">
        <f t="shared" si="1"/>
        <v>5048786.57</v>
      </c>
      <c r="F18" s="104">
        <f t="shared" si="3"/>
        <v>5250511.91</v>
      </c>
      <c r="G18" s="105" t="b">
        <f t="shared" si="4"/>
        <v>0</v>
      </c>
      <c r="H18" s="105">
        <f t="shared" si="2"/>
        <v>0</v>
      </c>
    </row>
    <row r="19" spans="2:8" x14ac:dyDescent="0.2">
      <c r="B19" s="103">
        <v>176.47</v>
      </c>
      <c r="C19" s="103">
        <v>183.26</v>
      </c>
      <c r="D19" s="103">
        <v>1.1499999999999999</v>
      </c>
      <c r="E19" s="104">
        <f t="shared" si="1"/>
        <v>5250511.91</v>
      </c>
      <c r="F19" s="104">
        <f t="shared" si="3"/>
        <v>5452534.7799999993</v>
      </c>
      <c r="G19" s="105" t="b">
        <f t="shared" si="4"/>
        <v>0</v>
      </c>
      <c r="H19" s="105">
        <f t="shared" si="2"/>
        <v>0</v>
      </c>
    </row>
    <row r="20" spans="2:8" x14ac:dyDescent="0.2">
      <c r="B20" s="103">
        <v>183.26</v>
      </c>
      <c r="C20" s="103">
        <v>190.05</v>
      </c>
      <c r="D20" s="103">
        <v>1.19</v>
      </c>
      <c r="E20" s="104">
        <f t="shared" si="1"/>
        <v>5452534.7799999993</v>
      </c>
      <c r="F20" s="104">
        <f t="shared" si="3"/>
        <v>5654557.6500000004</v>
      </c>
      <c r="G20" s="105" t="b">
        <f t="shared" si="4"/>
        <v>0</v>
      </c>
      <c r="H20" s="105">
        <f t="shared" si="2"/>
        <v>0</v>
      </c>
    </row>
    <row r="21" spans="2:8" x14ac:dyDescent="0.2">
      <c r="B21" s="103">
        <v>190.05</v>
      </c>
      <c r="C21" s="103">
        <v>196.84</v>
      </c>
      <c r="D21" s="103">
        <v>1.65</v>
      </c>
      <c r="E21" s="104">
        <f t="shared" si="1"/>
        <v>5654557.6500000004</v>
      </c>
      <c r="F21" s="104">
        <f t="shared" si="3"/>
        <v>5856580.5200000005</v>
      </c>
      <c r="G21" s="105" t="b">
        <f t="shared" si="4"/>
        <v>0</v>
      </c>
      <c r="H21" s="105">
        <f t="shared" si="2"/>
        <v>0</v>
      </c>
    </row>
    <row r="22" spans="2:8" x14ac:dyDescent="0.2">
      <c r="B22" s="103">
        <v>196.84</v>
      </c>
      <c r="C22" s="103">
        <v>203.62</v>
      </c>
      <c r="D22" s="103">
        <v>2.14</v>
      </c>
      <c r="E22" s="104">
        <f t="shared" si="1"/>
        <v>5856580.5200000005</v>
      </c>
      <c r="F22" s="104">
        <f t="shared" si="3"/>
        <v>6058305.8600000003</v>
      </c>
      <c r="G22" s="105" t="b">
        <f t="shared" si="4"/>
        <v>0</v>
      </c>
      <c r="H22" s="105">
        <f t="shared" si="2"/>
        <v>0</v>
      </c>
    </row>
    <row r="23" spans="2:8" x14ac:dyDescent="0.2">
      <c r="B23" s="103">
        <v>203.62</v>
      </c>
      <c r="C23" s="103">
        <v>210.41</v>
      </c>
      <c r="D23" s="103">
        <v>2.21</v>
      </c>
      <c r="E23" s="104">
        <f t="shared" si="1"/>
        <v>6058305.8600000003</v>
      </c>
      <c r="F23" s="104">
        <f t="shared" si="3"/>
        <v>6260328.7299999995</v>
      </c>
      <c r="G23" s="105" t="b">
        <f t="shared" si="4"/>
        <v>0</v>
      </c>
      <c r="H23" s="105">
        <f t="shared" si="2"/>
        <v>0</v>
      </c>
    </row>
    <row r="24" spans="2:8" x14ac:dyDescent="0.2">
      <c r="B24" s="103">
        <v>210.41</v>
      </c>
      <c r="C24" s="103">
        <v>217.2</v>
      </c>
      <c r="D24" s="103">
        <v>2.96</v>
      </c>
      <c r="E24" s="104">
        <f t="shared" si="1"/>
        <v>6260328.7299999995</v>
      </c>
      <c r="F24" s="104">
        <f t="shared" si="3"/>
        <v>6462351.5999999996</v>
      </c>
      <c r="G24" s="105" t="b">
        <f t="shared" si="4"/>
        <v>0</v>
      </c>
      <c r="H24" s="105">
        <f t="shared" si="2"/>
        <v>0</v>
      </c>
    </row>
    <row r="25" spans="2:8" x14ac:dyDescent="0.2">
      <c r="B25" s="103">
        <v>217.2</v>
      </c>
      <c r="C25" s="103">
        <v>223.99</v>
      </c>
      <c r="D25" s="103">
        <v>3.75</v>
      </c>
      <c r="E25" s="104">
        <f t="shared" si="1"/>
        <v>6462351.5999999996</v>
      </c>
      <c r="F25" s="104">
        <f t="shared" si="3"/>
        <v>6664374.4700000007</v>
      </c>
      <c r="G25" s="105" t="b">
        <f t="shared" si="4"/>
        <v>0</v>
      </c>
      <c r="H25" s="105">
        <f t="shared" si="2"/>
        <v>0</v>
      </c>
    </row>
    <row r="26" spans="2:8" x14ac:dyDescent="0.2">
      <c r="B26" s="103">
        <v>223.99</v>
      </c>
      <c r="C26" s="103">
        <v>230.77</v>
      </c>
      <c r="D26" s="103">
        <v>3.87</v>
      </c>
      <c r="E26" s="104">
        <f t="shared" si="1"/>
        <v>6664374.4700000007</v>
      </c>
      <c r="F26" s="104">
        <f t="shared" si="3"/>
        <v>6866099.8100000005</v>
      </c>
      <c r="G26" s="105" t="b">
        <f t="shared" si="4"/>
        <v>0</v>
      </c>
      <c r="H26" s="105">
        <f t="shared" si="2"/>
        <v>0</v>
      </c>
    </row>
    <row r="27" spans="2:8" x14ac:dyDescent="0.2">
      <c r="B27" s="103">
        <v>230.77</v>
      </c>
      <c r="C27" s="103">
        <v>237.56</v>
      </c>
      <c r="D27" s="103">
        <v>4.63</v>
      </c>
      <c r="E27" s="104">
        <f t="shared" si="1"/>
        <v>6866099.8100000005</v>
      </c>
      <c r="F27" s="104">
        <f t="shared" si="3"/>
        <v>7068122.6799999997</v>
      </c>
      <c r="G27" s="105" t="b">
        <f t="shared" si="4"/>
        <v>0</v>
      </c>
      <c r="H27" s="105">
        <f t="shared" si="2"/>
        <v>0</v>
      </c>
    </row>
    <row r="28" spans="2:8" x14ac:dyDescent="0.2">
      <c r="B28" s="103">
        <v>237.56</v>
      </c>
      <c r="C28" s="103">
        <v>244.35</v>
      </c>
      <c r="D28" s="103">
        <v>5.0599999999999996</v>
      </c>
      <c r="E28" s="104">
        <f t="shared" si="1"/>
        <v>7068122.6799999997</v>
      </c>
      <c r="F28" s="104">
        <f t="shared" si="3"/>
        <v>7270145.5499999998</v>
      </c>
      <c r="G28" s="105" t="b">
        <f t="shared" si="4"/>
        <v>0</v>
      </c>
      <c r="H28" s="105">
        <f t="shared" si="2"/>
        <v>0</v>
      </c>
    </row>
    <row r="29" spans="2:8" x14ac:dyDescent="0.2">
      <c r="B29" s="103">
        <v>244.35</v>
      </c>
      <c r="C29" s="103">
        <v>251.14</v>
      </c>
      <c r="D29" s="103">
        <v>5.5</v>
      </c>
      <c r="E29" s="104">
        <f t="shared" si="1"/>
        <v>7270145.5499999998</v>
      </c>
      <c r="F29" s="104">
        <f t="shared" si="3"/>
        <v>7472168.4199999999</v>
      </c>
      <c r="G29" s="105" t="b">
        <f t="shared" si="4"/>
        <v>0</v>
      </c>
      <c r="H29" s="105">
        <f t="shared" si="2"/>
        <v>0</v>
      </c>
    </row>
    <row r="30" spans="2:8" x14ac:dyDescent="0.2">
      <c r="B30" s="103">
        <v>251.14</v>
      </c>
      <c r="C30" s="103">
        <v>257.92</v>
      </c>
      <c r="D30" s="103">
        <v>5.96</v>
      </c>
      <c r="E30" s="104">
        <f t="shared" si="1"/>
        <v>7472168.4199999999</v>
      </c>
      <c r="F30" s="104">
        <f t="shared" si="3"/>
        <v>7673893.7600000007</v>
      </c>
      <c r="G30" s="105" t="b">
        <f t="shared" si="4"/>
        <v>0</v>
      </c>
      <c r="H30" s="105">
        <f t="shared" si="2"/>
        <v>0</v>
      </c>
    </row>
    <row r="31" spans="2:8" x14ac:dyDescent="0.2">
      <c r="B31" s="103">
        <v>257.92</v>
      </c>
      <c r="C31" s="103">
        <v>264.70999999999998</v>
      </c>
      <c r="D31" s="103">
        <v>6.44</v>
      </c>
      <c r="E31" s="104">
        <f t="shared" si="1"/>
        <v>7673893.7600000007</v>
      </c>
      <c r="F31" s="104">
        <f t="shared" si="3"/>
        <v>7875916.629999999</v>
      </c>
      <c r="G31" s="105" t="b">
        <f t="shared" si="4"/>
        <v>0</v>
      </c>
      <c r="H31" s="105">
        <f t="shared" si="2"/>
        <v>0</v>
      </c>
    </row>
    <row r="32" spans="2:8" x14ac:dyDescent="0.2">
      <c r="B32" s="103">
        <v>264.70999999999998</v>
      </c>
      <c r="C32" s="103">
        <v>271.5</v>
      </c>
      <c r="D32" s="103">
        <v>6.93</v>
      </c>
      <c r="E32" s="104">
        <f t="shared" si="1"/>
        <v>7875916.629999999</v>
      </c>
      <c r="F32" s="104">
        <f t="shared" si="3"/>
        <v>8077939.5</v>
      </c>
      <c r="G32" s="105" t="b">
        <f t="shared" si="4"/>
        <v>0</v>
      </c>
      <c r="H32" s="105">
        <f t="shared" si="2"/>
        <v>0</v>
      </c>
    </row>
    <row r="33" spans="2:8" x14ac:dyDescent="0.2">
      <c r="B33" s="103">
        <v>271.5</v>
      </c>
      <c r="C33" s="103">
        <v>278.29000000000002</v>
      </c>
      <c r="D33" s="103">
        <v>7.44</v>
      </c>
      <c r="E33" s="104">
        <f t="shared" si="1"/>
        <v>8077939.5</v>
      </c>
      <c r="F33" s="104">
        <f t="shared" si="3"/>
        <v>8279962.370000001</v>
      </c>
      <c r="G33" s="105" t="b">
        <f t="shared" si="4"/>
        <v>0</v>
      </c>
      <c r="H33" s="105">
        <f t="shared" si="2"/>
        <v>0</v>
      </c>
    </row>
    <row r="34" spans="2:8" x14ac:dyDescent="0.2">
      <c r="B34" s="103">
        <v>278.29000000000002</v>
      </c>
      <c r="C34" s="103">
        <v>285.07</v>
      </c>
      <c r="D34" s="103">
        <v>7.96</v>
      </c>
      <c r="E34" s="104">
        <f t="shared" si="1"/>
        <v>8279962.370000001</v>
      </c>
      <c r="F34" s="104">
        <f t="shared" si="3"/>
        <v>8481687.709999999</v>
      </c>
      <c r="G34" s="105" t="b">
        <f t="shared" si="4"/>
        <v>0</v>
      </c>
      <c r="H34" s="105">
        <f t="shared" si="2"/>
        <v>0</v>
      </c>
    </row>
    <row r="35" spans="2:8" x14ac:dyDescent="0.2">
      <c r="B35" s="103">
        <v>285.07</v>
      </c>
      <c r="C35" s="103">
        <v>291.86</v>
      </c>
      <c r="D35" s="103">
        <v>8.5</v>
      </c>
      <c r="E35" s="104">
        <f t="shared" si="1"/>
        <v>8481687.709999999</v>
      </c>
      <c r="F35" s="104">
        <f t="shared" si="3"/>
        <v>8683710.5800000001</v>
      </c>
      <c r="G35" s="105" t="b">
        <f t="shared" si="4"/>
        <v>0</v>
      </c>
      <c r="H35" s="105">
        <f t="shared" si="2"/>
        <v>0</v>
      </c>
    </row>
    <row r="36" spans="2:8" x14ac:dyDescent="0.2">
      <c r="B36" s="103">
        <v>291.86</v>
      </c>
      <c r="C36" s="103">
        <v>298.64999999999998</v>
      </c>
      <c r="D36" s="103">
        <v>9.0500000000000007</v>
      </c>
      <c r="E36" s="104">
        <f t="shared" si="1"/>
        <v>8683710.5800000001</v>
      </c>
      <c r="F36" s="104">
        <f t="shared" si="3"/>
        <v>8885733.4499999993</v>
      </c>
      <c r="G36" s="105" t="b">
        <f t="shared" si="4"/>
        <v>0</v>
      </c>
      <c r="H36" s="105">
        <f t="shared" si="2"/>
        <v>0</v>
      </c>
    </row>
    <row r="37" spans="2:8" x14ac:dyDescent="0.2">
      <c r="B37" s="103">
        <v>298.64999999999998</v>
      </c>
      <c r="C37" s="103">
        <v>305.44</v>
      </c>
      <c r="D37" s="103">
        <v>9.6199999999999992</v>
      </c>
      <c r="E37" s="104">
        <f t="shared" si="1"/>
        <v>8885733.4499999993</v>
      </c>
      <c r="F37" s="104">
        <f t="shared" si="3"/>
        <v>9087756.3200000003</v>
      </c>
      <c r="G37" s="105" t="b">
        <f t="shared" si="4"/>
        <v>0</v>
      </c>
      <c r="H37" s="105">
        <f t="shared" si="2"/>
        <v>0</v>
      </c>
    </row>
    <row r="38" spans="2:8" x14ac:dyDescent="0.2">
      <c r="B38" s="103">
        <v>305.44</v>
      </c>
      <c r="C38" s="103">
        <v>312.22000000000003</v>
      </c>
      <c r="D38" s="103">
        <v>10.210000000000001</v>
      </c>
      <c r="E38" s="104">
        <f t="shared" si="1"/>
        <v>9087756.3200000003</v>
      </c>
      <c r="F38" s="104">
        <f t="shared" si="3"/>
        <v>9289481.6600000001</v>
      </c>
      <c r="G38" s="105" t="b">
        <f t="shared" si="4"/>
        <v>0</v>
      </c>
      <c r="H38" s="105">
        <f t="shared" si="2"/>
        <v>0</v>
      </c>
    </row>
    <row r="39" spans="2:8" x14ac:dyDescent="0.2">
      <c r="B39" s="103">
        <v>312.22000000000003</v>
      </c>
      <c r="C39" s="103">
        <v>319.01</v>
      </c>
      <c r="D39" s="103">
        <v>10.81</v>
      </c>
      <c r="E39" s="104">
        <f t="shared" si="1"/>
        <v>9289481.6600000001</v>
      </c>
      <c r="F39" s="104">
        <f t="shared" si="3"/>
        <v>9491504.5299999993</v>
      </c>
      <c r="G39" s="105" t="b">
        <f t="shared" si="4"/>
        <v>0</v>
      </c>
      <c r="H39" s="105">
        <f t="shared" si="2"/>
        <v>0</v>
      </c>
    </row>
    <row r="40" spans="2:8" x14ac:dyDescent="0.2">
      <c r="B40" s="103">
        <v>319.01</v>
      </c>
      <c r="C40" s="103">
        <v>325.8</v>
      </c>
      <c r="D40" s="103">
        <v>11.43</v>
      </c>
      <c r="E40" s="104">
        <f t="shared" si="1"/>
        <v>9491504.5299999993</v>
      </c>
      <c r="F40" s="104">
        <f t="shared" si="3"/>
        <v>9693527.4000000004</v>
      </c>
      <c r="G40" s="105" t="b">
        <f t="shared" si="4"/>
        <v>0</v>
      </c>
      <c r="H40" s="105">
        <f t="shared" si="2"/>
        <v>0</v>
      </c>
    </row>
    <row r="41" spans="2:8" x14ac:dyDescent="0.2">
      <c r="B41" s="103">
        <v>325.8</v>
      </c>
      <c r="C41" s="103">
        <v>332.59</v>
      </c>
      <c r="D41" s="103">
        <v>12.07</v>
      </c>
      <c r="E41" s="104">
        <f t="shared" si="1"/>
        <v>9693527.4000000004</v>
      </c>
      <c r="F41" s="104">
        <f t="shared" si="3"/>
        <v>9895550.2699999996</v>
      </c>
      <c r="G41" s="105" t="b">
        <f t="shared" si="4"/>
        <v>0</v>
      </c>
      <c r="H41" s="105">
        <f t="shared" si="2"/>
        <v>0</v>
      </c>
    </row>
    <row r="42" spans="2:8" x14ac:dyDescent="0.2">
      <c r="B42" s="103">
        <v>332.59</v>
      </c>
      <c r="C42" s="103">
        <v>339.37</v>
      </c>
      <c r="D42" s="103">
        <v>12.71</v>
      </c>
      <c r="E42" s="104">
        <f t="shared" si="1"/>
        <v>9895550.2699999996</v>
      </c>
      <c r="F42" s="104">
        <f t="shared" si="3"/>
        <v>10097275.609999999</v>
      </c>
      <c r="G42" s="105" t="b">
        <f t="shared" si="4"/>
        <v>0</v>
      </c>
      <c r="H42" s="105">
        <f t="shared" si="2"/>
        <v>0</v>
      </c>
    </row>
    <row r="43" spans="2:8" x14ac:dyDescent="0.2">
      <c r="B43" s="103">
        <v>339.37</v>
      </c>
      <c r="C43" s="103">
        <v>356.34</v>
      </c>
      <c r="D43" s="103">
        <v>14.06</v>
      </c>
      <c r="E43" s="104">
        <f t="shared" si="1"/>
        <v>10097275.609999999</v>
      </c>
      <c r="F43" s="104">
        <f t="shared" si="3"/>
        <v>10602184.02</v>
      </c>
      <c r="G43" s="105" t="b">
        <f t="shared" si="4"/>
        <v>0</v>
      </c>
      <c r="H43" s="105">
        <f t="shared" si="2"/>
        <v>0</v>
      </c>
    </row>
    <row r="44" spans="2:8" x14ac:dyDescent="0.2">
      <c r="B44" s="103">
        <v>356.34</v>
      </c>
      <c r="C44" s="103">
        <v>373.31</v>
      </c>
      <c r="D44" s="103">
        <v>15.83</v>
      </c>
      <c r="E44" s="104">
        <f t="shared" si="1"/>
        <v>10602184.02</v>
      </c>
      <c r="F44" s="104">
        <f t="shared" si="3"/>
        <v>11107092.43</v>
      </c>
      <c r="G44" s="105" t="b">
        <f t="shared" si="4"/>
        <v>0</v>
      </c>
      <c r="H44" s="105">
        <f t="shared" si="2"/>
        <v>0</v>
      </c>
    </row>
    <row r="45" spans="2:8" x14ac:dyDescent="0.2">
      <c r="B45" s="103">
        <v>373.31</v>
      </c>
      <c r="C45" s="103">
        <v>390.28</v>
      </c>
      <c r="D45" s="103">
        <v>17.690000000000001</v>
      </c>
      <c r="E45" s="104">
        <f t="shared" si="1"/>
        <v>11107092.43</v>
      </c>
      <c r="F45" s="104">
        <f t="shared" si="3"/>
        <v>11612000.84</v>
      </c>
      <c r="G45" s="105" t="b">
        <f t="shared" si="4"/>
        <v>0</v>
      </c>
      <c r="H45" s="105">
        <f t="shared" si="2"/>
        <v>0</v>
      </c>
    </row>
    <row r="46" spans="2:8" x14ac:dyDescent="0.2">
      <c r="B46" s="103">
        <v>390.28</v>
      </c>
      <c r="C46" s="103">
        <v>407.25</v>
      </c>
      <c r="D46" s="103">
        <v>19.649999999999999</v>
      </c>
      <c r="E46" s="104">
        <f t="shared" si="1"/>
        <v>11612000.84</v>
      </c>
      <c r="F46" s="104">
        <f t="shared" si="3"/>
        <v>12116909.25</v>
      </c>
      <c r="G46" s="105" t="b">
        <f t="shared" si="4"/>
        <v>0</v>
      </c>
      <c r="H46" s="105">
        <f t="shared" si="2"/>
        <v>0</v>
      </c>
    </row>
    <row r="47" spans="2:8" x14ac:dyDescent="0.2">
      <c r="B47" s="103">
        <v>407.25</v>
      </c>
      <c r="C47" s="103">
        <v>424.22</v>
      </c>
      <c r="D47" s="103">
        <v>21.69</v>
      </c>
      <c r="E47" s="104">
        <f t="shared" si="1"/>
        <v>12116909.25</v>
      </c>
      <c r="F47" s="104">
        <f t="shared" si="3"/>
        <v>12621817.66</v>
      </c>
      <c r="G47" s="105" t="b">
        <f t="shared" si="4"/>
        <v>0</v>
      </c>
      <c r="H47" s="105">
        <f t="shared" si="2"/>
        <v>0</v>
      </c>
    </row>
    <row r="48" spans="2:8" x14ac:dyDescent="0.2">
      <c r="B48" s="103">
        <v>424.22</v>
      </c>
      <c r="C48" s="103">
        <v>441.19</v>
      </c>
      <c r="D48" s="103">
        <v>23.84</v>
      </c>
      <c r="E48" s="104">
        <f t="shared" si="1"/>
        <v>12621817.66</v>
      </c>
      <c r="F48" s="104">
        <f t="shared" si="3"/>
        <v>13126726.07</v>
      </c>
      <c r="G48" s="105" t="b">
        <f t="shared" si="4"/>
        <v>0</v>
      </c>
      <c r="H48" s="105">
        <f t="shared" si="2"/>
        <v>0</v>
      </c>
    </row>
    <row r="49" spans="2:8" x14ac:dyDescent="0.2">
      <c r="B49" s="103">
        <v>441.19</v>
      </c>
      <c r="C49" s="103">
        <v>458.16</v>
      </c>
      <c r="D49" s="103">
        <v>26.07</v>
      </c>
      <c r="E49" s="104">
        <f t="shared" si="1"/>
        <v>13126726.07</v>
      </c>
      <c r="F49" s="104">
        <f t="shared" si="3"/>
        <v>13631634.48</v>
      </c>
      <c r="G49" s="105" t="b">
        <f t="shared" si="4"/>
        <v>0</v>
      </c>
      <c r="H49" s="105">
        <f t="shared" si="2"/>
        <v>0</v>
      </c>
    </row>
    <row r="50" spans="2:8" x14ac:dyDescent="0.2">
      <c r="B50" s="103">
        <v>458.16</v>
      </c>
      <c r="C50" s="103">
        <v>475.12</v>
      </c>
      <c r="D50" s="103">
        <v>28.39</v>
      </c>
      <c r="E50" s="104">
        <f t="shared" si="1"/>
        <v>13631634.48</v>
      </c>
      <c r="F50" s="104">
        <f t="shared" si="3"/>
        <v>14136245.359999999</v>
      </c>
      <c r="G50" s="105" t="b">
        <f t="shared" si="4"/>
        <v>0</v>
      </c>
      <c r="H50" s="105">
        <f t="shared" si="2"/>
        <v>0</v>
      </c>
    </row>
    <row r="51" spans="2:8" x14ac:dyDescent="0.2">
      <c r="B51" s="103">
        <v>475.12</v>
      </c>
      <c r="C51" s="103">
        <v>492.09</v>
      </c>
      <c r="D51" s="103">
        <v>30.8</v>
      </c>
      <c r="E51" s="104">
        <f t="shared" si="1"/>
        <v>14136245.359999999</v>
      </c>
      <c r="F51" s="104">
        <f t="shared" si="3"/>
        <v>14641153.77</v>
      </c>
      <c r="G51" s="105" t="b">
        <f t="shared" si="4"/>
        <v>0</v>
      </c>
      <c r="H51" s="105">
        <f t="shared" si="2"/>
        <v>0</v>
      </c>
    </row>
    <row r="52" spans="2:8" x14ac:dyDescent="0.2">
      <c r="B52" s="103">
        <v>492.09</v>
      </c>
      <c r="C52" s="103">
        <v>509.06</v>
      </c>
      <c r="D52" s="103">
        <v>33.29</v>
      </c>
      <c r="E52" s="104">
        <f t="shared" si="1"/>
        <v>14641153.77</v>
      </c>
      <c r="F52" s="104">
        <f t="shared" si="3"/>
        <v>15146062.18</v>
      </c>
      <c r="G52" s="105" t="b">
        <f t="shared" si="4"/>
        <v>0</v>
      </c>
      <c r="H52" s="105">
        <f t="shared" si="2"/>
        <v>0</v>
      </c>
    </row>
    <row r="53" spans="2:8" x14ac:dyDescent="0.2">
      <c r="B53" s="103">
        <v>509.06</v>
      </c>
      <c r="C53" s="103">
        <v>526.03</v>
      </c>
      <c r="D53" s="103">
        <v>35.869999999999997</v>
      </c>
      <c r="E53" s="104">
        <f t="shared" si="1"/>
        <v>15146062.18</v>
      </c>
      <c r="F53" s="104">
        <f t="shared" si="3"/>
        <v>15650970.59</v>
      </c>
      <c r="G53" s="105" t="b">
        <f t="shared" si="4"/>
        <v>0</v>
      </c>
      <c r="H53" s="105">
        <f t="shared" si="2"/>
        <v>0</v>
      </c>
    </row>
    <row r="54" spans="2:8" x14ac:dyDescent="0.2">
      <c r="B54" s="103">
        <v>526.03</v>
      </c>
      <c r="C54" s="103">
        <v>543</v>
      </c>
      <c r="D54" s="103">
        <v>38.54</v>
      </c>
      <c r="E54" s="104">
        <f t="shared" si="1"/>
        <v>15650970.59</v>
      </c>
      <c r="F54" s="104">
        <f t="shared" si="3"/>
        <v>16155879</v>
      </c>
      <c r="G54" s="105" t="b">
        <f t="shared" si="4"/>
        <v>0</v>
      </c>
      <c r="H54" s="105">
        <f t="shared" si="2"/>
        <v>0</v>
      </c>
    </row>
    <row r="55" spans="2:8" x14ac:dyDescent="0.2">
      <c r="B55" s="103">
        <v>543</v>
      </c>
      <c r="C55" s="103">
        <v>559.97</v>
      </c>
      <c r="D55" s="103">
        <v>41.29</v>
      </c>
      <c r="E55" s="104">
        <f t="shared" si="1"/>
        <v>16155879</v>
      </c>
      <c r="F55" s="104">
        <f t="shared" si="3"/>
        <v>16660787.41</v>
      </c>
      <c r="G55" s="105" t="b">
        <f t="shared" si="4"/>
        <v>0</v>
      </c>
      <c r="H55" s="105">
        <f t="shared" si="2"/>
        <v>0</v>
      </c>
    </row>
    <row r="56" spans="2:8" x14ac:dyDescent="0.2">
      <c r="B56" s="103">
        <v>559.97</v>
      </c>
      <c r="C56" s="103">
        <v>576.94000000000005</v>
      </c>
      <c r="D56" s="103">
        <v>44.11</v>
      </c>
      <c r="E56" s="104">
        <f t="shared" si="1"/>
        <v>16660787.41</v>
      </c>
      <c r="F56" s="104">
        <f t="shared" si="3"/>
        <v>17165695.82</v>
      </c>
      <c r="G56" s="105" t="b">
        <f t="shared" si="4"/>
        <v>0</v>
      </c>
      <c r="H56" s="105">
        <f t="shared" si="2"/>
        <v>0</v>
      </c>
    </row>
    <row r="57" spans="2:8" x14ac:dyDescent="0.2">
      <c r="B57" s="103">
        <v>576.94000000000005</v>
      </c>
      <c r="C57" s="103">
        <v>593.9</v>
      </c>
      <c r="D57" s="103">
        <v>47.02</v>
      </c>
      <c r="E57" s="104">
        <f t="shared" si="1"/>
        <v>17165695.82</v>
      </c>
      <c r="F57" s="104">
        <f t="shared" si="3"/>
        <v>17670306.699999999</v>
      </c>
      <c r="G57" s="105" t="b">
        <f t="shared" si="4"/>
        <v>0</v>
      </c>
      <c r="H57" s="105">
        <f t="shared" si="2"/>
        <v>0</v>
      </c>
    </row>
    <row r="58" spans="2:8" x14ac:dyDescent="0.2">
      <c r="B58" s="103">
        <v>593.9</v>
      </c>
      <c r="C58" s="103">
        <v>610.87</v>
      </c>
      <c r="D58" s="103">
        <v>50</v>
      </c>
      <c r="E58" s="104">
        <f t="shared" si="1"/>
        <v>17670306.699999999</v>
      </c>
      <c r="F58" s="104">
        <f t="shared" si="3"/>
        <v>18175215.109999999</v>
      </c>
      <c r="G58" s="105" t="b">
        <f t="shared" si="4"/>
        <v>0</v>
      </c>
      <c r="H58" s="105">
        <f t="shared" si="2"/>
        <v>0</v>
      </c>
    </row>
    <row r="59" spans="2:8" x14ac:dyDescent="0.2">
      <c r="B59" s="103">
        <v>610.87</v>
      </c>
      <c r="C59" s="103">
        <v>627.84</v>
      </c>
      <c r="D59" s="103">
        <v>53.06</v>
      </c>
      <c r="E59" s="104">
        <f t="shared" si="1"/>
        <v>18175215.109999999</v>
      </c>
      <c r="F59" s="104">
        <f t="shared" si="3"/>
        <v>18680123.52</v>
      </c>
      <c r="G59" s="105" t="b">
        <f t="shared" si="4"/>
        <v>0</v>
      </c>
      <c r="H59" s="105">
        <f t="shared" si="2"/>
        <v>0</v>
      </c>
    </row>
    <row r="60" spans="2:8" x14ac:dyDescent="0.2">
      <c r="B60" s="103">
        <v>627.84</v>
      </c>
      <c r="C60" s="103">
        <v>644.80999999999995</v>
      </c>
      <c r="D60" s="103">
        <v>56.2</v>
      </c>
      <c r="E60" s="104">
        <f t="shared" si="1"/>
        <v>18680123.52</v>
      </c>
      <c r="F60" s="104">
        <f t="shared" si="3"/>
        <v>19185031.93</v>
      </c>
      <c r="G60" s="105" t="b">
        <f t="shared" si="4"/>
        <v>0</v>
      </c>
      <c r="H60" s="105">
        <f t="shared" si="2"/>
        <v>0</v>
      </c>
    </row>
    <row r="61" spans="2:8" x14ac:dyDescent="0.2">
      <c r="B61" s="103">
        <v>644.80999999999995</v>
      </c>
      <c r="C61" s="103">
        <v>661.78</v>
      </c>
      <c r="D61" s="103">
        <v>59.4</v>
      </c>
      <c r="E61" s="104">
        <f t="shared" si="1"/>
        <v>19185031.93</v>
      </c>
      <c r="F61" s="104">
        <f t="shared" si="3"/>
        <v>19689940.34</v>
      </c>
      <c r="G61" s="105" t="b">
        <f>+AND($J$4&gt;B61,$J$4&lt;C61)</f>
        <v>0</v>
      </c>
      <c r="H61" s="105">
        <f t="shared" si="2"/>
        <v>0</v>
      </c>
    </row>
    <row r="62" spans="2:8" x14ac:dyDescent="0.2">
      <c r="B62" s="103">
        <v>661.78</v>
      </c>
      <c r="C62" s="103">
        <v>678.75</v>
      </c>
      <c r="D62" s="103">
        <v>62.68</v>
      </c>
      <c r="E62" s="104">
        <f t="shared" si="1"/>
        <v>19689940.34</v>
      </c>
      <c r="F62" s="104">
        <f t="shared" si="3"/>
        <v>20194848.75</v>
      </c>
      <c r="G62" s="105" t="b">
        <f t="shared" si="4"/>
        <v>0</v>
      </c>
      <c r="H62" s="105">
        <f t="shared" si="2"/>
        <v>0</v>
      </c>
    </row>
    <row r="63" spans="2:8" x14ac:dyDescent="0.2">
      <c r="B63" s="103">
        <v>678.75</v>
      </c>
      <c r="C63" s="103">
        <v>695.72</v>
      </c>
      <c r="D63" s="103">
        <v>66.02</v>
      </c>
      <c r="E63" s="104">
        <f t="shared" si="1"/>
        <v>20194848.75</v>
      </c>
      <c r="F63" s="104">
        <f t="shared" si="3"/>
        <v>20699757.16</v>
      </c>
      <c r="G63" s="105" t="b">
        <f t="shared" si="4"/>
        <v>0</v>
      </c>
      <c r="H63" s="105">
        <f t="shared" si="2"/>
        <v>0</v>
      </c>
    </row>
    <row r="64" spans="2:8" x14ac:dyDescent="0.2">
      <c r="B64" s="103">
        <v>695.72</v>
      </c>
      <c r="C64" s="103">
        <v>712.69</v>
      </c>
      <c r="D64" s="103">
        <v>69.430000000000007</v>
      </c>
      <c r="E64" s="104">
        <f t="shared" si="1"/>
        <v>20699757.16</v>
      </c>
      <c r="F64" s="104">
        <f t="shared" si="3"/>
        <v>21204665.57</v>
      </c>
      <c r="G64" s="105" t="b">
        <f t="shared" si="4"/>
        <v>0</v>
      </c>
      <c r="H64" s="105">
        <f t="shared" si="2"/>
        <v>0</v>
      </c>
    </row>
    <row r="65" spans="2:8" x14ac:dyDescent="0.2">
      <c r="B65" s="103">
        <v>712.69</v>
      </c>
      <c r="C65" s="103">
        <v>729.65</v>
      </c>
      <c r="D65" s="103">
        <v>72.900000000000006</v>
      </c>
      <c r="E65" s="104">
        <f t="shared" si="1"/>
        <v>21204665.57</v>
      </c>
      <c r="F65" s="104">
        <f t="shared" si="3"/>
        <v>21709276.449999999</v>
      </c>
      <c r="G65" s="105" t="b">
        <f t="shared" si="4"/>
        <v>0</v>
      </c>
      <c r="H65" s="105">
        <f t="shared" si="2"/>
        <v>0</v>
      </c>
    </row>
    <row r="66" spans="2:8" x14ac:dyDescent="0.2">
      <c r="B66" s="103">
        <v>729.65</v>
      </c>
      <c r="C66" s="103">
        <v>746.62</v>
      </c>
      <c r="D66" s="103">
        <v>76.430000000000007</v>
      </c>
      <c r="E66" s="104">
        <f t="shared" si="1"/>
        <v>21709276.449999999</v>
      </c>
      <c r="F66" s="104">
        <f t="shared" si="3"/>
        <v>22214184.859999999</v>
      </c>
      <c r="G66" s="105" t="b">
        <f t="shared" si="4"/>
        <v>0</v>
      </c>
      <c r="H66" s="105">
        <f t="shared" si="2"/>
        <v>0</v>
      </c>
    </row>
    <row r="67" spans="2:8" x14ac:dyDescent="0.2">
      <c r="B67" s="103">
        <v>746.62</v>
      </c>
      <c r="C67" s="103">
        <v>763.59</v>
      </c>
      <c r="D67" s="103">
        <v>80.03</v>
      </c>
      <c r="E67" s="104">
        <f t="shared" si="1"/>
        <v>22214184.859999999</v>
      </c>
      <c r="F67" s="104">
        <f t="shared" si="3"/>
        <v>22719093.27</v>
      </c>
      <c r="G67" s="105" t="b">
        <f t="shared" si="4"/>
        <v>0</v>
      </c>
      <c r="H67" s="105">
        <f t="shared" si="2"/>
        <v>0</v>
      </c>
    </row>
    <row r="68" spans="2:8" x14ac:dyDescent="0.2">
      <c r="B68" s="103">
        <v>763.59</v>
      </c>
      <c r="C68" s="103">
        <v>780.56</v>
      </c>
      <c r="D68" s="103">
        <v>83.68</v>
      </c>
      <c r="E68" s="104">
        <f t="shared" si="1"/>
        <v>22719093.27</v>
      </c>
      <c r="F68" s="104">
        <f t="shared" si="3"/>
        <v>23224001.68</v>
      </c>
      <c r="G68" s="105" t="b">
        <f t="shared" si="4"/>
        <v>0</v>
      </c>
      <c r="H68" s="105">
        <f t="shared" si="2"/>
        <v>0</v>
      </c>
    </row>
    <row r="69" spans="2:8" x14ac:dyDescent="0.2">
      <c r="B69" s="103">
        <v>780.56</v>
      </c>
      <c r="C69" s="103">
        <v>797.53</v>
      </c>
      <c r="D69" s="103">
        <v>87.39</v>
      </c>
      <c r="E69" s="104">
        <f t="shared" si="1"/>
        <v>23224001.68</v>
      </c>
      <c r="F69" s="104">
        <f t="shared" si="3"/>
        <v>23728910.09</v>
      </c>
      <c r="G69" s="105" t="b">
        <f t="shared" si="4"/>
        <v>0</v>
      </c>
      <c r="H69" s="105">
        <f t="shared" si="2"/>
        <v>0</v>
      </c>
    </row>
    <row r="70" spans="2:8" x14ac:dyDescent="0.2">
      <c r="B70" s="103">
        <v>797.53</v>
      </c>
      <c r="C70" s="103">
        <v>814.5</v>
      </c>
      <c r="D70" s="103">
        <v>91.15</v>
      </c>
      <c r="E70" s="104">
        <f t="shared" ref="E70:E90" si="5">+B70*$D$2</f>
        <v>23728910.09</v>
      </c>
      <c r="F70" s="104">
        <f t="shared" si="3"/>
        <v>24233818.5</v>
      </c>
      <c r="G70" s="105" t="b">
        <f t="shared" ref="G70:G90" si="6">+AND($J$4&gt;B70,$J$4&lt;C70)</f>
        <v>0</v>
      </c>
      <c r="H70" s="105">
        <f t="shared" ref="H70:H90" si="7">IF(G70=TRUE,D70,0)</f>
        <v>0</v>
      </c>
    </row>
    <row r="71" spans="2:8" x14ac:dyDescent="0.2">
      <c r="B71" s="103">
        <v>814.5</v>
      </c>
      <c r="C71" s="103">
        <v>831.47</v>
      </c>
      <c r="D71" s="103">
        <v>94.96</v>
      </c>
      <c r="E71" s="104">
        <f t="shared" si="5"/>
        <v>24233818.5</v>
      </c>
      <c r="F71" s="104">
        <f t="shared" ref="F71:F89" si="8">+E72</f>
        <v>24738726.91</v>
      </c>
      <c r="G71" s="105" t="b">
        <f t="shared" si="6"/>
        <v>0</v>
      </c>
      <c r="H71" s="105">
        <f t="shared" si="7"/>
        <v>0</v>
      </c>
    </row>
    <row r="72" spans="2:8" x14ac:dyDescent="0.2">
      <c r="B72" s="103">
        <v>831.47</v>
      </c>
      <c r="C72" s="103">
        <v>848.44</v>
      </c>
      <c r="D72" s="103">
        <v>98.81</v>
      </c>
      <c r="E72" s="104">
        <f t="shared" si="5"/>
        <v>24738726.91</v>
      </c>
      <c r="F72" s="104">
        <f t="shared" si="8"/>
        <v>25243635.32</v>
      </c>
      <c r="G72" s="105" t="b">
        <f t="shared" si="6"/>
        <v>0</v>
      </c>
      <c r="H72" s="105">
        <f t="shared" si="7"/>
        <v>0</v>
      </c>
    </row>
    <row r="73" spans="2:8" x14ac:dyDescent="0.2">
      <c r="B73" s="103">
        <v>848.44</v>
      </c>
      <c r="C73" s="103">
        <v>865.4</v>
      </c>
      <c r="D73" s="103">
        <v>102.72</v>
      </c>
      <c r="E73" s="104">
        <f t="shared" si="5"/>
        <v>25243635.32</v>
      </c>
      <c r="F73" s="104">
        <f t="shared" si="8"/>
        <v>25748246.199999999</v>
      </c>
      <c r="G73" s="105" t="b">
        <f t="shared" si="6"/>
        <v>0</v>
      </c>
      <c r="H73" s="105">
        <f t="shared" si="7"/>
        <v>0</v>
      </c>
    </row>
    <row r="74" spans="2:8" x14ac:dyDescent="0.2">
      <c r="B74" s="103">
        <v>865.4</v>
      </c>
      <c r="C74" s="103">
        <v>882.37</v>
      </c>
      <c r="D74" s="103">
        <v>106.67</v>
      </c>
      <c r="E74" s="104">
        <f t="shared" si="5"/>
        <v>25748246.199999999</v>
      </c>
      <c r="F74" s="104">
        <f t="shared" si="8"/>
        <v>26253154.609999999</v>
      </c>
      <c r="G74" s="105" t="b">
        <f t="shared" si="6"/>
        <v>0</v>
      </c>
      <c r="H74" s="105">
        <f t="shared" si="7"/>
        <v>0</v>
      </c>
    </row>
    <row r="75" spans="2:8" x14ac:dyDescent="0.2">
      <c r="B75" s="103">
        <v>882.37</v>
      </c>
      <c r="C75" s="103">
        <v>899.34</v>
      </c>
      <c r="D75" s="103">
        <v>110.65</v>
      </c>
      <c r="E75" s="104">
        <f t="shared" si="5"/>
        <v>26253154.609999999</v>
      </c>
      <c r="F75" s="104">
        <f t="shared" si="8"/>
        <v>26758063.02</v>
      </c>
      <c r="G75" s="105" t="b">
        <f t="shared" si="6"/>
        <v>0</v>
      </c>
      <c r="H75" s="105">
        <f t="shared" si="7"/>
        <v>0</v>
      </c>
    </row>
    <row r="76" spans="2:8" x14ac:dyDescent="0.2">
      <c r="B76" s="103">
        <v>899.34</v>
      </c>
      <c r="C76" s="103">
        <v>916.31</v>
      </c>
      <c r="D76" s="103">
        <v>114.68</v>
      </c>
      <c r="E76" s="104">
        <f t="shared" si="5"/>
        <v>26758063.02</v>
      </c>
      <c r="F76" s="104">
        <f t="shared" si="8"/>
        <v>27262971.43</v>
      </c>
      <c r="G76" s="105" t="b">
        <f t="shared" si="6"/>
        <v>0</v>
      </c>
      <c r="H76" s="105">
        <f t="shared" si="7"/>
        <v>0</v>
      </c>
    </row>
    <row r="77" spans="2:8" x14ac:dyDescent="0.2">
      <c r="B77" s="103">
        <v>916.31</v>
      </c>
      <c r="C77" s="103">
        <v>933.28</v>
      </c>
      <c r="D77" s="103">
        <v>118.74</v>
      </c>
      <c r="E77" s="104">
        <f t="shared" si="5"/>
        <v>27262971.43</v>
      </c>
      <c r="F77" s="104">
        <f t="shared" si="8"/>
        <v>27767879.84</v>
      </c>
      <c r="G77" s="105" t="b">
        <f t="shared" si="6"/>
        <v>0</v>
      </c>
      <c r="H77" s="105">
        <f t="shared" si="7"/>
        <v>0</v>
      </c>
    </row>
    <row r="78" spans="2:8" x14ac:dyDescent="0.2">
      <c r="B78" s="103">
        <v>933.28</v>
      </c>
      <c r="C78" s="103">
        <v>950.25</v>
      </c>
      <c r="D78" s="103">
        <v>122.84</v>
      </c>
      <c r="E78" s="104">
        <f t="shared" si="5"/>
        <v>27767879.84</v>
      </c>
      <c r="F78" s="104">
        <f t="shared" si="8"/>
        <v>28272788.25</v>
      </c>
      <c r="G78" s="105" t="b">
        <f t="shared" si="6"/>
        <v>0</v>
      </c>
      <c r="H78" s="105">
        <f t="shared" si="7"/>
        <v>0</v>
      </c>
    </row>
    <row r="79" spans="2:8" x14ac:dyDescent="0.2">
      <c r="B79" s="103">
        <v>950.25</v>
      </c>
      <c r="C79" s="103">
        <v>967.22</v>
      </c>
      <c r="D79" s="103">
        <v>126.96</v>
      </c>
      <c r="E79" s="104">
        <f t="shared" si="5"/>
        <v>28272788.25</v>
      </c>
      <c r="F79" s="104">
        <f t="shared" si="8"/>
        <v>28777696.66</v>
      </c>
      <c r="G79" s="105" t="b">
        <f t="shared" si="6"/>
        <v>0</v>
      </c>
      <c r="H79" s="105">
        <f t="shared" si="7"/>
        <v>0</v>
      </c>
    </row>
    <row r="80" spans="2:8" x14ac:dyDescent="0.2">
      <c r="B80" s="103">
        <v>967.22</v>
      </c>
      <c r="C80" s="103">
        <v>984.19</v>
      </c>
      <c r="D80" s="103">
        <v>131.11000000000001</v>
      </c>
      <c r="E80" s="104">
        <f t="shared" si="5"/>
        <v>28777696.66</v>
      </c>
      <c r="F80" s="104">
        <f t="shared" si="8"/>
        <v>29282605.07</v>
      </c>
      <c r="G80" s="105" t="b">
        <f t="shared" si="6"/>
        <v>0</v>
      </c>
      <c r="H80" s="105">
        <f t="shared" si="7"/>
        <v>0</v>
      </c>
    </row>
    <row r="81" spans="2:8" x14ac:dyDescent="0.2">
      <c r="B81" s="103">
        <v>984.19</v>
      </c>
      <c r="C81" s="103">
        <v>1001.15</v>
      </c>
      <c r="D81" s="103">
        <v>135.29</v>
      </c>
      <c r="E81" s="104">
        <f t="shared" si="5"/>
        <v>29282605.07</v>
      </c>
      <c r="F81" s="104">
        <f t="shared" si="8"/>
        <v>29787215.949999999</v>
      </c>
      <c r="G81" s="105" t="b">
        <f t="shared" si="6"/>
        <v>0</v>
      </c>
      <c r="H81" s="105">
        <f t="shared" si="7"/>
        <v>0</v>
      </c>
    </row>
    <row r="82" spans="2:8" x14ac:dyDescent="0.2">
      <c r="B82" s="103">
        <v>1001.15</v>
      </c>
      <c r="C82" s="103">
        <v>1018.12</v>
      </c>
      <c r="D82" s="103">
        <v>139.49</v>
      </c>
      <c r="E82" s="104">
        <f t="shared" si="5"/>
        <v>29787215.949999999</v>
      </c>
      <c r="F82" s="104">
        <f t="shared" si="8"/>
        <v>30292124.359999999</v>
      </c>
      <c r="G82" s="105" t="b">
        <f t="shared" si="6"/>
        <v>0</v>
      </c>
      <c r="H82" s="105">
        <f t="shared" si="7"/>
        <v>0</v>
      </c>
    </row>
    <row r="83" spans="2:8" x14ac:dyDescent="0.2">
      <c r="B83" s="103">
        <v>1018.12</v>
      </c>
      <c r="C83" s="103">
        <v>1035.0899999999999</v>
      </c>
      <c r="D83" s="103">
        <v>143.71</v>
      </c>
      <c r="E83" s="104">
        <f t="shared" si="5"/>
        <v>30292124.359999999</v>
      </c>
      <c r="F83" s="104">
        <f t="shared" si="8"/>
        <v>30797032.769999996</v>
      </c>
      <c r="G83" s="105" t="b">
        <f t="shared" si="6"/>
        <v>0</v>
      </c>
      <c r="H83" s="105">
        <f t="shared" si="7"/>
        <v>0</v>
      </c>
    </row>
    <row r="84" spans="2:8" x14ac:dyDescent="0.2">
      <c r="B84" s="103">
        <v>1035.0899999999999</v>
      </c>
      <c r="C84" s="103">
        <v>1052.06</v>
      </c>
      <c r="D84" s="103">
        <v>147.94</v>
      </c>
      <c r="E84" s="104">
        <f t="shared" si="5"/>
        <v>30797032.769999996</v>
      </c>
      <c r="F84" s="104">
        <f t="shared" si="8"/>
        <v>31301941.18</v>
      </c>
      <c r="G84" s="105" t="b">
        <f t="shared" si="6"/>
        <v>0</v>
      </c>
      <c r="H84" s="105">
        <f t="shared" si="7"/>
        <v>0</v>
      </c>
    </row>
    <row r="85" spans="2:8" x14ac:dyDescent="0.2">
      <c r="B85" s="103">
        <v>1052.06</v>
      </c>
      <c r="C85" s="103">
        <v>1069.03</v>
      </c>
      <c r="D85" s="103">
        <v>152.19</v>
      </c>
      <c r="E85" s="104">
        <f t="shared" si="5"/>
        <v>31301941.18</v>
      </c>
      <c r="F85" s="104">
        <f t="shared" si="8"/>
        <v>31806849.59</v>
      </c>
      <c r="G85" s="105" t="b">
        <f t="shared" si="6"/>
        <v>0</v>
      </c>
      <c r="H85" s="105">
        <f t="shared" si="7"/>
        <v>0</v>
      </c>
    </row>
    <row r="86" spans="2:8" x14ac:dyDescent="0.2">
      <c r="B86" s="103">
        <v>1069.03</v>
      </c>
      <c r="C86" s="103">
        <v>1086</v>
      </c>
      <c r="D86" s="103">
        <v>156.44999999999999</v>
      </c>
      <c r="E86" s="104">
        <f t="shared" si="5"/>
        <v>31806849.59</v>
      </c>
      <c r="F86" s="104">
        <f t="shared" si="8"/>
        <v>32311758</v>
      </c>
      <c r="G86" s="105" t="b">
        <f t="shared" si="6"/>
        <v>0</v>
      </c>
      <c r="H86" s="105">
        <f t="shared" si="7"/>
        <v>0</v>
      </c>
    </row>
    <row r="87" spans="2:8" x14ac:dyDescent="0.2">
      <c r="B87" s="103">
        <v>1086</v>
      </c>
      <c r="C87" s="103">
        <v>1102.97</v>
      </c>
      <c r="D87" s="103">
        <v>160.72</v>
      </c>
      <c r="E87" s="104">
        <f t="shared" si="5"/>
        <v>32311758</v>
      </c>
      <c r="F87" s="104">
        <f t="shared" si="8"/>
        <v>32816666.41</v>
      </c>
      <c r="G87" s="105" t="b">
        <f t="shared" si="6"/>
        <v>0</v>
      </c>
      <c r="H87" s="105">
        <f t="shared" si="7"/>
        <v>0</v>
      </c>
    </row>
    <row r="88" spans="2:8" x14ac:dyDescent="0.2">
      <c r="B88" s="103">
        <v>1102.97</v>
      </c>
      <c r="C88" s="103">
        <v>1119.93</v>
      </c>
      <c r="D88" s="103">
        <v>164.99</v>
      </c>
      <c r="E88" s="104">
        <f t="shared" si="5"/>
        <v>32816666.41</v>
      </c>
      <c r="F88" s="104">
        <f t="shared" si="8"/>
        <v>33321277.290000003</v>
      </c>
      <c r="G88" s="105" t="b">
        <f t="shared" si="6"/>
        <v>0</v>
      </c>
      <c r="H88" s="105">
        <f t="shared" si="7"/>
        <v>0</v>
      </c>
    </row>
    <row r="89" spans="2:8" x14ac:dyDescent="0.2">
      <c r="B89" s="103">
        <v>1119.93</v>
      </c>
      <c r="C89" s="103">
        <v>1136.92</v>
      </c>
      <c r="D89" s="103">
        <v>169.26</v>
      </c>
      <c r="E89" s="104">
        <f t="shared" si="5"/>
        <v>33321277.290000003</v>
      </c>
      <c r="F89" s="104">
        <f t="shared" si="8"/>
        <v>33827078.289999999</v>
      </c>
      <c r="G89" s="105" t="b">
        <f t="shared" si="6"/>
        <v>0</v>
      </c>
      <c r="H89" s="105">
        <f t="shared" si="7"/>
        <v>0</v>
      </c>
    </row>
    <row r="90" spans="2:8" x14ac:dyDescent="0.2">
      <c r="B90" s="103">
        <v>1136.93</v>
      </c>
      <c r="C90" s="110">
        <v>9999999999</v>
      </c>
      <c r="D90" s="110" t="s">
        <v>214</v>
      </c>
      <c r="E90" s="104">
        <f t="shared" si="5"/>
        <v>33827078.289999999</v>
      </c>
      <c r="F90" s="104">
        <v>999999999</v>
      </c>
      <c r="G90" s="105" t="b">
        <f t="shared" si="6"/>
        <v>0</v>
      </c>
      <c r="H90" s="105">
        <f t="shared" si="7"/>
        <v>0</v>
      </c>
    </row>
  </sheetData>
  <sheetProtection password="D698" sheet="1" objects="1" scenarios="1"/>
  <mergeCells count="3">
    <mergeCell ref="B3:D3"/>
    <mergeCell ref="B4:C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 DE ENTRADA.</vt:lpstr>
      <vt:lpstr>FORMATO</vt:lpstr>
      <vt:lpstr>DESCRIPCIÓN DE CAMPOS</vt:lpstr>
      <vt:lpstr>Hoja1</vt:lpstr>
      <vt:lpstr>Hoja2</vt:lpstr>
      <vt:lpstr>FORMATO!Área_de_impresión</vt:lpstr>
    </vt:vector>
  </TitlesOfParts>
  <Company>SENA DIRECCION GENERAL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rdcarvajal</dc:creator>
  <cp:lastModifiedBy>LUIS27</cp:lastModifiedBy>
  <cp:lastPrinted>2016-01-22T17:13:49Z</cp:lastPrinted>
  <dcterms:created xsi:type="dcterms:W3CDTF">2010-02-01T17:19:11Z</dcterms:created>
  <dcterms:modified xsi:type="dcterms:W3CDTF">2016-10-25T21:21:31Z</dcterms:modified>
</cp:coreProperties>
</file>