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opartsabg-my.sharepoint.com/personal/natalia_oliveira_neoparts_com_br/Documents/Área de Trabalho/Pessoal/CURSO EXCEL/"/>
    </mc:Choice>
  </mc:AlternateContent>
  <xr:revisionPtr revIDLastSave="379" documentId="8_{734DEC7B-5544-4E72-A17E-23DE78E19978}" xr6:coauthVersionLast="47" xr6:coauthVersionMax="47" xr10:uidLastSave="{AC33F17E-3C90-4EFE-85F3-0259995B3727}"/>
  <bookViews>
    <workbookView xWindow="28680" yWindow="-120" windowWidth="20730" windowHeight="11040" tabRatio="0" xr2:uid="{25487B0B-0B86-48D7-8271-6730BE39E975}"/>
  </bookViews>
  <sheets>
    <sheet name="Planilha1" sheetId="2" r:id="rId1"/>
    <sheet name="Tabela de Apoio" sheetId="3" r:id="rId2"/>
  </sheets>
  <definedNames>
    <definedName name="_xlchart.v1.0" hidden="1">Planilha1!$B$35</definedName>
    <definedName name="_xlchart.v1.1" hidden="1">Planilha1!$B$36:$B$42</definedName>
    <definedName name="_xlchart.v1.10" hidden="1">Planilha1!$D$35</definedName>
    <definedName name="_xlchart.v1.11" hidden="1">Planilha1!$D$36:$D$42</definedName>
    <definedName name="_xlchart.v1.2" hidden="1">Planilha1!$C$35</definedName>
    <definedName name="_xlchart.v1.3" hidden="1">Planilha1!$C$36:$C$42</definedName>
    <definedName name="_xlchart.v1.4" hidden="1">Planilha1!$D$35</definedName>
    <definedName name="_xlchart.v1.5" hidden="1">Planilha1!$D$36:$D$42</definedName>
    <definedName name="_xlchart.v1.6" hidden="1">Planilha1!$B$35</definedName>
    <definedName name="_xlchart.v1.7" hidden="1">Planilha1!$B$36:$B$42</definedName>
    <definedName name="_xlchart.v1.8" hidden="1">Planilha1!$C$35</definedName>
    <definedName name="_xlchart.v1.9" hidden="1">Planilha1!$C$36:$C$42</definedName>
    <definedName name="aporte">Planilha1!$D$17</definedName>
    <definedName name="patrimonio">Planilha1!$D$20</definedName>
    <definedName name="qtde_anos">Planilha1!$D$18</definedName>
    <definedName name="rendimento_carteira">Planilha1!$D$13</definedName>
    <definedName name="salario">Planilha1!$D$12</definedName>
    <definedName name="sugestao_investimento">Planilha1!$D$14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" l="1"/>
  <c r="D37" i="2" s="1"/>
  <c r="C38" i="2"/>
  <c r="D38" i="2" s="1"/>
  <c r="C39" i="2"/>
  <c r="D39" i="2" s="1"/>
  <c r="C40" i="2"/>
  <c r="D40" i="2" s="1"/>
  <c r="C41" i="2"/>
  <c r="D41" i="2" s="1"/>
  <c r="C36" i="2"/>
  <c r="D36" i="2" s="1"/>
  <c r="H4" i="3"/>
  <c r="G4" i="3"/>
  <c r="A10" i="3"/>
  <c r="A11" i="3"/>
  <c r="A12" i="3"/>
  <c r="A13" i="3"/>
  <c r="A14" i="3"/>
  <c r="A15" i="3"/>
  <c r="A16" i="3"/>
  <c r="A17" i="3"/>
  <c r="A18" i="3"/>
  <c r="A19" i="3"/>
  <c r="A20" i="3"/>
  <c r="A9" i="3"/>
  <c r="A4" i="3"/>
  <c r="A5" i="3"/>
  <c r="A6" i="3"/>
  <c r="A7" i="3"/>
  <c r="A8" i="3"/>
  <c r="A3" i="3"/>
  <c r="C33" i="2"/>
  <c r="D20" i="2"/>
  <c r="D21" i="2" s="1"/>
  <c r="D14" i="2"/>
  <c r="C25" i="2"/>
  <c r="D25" i="2" s="1"/>
  <c r="C26" i="2"/>
  <c r="D26" i="2" s="1"/>
  <c r="C27" i="2"/>
  <c r="D27" i="2" s="1"/>
  <c r="C28" i="2"/>
  <c r="D28" i="2" s="1"/>
  <c r="C24" i="2"/>
  <c r="D24" i="2" s="1"/>
  <c r="D42" i="2" l="1"/>
</calcChain>
</file>

<file path=xl/sharedStrings.xml><?xml version="1.0" encoding="utf-8"?>
<sst xmlns="http://schemas.openxmlformats.org/spreadsheetml/2006/main" count="70" uniqueCount="33">
  <si>
    <t>Taxa de rendimento mensal?</t>
  </si>
  <si>
    <t>Quanto investir por mês?</t>
  </si>
  <si>
    <t>INVESTIMENTO MENSAL</t>
  </si>
  <si>
    <t>Por quantos anos?</t>
  </si>
  <si>
    <t>Dividendos mensais?</t>
  </si>
  <si>
    <t>Patrimonio acumulado?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</si>
  <si>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</si>
  <si>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</si>
  <si>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</si>
  <si>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</si>
  <si>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</si>
  <si>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</si>
  <si>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</si>
  <si>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Rendimento Carteira</t>
  </si>
  <si>
    <t>Salário</t>
  </si>
  <si>
    <t>Sugestão de Investimento</t>
  </si>
  <si>
    <t>CONFIGURAÇÕES</t>
  </si>
  <si>
    <t>AGRESSIVO</t>
  </si>
  <si>
    <t>CONSERVADOR</t>
  </si>
  <si>
    <t>MODERADO</t>
  </si>
  <si>
    <t>PERFIL</t>
  </si>
  <si>
    <t>VALOR A SER INVESTIDO POR MÊS</t>
  </si>
  <si>
    <t>TIPO DE FII</t>
  </si>
  <si>
    <t>PAPEL</t>
  </si>
  <si>
    <t>TIJOLO</t>
  </si>
  <si>
    <t>HIBRIDOS</t>
  </si>
  <si>
    <t>FOFs</t>
  </si>
  <si>
    <t>DESENVOLVIMENTO</t>
  </si>
  <si>
    <t>HOTELARIAS</t>
  </si>
  <si>
    <t>PERCENTUAL SUGERIDO</t>
  </si>
  <si>
    <t>VALORES</t>
  </si>
  <si>
    <t>%</t>
  </si>
  <si>
    <t>CHAVE COMPOSTA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</si>
</sst>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b/>
      <sz val="11"/>
      <color rgb="FF9C57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7" borderId="12" xfId="0" applyFont="1" applyFill="1" applyBorder="1" applyAlignment="1">
      <alignment horizontal="left" vertical="center" indent="3"/>
    </xf>
    <xf numFmtId="0" fontId="4" fillId="7" borderId="19" xfId="0" applyFont="1" applyFill="1" applyBorder="1" applyAlignment="1">
      <alignment horizontal="left" vertical="center" indent="3"/>
    </xf>
    <xf numFmtId="8" fontId="4" fillId="0" borderId="13" xfId="0" applyNumberFormat="1" applyFont="1" applyBorder="1" applyAlignment="1">
      <alignment horizontal="center" vertical="center"/>
    </xf>
    <xf numFmtId="0" fontId="4" fillId="7" borderId="14" xfId="0" applyFont="1" applyFill="1" applyBorder="1" applyAlignment="1">
      <alignment horizontal="left" vertical="center" indent="3"/>
    </xf>
    <xf numFmtId="0" fontId="4" fillId="7" borderId="20" xfId="0" applyFont="1" applyFill="1" applyBorder="1" applyAlignment="1">
      <alignment horizontal="left" vertical="center" indent="3"/>
    </xf>
    <xf numFmtId="10" fontId="4" fillId="0" borderId="15" xfId="0" applyNumberFormat="1" applyFont="1" applyBorder="1" applyAlignment="1">
      <alignment horizontal="center" vertical="center"/>
    </xf>
    <xf numFmtId="0" fontId="4" fillId="7" borderId="16" xfId="0" applyFont="1" applyFill="1" applyBorder="1" applyAlignment="1">
      <alignment horizontal="left" vertical="center" indent="3"/>
    </xf>
    <xf numFmtId="0" fontId="4" fillId="7" borderId="21" xfId="0" applyFont="1" applyFill="1" applyBorder="1" applyAlignment="1">
      <alignment horizontal="left" vertical="center" indent="3"/>
    </xf>
    <xf numFmtId="8" fontId="4" fillId="0" borderId="17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indent="3"/>
    </xf>
    <xf numFmtId="0" fontId="4" fillId="0" borderId="19" xfId="0" applyFont="1" applyBorder="1" applyAlignment="1">
      <alignment horizontal="left" vertical="center" indent="3"/>
    </xf>
    <xf numFmtId="8" fontId="5" fillId="0" borderId="1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indent="3"/>
    </xf>
    <xf numFmtId="0" fontId="4" fillId="0" borderId="20" xfId="0" applyFont="1" applyBorder="1" applyAlignment="1">
      <alignment horizontal="left" vertical="center" indent="3"/>
    </xf>
    <xf numFmtId="0" fontId="5" fillId="0" borderId="15" xfId="0" applyFont="1" applyBorder="1" applyAlignment="1">
      <alignment horizontal="center" vertical="center"/>
    </xf>
    <xf numFmtId="10" fontId="5" fillId="0" borderId="15" xfId="0" applyNumberFormat="1" applyFont="1" applyBorder="1" applyAlignment="1">
      <alignment horizontal="center" vertical="center"/>
    </xf>
    <xf numFmtId="0" fontId="5" fillId="3" borderId="14" xfId="0" applyFont="1" applyFill="1" applyBorder="1" applyAlignment="1">
      <alignment horizontal="left" vertical="center" indent="3"/>
    </xf>
    <xf numFmtId="0" fontId="5" fillId="3" borderId="20" xfId="0" applyFont="1" applyFill="1" applyBorder="1" applyAlignment="1">
      <alignment horizontal="left" vertical="center" indent="3"/>
    </xf>
    <xf numFmtId="8" fontId="5" fillId="3" borderId="15" xfId="0" applyNumberFormat="1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left" vertical="center" indent="3"/>
    </xf>
    <xf numFmtId="0" fontId="5" fillId="3" borderId="21" xfId="0" applyFont="1" applyFill="1" applyBorder="1" applyAlignment="1">
      <alignment horizontal="left" vertical="center" indent="3"/>
    </xf>
    <xf numFmtId="8" fontId="5" fillId="3" borderId="17" xfId="0" applyNumberFormat="1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indent="3"/>
    </xf>
    <xf numFmtId="8" fontId="4" fillId="5" borderId="4" xfId="0" applyNumberFormat="1" applyFont="1" applyFill="1" applyBorder="1" applyAlignment="1">
      <alignment horizontal="center"/>
    </xf>
    <xf numFmtId="8" fontId="4" fillId="5" borderId="8" xfId="0" applyNumberFormat="1" applyFont="1" applyFill="1" applyBorder="1" applyAlignment="1">
      <alignment horizontal="center"/>
    </xf>
    <xf numFmtId="0" fontId="4" fillId="5" borderId="9" xfId="0" applyFont="1" applyFill="1" applyBorder="1" applyAlignment="1">
      <alignment horizontal="left" indent="3"/>
    </xf>
    <xf numFmtId="8" fontId="4" fillId="5" borderId="5" xfId="0" applyNumberFormat="1" applyFont="1" applyFill="1" applyBorder="1" applyAlignment="1">
      <alignment horizontal="center"/>
    </xf>
    <xf numFmtId="0" fontId="4" fillId="5" borderId="10" xfId="0" applyFont="1" applyFill="1" applyBorder="1" applyAlignment="1">
      <alignment horizontal="left" indent="3"/>
    </xf>
    <xf numFmtId="8" fontId="4" fillId="5" borderId="11" xfId="0" applyNumberFormat="1" applyFont="1" applyFill="1" applyBorder="1" applyAlignment="1">
      <alignment horizontal="center"/>
    </xf>
    <xf numFmtId="8" fontId="4" fillId="5" borderId="18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" fillId="4" borderId="0" xfId="1"/>
    <xf numFmtId="0" fontId="2" fillId="7" borderId="0" xfId="0" applyFont="1" applyFill="1"/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0" fillId="8" borderId="0" xfId="0" applyFill="1"/>
    <xf numFmtId="8" fontId="2" fillId="8" borderId="0" xfId="0" applyNumberFormat="1" applyFont="1" applyFill="1" applyAlignment="1">
      <alignment horizontal="center"/>
    </xf>
    <xf numFmtId="8" fontId="2" fillId="7" borderId="0" xfId="0" applyNumberFormat="1" applyFont="1" applyFill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23" xfId="0" applyNumberFormat="1" applyFill="1" applyBorder="1" applyAlignment="1">
      <alignment horizontal="center"/>
    </xf>
    <xf numFmtId="9" fontId="1" fillId="4" borderId="0" xfId="1" applyNumberFormat="1" applyAlignment="1">
      <alignment horizontal="center"/>
    </xf>
    <xf numFmtId="0" fontId="8" fillId="4" borderId="0" xfId="1" applyFont="1" applyAlignment="1">
      <alignment horizontal="center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136314</xdr:colOff>
      <xdr:row>1</xdr:row>
      <xdr:rowOff>20320</xdr:rowOff>
    </xdr:from>
    <xdr:to>
      <xdr:col>4</xdr:col>
      <xdr:colOff>148167</xdr:colOff>
      <xdr:row>8</xdr:row>
      <xdr:rowOff>136526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40703EE-D533-5437-03BC-847F79CF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14" y="200237"/>
          <a:ext cx="6086686" cy="13756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A9A5-AF9E-47F8-AEE1-2C0074B14495}">
  <dimension ref="A10:G65"/>
  <sheetViews>
    <sheetView showGridLines="0" showRowColHeaders="0" tabSelected="1" zoomScale="90" zoomScaleNormal="90" workbookViewId="0">
      <selection activeCell="E10" sqref="E1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" x14ac:dyDescent="0.3"/>
  <cols>
    <col min="1" max="1" width="3.21875" customWidth="1"/>
    <col min="2" max="2" width="35.6640625" customWidth="1"/>
    <col min="3" max="3" width="32.109375" bestFit="1" customWidth="1"/>
    <col min="4" max="4" width="17.6640625" customWidth="1"/>
    <col min="5" max="8" width="4.33203125" customWidth="1"/>
    <col min="9" max="11" width="8.88671875" hidden="1" customWidth="1"/>
    <col min="12" max="16384" width="8.88671875" hidden="1"/>
  </cols>
  <sheetData>
    <row r="10" spans="2:4" ht="15" thickBot="1" x14ac:dyDescent="0.35"/>
    <row r="11" spans="2:4" ht="20.399999999999999" x14ac:dyDescent="0.3">
      <c r="B11" s="33" t="s">
        <v>16</v>
      </c>
      <c r="C11" s="34"/>
      <c r="D11" s="35"/>
    </row>
    <row r="12" spans="2:4" ht="16.8" x14ac:dyDescent="0.3">
      <c r="B12" s="3" t="s">
        <v>14</v>
      </c>
      <c r="C12" s="4"/>
      <c r="D12" s="5">
        <v>2000</v>
      </c>
    </row>
    <row r="13" spans="2:4" ht="16.8" x14ac:dyDescent="0.3">
      <c r="B13" s="6" t="s">
        <v>13</v>
      </c>
      <c r="C13" s="7"/>
      <c r="D13" s="8">
        <v>6.0000000000000001E-3</v>
      </c>
    </row>
    <row r="14" spans="2:4" ht="17.399999999999999" thickBot="1" x14ac:dyDescent="0.35">
      <c r="B14" s="9" t="s">
        <v>15</v>
      </c>
      <c r="C14" s="10"/>
      <c r="D14" s="11">
        <f>D12*30%</f>
        <v>600</v>
      </c>
    </row>
    <row r="15" spans="2:4" ht="15" thickBot="1" x14ac:dyDescent="0.35"/>
    <row r="16" spans="2:4" ht="25.2" customHeight="1" x14ac:dyDescent="0.3">
      <c r="B16" s="36" t="s">
        <v>2</v>
      </c>
      <c r="C16" s="37"/>
      <c r="D16" s="38"/>
    </row>
    <row r="17" spans="1:4" ht="16.8" x14ac:dyDescent="0.3">
      <c r="B17" s="12" t="s">
        <v>1</v>
      </c>
      <c r="C17" s="13"/>
      <c r="D17" s="14">
        <v>200</v>
      </c>
    </row>
    <row r="18" spans="1:4" ht="16.8" x14ac:dyDescent="0.3">
      <c r="B18" s="15" t="s">
        <v>3</v>
      </c>
      <c r="C18" s="16"/>
      <c r="D18" s="17">
        <v>5</v>
      </c>
    </row>
    <row r="19" spans="1:4" ht="16.8" x14ac:dyDescent="0.3">
      <c r="B19" s="15" t="s">
        <v>0</v>
      </c>
      <c r="C19" s="16"/>
      <c r="D19" s="18">
        <v>1.0789999999999999E-2</v>
      </c>
    </row>
    <row r="20" spans="1:4" ht="16.8" x14ac:dyDescent="0.3">
      <c r="B20" s="19" t="s">
        <v>5</v>
      </c>
      <c r="C20" s="20"/>
      <c r="D20" s="21">
        <f>FV(taxa_mensal,qtde_anos*12,aporte*-1)</f>
        <v>16755.382799697527</v>
      </c>
    </row>
    <row r="21" spans="1:4" ht="17.399999999999999" thickBot="1" x14ac:dyDescent="0.35">
      <c r="B21" s="22" t="s">
        <v>4</v>
      </c>
      <c r="C21" s="23"/>
      <c r="D21" s="24">
        <f>patrimonio*rendimento_carteira</f>
        <v>100.53229679818516</v>
      </c>
    </row>
    <row r="22" spans="1:4" ht="15" thickBot="1" x14ac:dyDescent="0.35"/>
    <row r="23" spans="1:4" ht="25.2" customHeight="1" x14ac:dyDescent="0.3">
      <c r="B23" s="36" t="s">
        <v>6</v>
      </c>
      <c r="C23" s="37"/>
      <c r="D23" s="39" t="s">
        <v>12</v>
      </c>
    </row>
    <row r="24" spans="1:4" ht="16.8" x14ac:dyDescent="0.4">
      <c r="A24" s="1">
        <v>2</v>
      </c>
      <c r="B24" s="25" t="s">
        <v>7</v>
      </c>
      <c r="C24" s="26">
        <f>FV($D$19,$A24*12,$D$17*-1)</f>
        <v>5445.5254595290435</v>
      </c>
      <c r="D24" s="27">
        <f>C24*rendimento_carteira</f>
        <v>32.673152757174265</v>
      </c>
    </row>
    <row r="25" spans="1:4" ht="16.8" x14ac:dyDescent="0.4">
      <c r="A25" s="1">
        <v>5</v>
      </c>
      <c r="B25" s="28" t="s">
        <v>8</v>
      </c>
      <c r="C25" s="29">
        <f>FV($D$19,$A25*12,$D$17*-1)</f>
        <v>16755.382799697527</v>
      </c>
      <c r="D25" s="27">
        <f>C25*rendimento_carteira</f>
        <v>100.53229679818516</v>
      </c>
    </row>
    <row r="26" spans="1:4" ht="16.8" x14ac:dyDescent="0.4">
      <c r="A26" s="1">
        <v>10</v>
      </c>
      <c r="B26" s="28" t="s">
        <v>9</v>
      </c>
      <c r="C26" s="29">
        <f>FV($D$19,$A26*12,$D$17*-1)</f>
        <v>48656.842506034438</v>
      </c>
      <c r="D26" s="27">
        <f>C26*rendimento_carteira</f>
        <v>291.94105503620665</v>
      </c>
    </row>
    <row r="27" spans="1:4" ht="16.8" x14ac:dyDescent="0.4">
      <c r="A27" s="1">
        <v>20</v>
      </c>
      <c r="B27" s="28" t="s">
        <v>10</v>
      </c>
      <c r="C27" s="29">
        <f>FV($D$19,$A27*12,$D$17*-1)</f>
        <v>225039.68001941612</v>
      </c>
      <c r="D27" s="27">
        <f>C27*rendimento_carteira</f>
        <v>1350.2380801164968</v>
      </c>
    </row>
    <row r="28" spans="1:4" ht="17.399999999999999" thickBot="1" x14ac:dyDescent="0.45">
      <c r="A28" s="1">
        <v>30</v>
      </c>
      <c r="B28" s="30" t="s">
        <v>11</v>
      </c>
      <c r="C28" s="31">
        <f>FV($D$19,$A28*12,$D$17*-1)</f>
        <v>864433.93100094295</v>
      </c>
      <c r="D28" s="32">
        <f>C28*rendimento_carteira</f>
        <v>5186.6035860056581</v>
      </c>
    </row>
    <row r="32" spans="1:4" x14ac:dyDescent="0.3">
      <c r="B32" s="40" t="s">
        <v>20</v>
      </c>
      <c r="C32" s="60" t="s">
        <v>17</v>
      </c>
      <c r="D32" s="40"/>
    </row>
    <row r="33" spans="2:4" x14ac:dyDescent="0.3">
      <c r="B33" s="41" t="s">
        <v>21</v>
      </c>
      <c r="C33" s="48">
        <f>aporte</f>
        <v>200</v>
      </c>
      <c r="D33" s="41"/>
    </row>
    <row r="35" spans="2:4" s="42" customFormat="1" x14ac:dyDescent="0.3">
      <c r="B35" s="45" t="s">
        <v>22</v>
      </c>
      <c r="C35" s="45" t="s">
        <v>29</v>
      </c>
      <c r="D35" s="45" t="s">
        <v>30</v>
      </c>
    </row>
    <row r="36" spans="2:4" x14ac:dyDescent="0.3">
      <c r="B36" s="2" t="s">
        <v>23</v>
      </c>
      <c r="C36" s="43">
        <f>VLOOKUP($C$32&amp;"-"&amp;$B36,'Tabela de Apoio'!$A:$D,4,FALSE)</f>
        <v>0.5</v>
      </c>
      <c r="D36" s="44">
        <f>C36*aporte</f>
        <v>100</v>
      </c>
    </row>
    <row r="37" spans="2:4" x14ac:dyDescent="0.3">
      <c r="B37" s="2" t="s">
        <v>24</v>
      </c>
      <c r="C37" s="43">
        <f>VLOOKUP($C$32&amp;"-"&amp;$B37,'Tabela de Apoio'!$A:$D,4,FALSE)</f>
        <v>0.1</v>
      </c>
      <c r="D37" s="44">
        <f>C37*aporte</f>
        <v>20</v>
      </c>
    </row>
    <row r="38" spans="2:4" x14ac:dyDescent="0.3">
      <c r="B38" s="2" t="s">
        <v>25</v>
      </c>
      <c r="C38" s="43">
        <f>VLOOKUP($C$32&amp;"-"&amp;$B38,'Tabela de Apoio'!$A:$D,4,FALSE)</f>
        <v>0.05</v>
      </c>
      <c r="D38" s="44">
        <f>C38*aporte</f>
        <v>10</v>
      </c>
    </row>
    <row r="39" spans="2:4" x14ac:dyDescent="0.3">
      <c r="B39" s="2" t="s">
        <v>26</v>
      </c>
      <c r="C39" s="43">
        <f>VLOOKUP($C$32&amp;"-"&amp;$B39,'Tabela de Apoio'!$A:$D,4,FALSE)</f>
        <v>0.05</v>
      </c>
      <c r="D39" s="44">
        <f>C39*aporte</f>
        <v>10</v>
      </c>
    </row>
    <row r="40" spans="2:4" x14ac:dyDescent="0.3">
      <c r="B40" s="2" t="s">
        <v>27</v>
      </c>
      <c r="C40" s="43">
        <f>VLOOKUP($C$32&amp;"-"&amp;$B40,'Tabela de Apoio'!$A:$D,4,FALSE)</f>
        <v>0.2</v>
      </c>
      <c r="D40" s="44">
        <f>C40*aporte</f>
        <v>40</v>
      </c>
    </row>
    <row r="41" spans="2:4" x14ac:dyDescent="0.3">
      <c r="B41" s="2" t="s">
        <v>28</v>
      </c>
      <c r="C41" s="43">
        <f>VLOOKUP($C$32&amp;"-"&amp;$B41,'Tabela de Apoio'!$A:$D,4,FALSE)</f>
        <v>0.1</v>
      </c>
      <c r="D41" s="44">
        <f>C41*aporte</f>
        <v>20</v>
      </c>
    </row>
    <row r="42" spans="2:4" x14ac:dyDescent="0.3">
      <c r="B42" s="46"/>
      <c r="C42" s="46"/>
      <c r="D42" s="47">
        <f>SUM(D36:D41)</f>
        <v>200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</sheetData>
  <mergeCells count="11">
    <mergeCell ref="B23:C23"/>
    <mergeCell ref="B16:D16"/>
    <mergeCell ref="B17:C17"/>
    <mergeCell ref="B18:C18"/>
    <mergeCell ref="B19:C19"/>
    <mergeCell ref="B20:C20"/>
    <mergeCell ref="B21:C21"/>
    <mergeCell ref="B12:C12"/>
    <mergeCell ref="B13:C13"/>
    <mergeCell ref="B14:C14"/>
    <mergeCell ref="B11:D11"/>
  </mergeCells>
  <dataValidations count="1">
    <dataValidation type="list" allowBlank="1" showInputMessage="1" showErrorMessage="1" sqref="C32" xr:uid="{276D016D-8E46-4347-BC37-2B7CA5F61D54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108B-3ACE-4D3C-A8C8-D4EFB8F68A66}">
  <dimension ref="A2:H20"/>
  <sheetViews>
    <sheetView workbookViewId="0">
      <selection activeCell="G13" sqref="G13"/>
    </sheetView>
  </sheetViews>
  <sheetFormatPr defaultRowHeight="14.4" x14ac:dyDescent="0.3"/>
  <cols>
    <col min="1" max="1" width="32.109375" bestFit="1" customWidth="1"/>
    <col min="2" max="2" width="14" bestFit="1" customWidth="1"/>
    <col min="3" max="3" width="18" bestFit="1" customWidth="1"/>
    <col min="7" max="7" width="20" bestFit="1" customWidth="1"/>
  </cols>
  <sheetData>
    <row r="2" spans="1:8" x14ac:dyDescent="0.3">
      <c r="A2" t="s">
        <v>32</v>
      </c>
      <c r="B2" s="2" t="s">
        <v>20</v>
      </c>
      <c r="C2" s="2" t="s">
        <v>22</v>
      </c>
      <c r="D2" s="2" t="s">
        <v>31</v>
      </c>
    </row>
    <row r="3" spans="1:8" x14ac:dyDescent="0.3">
      <c r="A3" t="str">
        <f>B3&amp;"-"&amp;C3</f>
        <v>CONSERVADOR-PAPEL</v>
      </c>
      <c r="B3" s="2" t="s">
        <v>18</v>
      </c>
      <c r="C3" s="2" t="s">
        <v>23</v>
      </c>
      <c r="D3" s="43">
        <v>0.3</v>
      </c>
      <c r="H3" t="s">
        <v>31</v>
      </c>
    </row>
    <row r="4" spans="1:8" x14ac:dyDescent="0.3">
      <c r="A4" t="str">
        <f t="shared" ref="A4:A20" si="0">B4&amp;"-"&amp;C4</f>
        <v>CONSERVADOR-TIJOLO</v>
      </c>
      <c r="B4" s="2" t="s">
        <v>18</v>
      </c>
      <c r="C4" s="2" t="s">
        <v>24</v>
      </c>
      <c r="D4" s="43">
        <v>0.5</v>
      </c>
      <c r="G4" s="40" t="str">
        <f>A3</f>
        <v>CONSERVADOR-PAPEL</v>
      </c>
      <c r="H4" s="59">
        <f>VLOOKUP(G4,$A:$D,4,FALSE)</f>
        <v>0.3</v>
      </c>
    </row>
    <row r="5" spans="1:8" x14ac:dyDescent="0.3">
      <c r="A5" t="str">
        <f t="shared" si="0"/>
        <v>CONSERVADOR-HIBRIDOS</v>
      </c>
      <c r="B5" s="2" t="s">
        <v>18</v>
      </c>
      <c r="C5" s="2" t="s">
        <v>25</v>
      </c>
      <c r="D5" s="43">
        <v>0.1</v>
      </c>
    </row>
    <row r="6" spans="1:8" x14ac:dyDescent="0.3">
      <c r="A6" t="str">
        <f t="shared" si="0"/>
        <v>CONSERVADOR-FOFs</v>
      </c>
      <c r="B6" s="2" t="s">
        <v>18</v>
      </c>
      <c r="C6" s="2" t="s">
        <v>26</v>
      </c>
      <c r="D6" s="43">
        <v>0.1</v>
      </c>
    </row>
    <row r="7" spans="1:8" x14ac:dyDescent="0.3">
      <c r="A7" t="str">
        <f t="shared" si="0"/>
        <v>CONSERVADOR-DESENVOLVIMENTO</v>
      </c>
      <c r="B7" s="2" t="s">
        <v>18</v>
      </c>
      <c r="C7" s="2" t="s">
        <v>27</v>
      </c>
      <c r="D7" s="43">
        <v>0</v>
      </c>
    </row>
    <row r="8" spans="1:8" ht="15" thickBot="1" x14ac:dyDescent="0.35">
      <c r="A8" t="str">
        <f t="shared" si="0"/>
        <v>CONSERVADOR-HOTELARIAS</v>
      </c>
      <c r="B8" s="2" t="s">
        <v>18</v>
      </c>
      <c r="C8" s="2" t="s">
        <v>28</v>
      </c>
      <c r="D8" s="43">
        <v>0</v>
      </c>
    </row>
    <row r="9" spans="1:8" x14ac:dyDescent="0.3">
      <c r="A9" s="49" t="str">
        <f t="shared" si="0"/>
        <v>MODERADO-PAPEL</v>
      </c>
      <c r="B9" s="50" t="s">
        <v>19</v>
      </c>
      <c r="C9" s="50" t="s">
        <v>23</v>
      </c>
      <c r="D9" s="51">
        <v>0.32</v>
      </c>
    </row>
    <row r="10" spans="1:8" x14ac:dyDescent="0.3">
      <c r="A10" s="52" t="str">
        <f t="shared" si="0"/>
        <v>MODERADO-TIJOLO</v>
      </c>
      <c r="B10" s="53" t="s">
        <v>19</v>
      </c>
      <c r="C10" s="53" t="s">
        <v>24</v>
      </c>
      <c r="D10" s="54">
        <v>0.35</v>
      </c>
    </row>
    <row r="11" spans="1:8" x14ac:dyDescent="0.3">
      <c r="A11" s="52" t="str">
        <f t="shared" si="0"/>
        <v>MODERADO-HIBRIDOS</v>
      </c>
      <c r="B11" s="53" t="s">
        <v>19</v>
      </c>
      <c r="C11" s="53" t="s">
        <v>25</v>
      </c>
      <c r="D11" s="57">
        <v>0.08</v>
      </c>
    </row>
    <row r="12" spans="1:8" x14ac:dyDescent="0.3">
      <c r="A12" s="52" t="str">
        <f t="shared" si="0"/>
        <v>MODERADO-FOFs</v>
      </c>
      <c r="B12" s="53" t="s">
        <v>19</v>
      </c>
      <c r="C12" s="53" t="s">
        <v>26</v>
      </c>
      <c r="D12" s="57">
        <v>0.05</v>
      </c>
    </row>
    <row r="13" spans="1:8" x14ac:dyDescent="0.3">
      <c r="A13" s="52" t="str">
        <f t="shared" si="0"/>
        <v>MODERADO-DESENVOLVIMENTO</v>
      </c>
      <c r="B13" s="53" t="s">
        <v>19</v>
      </c>
      <c r="C13" s="53" t="s">
        <v>27</v>
      </c>
      <c r="D13" s="57">
        <v>0.1</v>
      </c>
    </row>
    <row r="14" spans="1:8" ht="15" thickBot="1" x14ac:dyDescent="0.35">
      <c r="A14" s="55" t="str">
        <f t="shared" si="0"/>
        <v>MODERADO-HOTELARIAS</v>
      </c>
      <c r="B14" s="56" t="s">
        <v>19</v>
      </c>
      <c r="C14" s="56" t="s">
        <v>28</v>
      </c>
      <c r="D14" s="58">
        <v>0.1</v>
      </c>
    </row>
    <row r="15" spans="1:8" x14ac:dyDescent="0.3">
      <c r="A15" t="str">
        <f t="shared" si="0"/>
        <v>AGRESSIVO-PAPEL</v>
      </c>
      <c r="B15" s="2" t="s">
        <v>17</v>
      </c>
      <c r="C15" s="2" t="s">
        <v>23</v>
      </c>
      <c r="D15" s="57">
        <v>0.5</v>
      </c>
    </row>
    <row r="16" spans="1:8" x14ac:dyDescent="0.3">
      <c r="A16" t="str">
        <f t="shared" si="0"/>
        <v>AGRESSIVO-TIJOLO</v>
      </c>
      <c r="B16" s="2" t="s">
        <v>17</v>
      </c>
      <c r="C16" s="2" t="s">
        <v>24</v>
      </c>
      <c r="D16" s="57">
        <v>0.1</v>
      </c>
    </row>
    <row r="17" spans="1:4" x14ac:dyDescent="0.3">
      <c r="A17" t="str">
        <f t="shared" si="0"/>
        <v>AGRESSIVO-HIBRIDOS</v>
      </c>
      <c r="B17" s="2" t="s">
        <v>17</v>
      </c>
      <c r="C17" s="2" t="s">
        <v>25</v>
      </c>
      <c r="D17" s="57">
        <v>0.05</v>
      </c>
    </row>
    <row r="18" spans="1:4" x14ac:dyDescent="0.3">
      <c r="A18" t="str">
        <f t="shared" si="0"/>
        <v>AGRESSIVO-FOFs</v>
      </c>
      <c r="B18" s="2" t="s">
        <v>17</v>
      </c>
      <c r="C18" s="2" t="s">
        <v>26</v>
      </c>
      <c r="D18" s="57">
        <v>0.05</v>
      </c>
    </row>
    <row r="19" spans="1:4" x14ac:dyDescent="0.3">
      <c r="A19" t="str">
        <f t="shared" si="0"/>
        <v>AGRESSIVO-DESENVOLVIMENTO</v>
      </c>
      <c r="B19" s="2" t="s">
        <v>17</v>
      </c>
      <c r="C19" s="2" t="s">
        <v>27</v>
      </c>
      <c r="D19" s="57">
        <v>0.2</v>
      </c>
    </row>
    <row r="20" spans="1:4" x14ac:dyDescent="0.3">
      <c r="A20" t="str">
        <f t="shared" si="0"/>
        <v>AGRESSIVO-HOTELARIAS</v>
      </c>
      <c r="B20" s="2" t="s">
        <v>17</v>
      </c>
      <c r="C20" s="2" t="s">
        <v>28</v>
      </c>
      <c r="D20" s="5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Tabela de Apoio</vt:lpstr>
      <vt:lpstr>aporte</vt:lpstr>
      <vt:lpstr>patrimonio</vt:lpstr>
      <vt:lpstr>qtde_anos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Xavier de Oliveira</dc:creator>
  <cp:lastModifiedBy>Natalia Xavier de Oliveira</cp:lastModifiedBy>
  <dcterms:created xsi:type="dcterms:W3CDTF">2025-05-13T13:48:19Z</dcterms:created>
  <dcterms:modified xsi:type="dcterms:W3CDTF">2025-05-14T12:15:24Z</dcterms:modified>
</cp:coreProperties>
</file>