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C:\Users\ASUS\Downloads\"/>
    </mc:Choice>
  </mc:AlternateContent>
  <xr:revisionPtr revIDLastSave="0" documentId="8_{707BFDA3-2033-4AE5-ADFD-DAF26A77EB6A}" xr6:coauthVersionLast="47" xr6:coauthVersionMax="47" xr10:uidLastSave="{00000000-0000-0000-0000-000000000000}"/>
  <bookViews>
    <workbookView xWindow="-110" yWindow="-110" windowWidth="19420" windowHeight="11500" tabRatio="500" firstSheet="5" activeTab="8" xr2:uid="{00000000-000D-0000-FFFF-FFFF00000000}"/>
  </bookViews>
  <sheets>
    <sheet name="Control de Cambios" sheetId="1" r:id="rId1"/>
    <sheet name="Instrucciones" sheetId="2" r:id="rId2"/>
    <sheet name="Dashboard" sheetId="4" r:id="rId3"/>
    <sheet name="Graficas" sheetId="5" r:id="rId4"/>
    <sheet name="ChartData" sheetId="14" state="hidden" r:id="rId5"/>
    <sheet name="Listas" sheetId="3" r:id="rId6"/>
    <sheet name="Transcript Virginia &amp; Lina" sheetId="18" r:id="rId7"/>
    <sheet name="AES" sheetId="15" r:id="rId8"/>
    <sheet name="SURA Cotizadores" sheetId="6" r:id="rId9"/>
    <sheet name="SURA Digital Venta" sheetId="7" r:id="rId10"/>
    <sheet name="SURA Automatizacion" sheetId="8" r:id="rId11"/>
    <sheet name="SURA Canales Masivos" sheetId="9" r:id="rId12"/>
    <sheet name="XM" sheetId="16" r:id="rId13"/>
    <sheet name="BCO Gioti 1" sheetId="10" r:id="rId14"/>
    <sheet name="BCO Gioti 2" sheetId="11" r:id="rId15"/>
    <sheet name="BCO Gioti 3" sheetId="12" r:id="rId16"/>
    <sheet name="BCO Gioti 4" sheetId="13" r:id="rId17"/>
    <sheet name="MEDICARTE" sheetId="17"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14" l="1"/>
  <c r="C3" i="14" s="1"/>
  <c r="C9" i="4"/>
  <c r="G46" i="14"/>
  <c r="G47" i="14"/>
  <c r="G48" i="14"/>
  <c r="G49" i="14"/>
  <c r="B53" i="14"/>
  <c r="C53" i="14"/>
  <c r="D53" i="14"/>
  <c r="B54" i="14"/>
  <c r="C54" i="14"/>
  <c r="D54" i="14"/>
  <c r="B55" i="14"/>
  <c r="C55" i="14"/>
  <c r="D55" i="14"/>
  <c r="B56" i="14"/>
  <c r="C56" i="14"/>
  <c r="D56" i="14"/>
  <c r="B57" i="14"/>
  <c r="C57" i="14"/>
  <c r="D57" i="14"/>
  <c r="B58" i="14"/>
  <c r="C58" i="14"/>
  <c r="D58" i="14"/>
  <c r="B23" i="14"/>
  <c r="C23" i="14"/>
  <c r="D23" i="14"/>
  <c r="E23" i="14"/>
  <c r="K23" i="14"/>
  <c r="L23" i="14"/>
  <c r="N23" i="14"/>
  <c r="O23" i="14"/>
  <c r="Q23" i="14"/>
  <c r="R23" i="14"/>
  <c r="T23" i="14"/>
  <c r="B24" i="14"/>
  <c r="C24" i="14"/>
  <c r="D24" i="14"/>
  <c r="E24" i="14"/>
  <c r="K24" i="14"/>
  <c r="L24" i="14"/>
  <c r="N24" i="14"/>
  <c r="O24" i="14"/>
  <c r="Q24" i="14"/>
  <c r="R24" i="14"/>
  <c r="T24" i="14"/>
  <c r="B25" i="14"/>
  <c r="D46" i="14" s="1"/>
  <c r="C25" i="14"/>
  <c r="D47" i="14" s="1"/>
  <c r="D25" i="14"/>
  <c r="D48" i="14" s="1"/>
  <c r="E25" i="14"/>
  <c r="D49" i="14" s="1"/>
  <c r="F25" i="14"/>
  <c r="K25" i="14"/>
  <c r="L25" i="14"/>
  <c r="N25" i="14"/>
  <c r="O25" i="14"/>
  <c r="Q25" i="14"/>
  <c r="R25" i="14"/>
  <c r="T25" i="14"/>
  <c r="U25" i="14"/>
  <c r="B26" i="14"/>
  <c r="E46" i="14" s="1"/>
  <c r="C26" i="14"/>
  <c r="E47" i="14" s="1"/>
  <c r="D26" i="14"/>
  <c r="E48" i="14" s="1"/>
  <c r="E26" i="14"/>
  <c r="E49" i="14" s="1"/>
  <c r="K26" i="14"/>
  <c r="L26" i="14"/>
  <c r="N26" i="14"/>
  <c r="O26" i="14"/>
  <c r="Q26" i="14"/>
  <c r="R26" i="14"/>
  <c r="T26" i="14"/>
  <c r="B27" i="14"/>
  <c r="F46" i="14" s="1"/>
  <c r="C27" i="14"/>
  <c r="F47" i="14" s="1"/>
  <c r="D27" i="14"/>
  <c r="F48" i="14" s="1"/>
  <c r="E27" i="14"/>
  <c r="F49" i="14" s="1"/>
  <c r="K27" i="14"/>
  <c r="L27" i="14"/>
  <c r="N27" i="14"/>
  <c r="O27" i="14"/>
  <c r="Q27" i="14"/>
  <c r="R27" i="14"/>
  <c r="T27" i="14"/>
  <c r="B31" i="14"/>
  <c r="C31" i="14"/>
  <c r="D31" i="14"/>
  <c r="E31" i="14"/>
  <c r="F31" i="14"/>
  <c r="G31" i="14"/>
  <c r="H31" i="14"/>
  <c r="I31" i="14"/>
  <c r="B32" i="14"/>
  <c r="C32" i="14"/>
  <c r="D32" i="14"/>
  <c r="E32" i="14"/>
  <c r="F32" i="14"/>
  <c r="G32" i="14"/>
  <c r="H32" i="14"/>
  <c r="I32" i="14"/>
  <c r="K32" i="14"/>
  <c r="N32" i="14"/>
  <c r="O32" i="14"/>
  <c r="B33" i="14"/>
  <c r="C33" i="14"/>
  <c r="D33" i="14"/>
  <c r="E33" i="14"/>
  <c r="F33" i="14"/>
  <c r="G33" i="14"/>
  <c r="H33" i="14"/>
  <c r="I33" i="14"/>
  <c r="K33" i="14"/>
  <c r="N33" i="14"/>
  <c r="O33" i="14"/>
  <c r="B34" i="14"/>
  <c r="C34" i="14"/>
  <c r="D34" i="14"/>
  <c r="E34" i="14"/>
  <c r="F34" i="14"/>
  <c r="G34" i="14"/>
  <c r="H34" i="14"/>
  <c r="I34" i="14"/>
  <c r="K34" i="14"/>
  <c r="N34" i="14"/>
  <c r="O34" i="14"/>
  <c r="B35" i="14"/>
  <c r="C35" i="14"/>
  <c r="D35" i="14"/>
  <c r="E35" i="14"/>
  <c r="F35" i="14"/>
  <c r="G35" i="14"/>
  <c r="H35" i="14"/>
  <c r="I35" i="14"/>
  <c r="K35" i="14"/>
  <c r="N35" i="14"/>
  <c r="O35" i="14"/>
  <c r="B36" i="14"/>
  <c r="C36" i="14"/>
  <c r="D36" i="14"/>
  <c r="E36" i="14"/>
  <c r="F36" i="14"/>
  <c r="G36" i="14"/>
  <c r="H36" i="14"/>
  <c r="I36" i="14"/>
  <c r="K36" i="14"/>
  <c r="N36" i="14"/>
  <c r="O36" i="14"/>
  <c r="B37" i="14"/>
  <c r="C37" i="14"/>
  <c r="D37" i="14"/>
  <c r="E37" i="14"/>
  <c r="F37" i="14"/>
  <c r="G37" i="14"/>
  <c r="H37" i="14"/>
  <c r="I37" i="14"/>
  <c r="K37" i="14"/>
  <c r="N37" i="14"/>
  <c r="O37" i="14"/>
  <c r="B38" i="14"/>
  <c r="C38" i="14"/>
  <c r="D38" i="14"/>
  <c r="E38" i="14"/>
  <c r="F38" i="14"/>
  <c r="G38" i="14"/>
  <c r="H38" i="14"/>
  <c r="I38" i="14"/>
  <c r="K38" i="14"/>
  <c r="L38" i="14"/>
  <c r="N38" i="14"/>
  <c r="O38" i="14"/>
  <c r="B39" i="14"/>
  <c r="C39" i="14"/>
  <c r="D39" i="14"/>
  <c r="E39" i="14"/>
  <c r="F39" i="14"/>
  <c r="G39" i="14"/>
  <c r="H39" i="14"/>
  <c r="I39" i="14"/>
  <c r="K39" i="14"/>
  <c r="L39" i="14"/>
  <c r="N39" i="14"/>
  <c r="O39" i="14"/>
  <c r="B40" i="14"/>
  <c r="C40" i="14"/>
  <c r="D40" i="14"/>
  <c r="E40" i="14"/>
  <c r="F40" i="14"/>
  <c r="G40" i="14"/>
  <c r="H40" i="14"/>
  <c r="I40" i="14"/>
  <c r="K40" i="14"/>
  <c r="L40" i="14"/>
  <c r="N40" i="14"/>
  <c r="O40" i="14"/>
  <c r="B41" i="14"/>
  <c r="C41" i="14"/>
  <c r="D41" i="14"/>
  <c r="E41" i="14"/>
  <c r="F41" i="14"/>
  <c r="G41" i="14"/>
  <c r="H41" i="14"/>
  <c r="I41" i="14"/>
  <c r="K41" i="14"/>
  <c r="L41" i="14"/>
  <c r="N41" i="14"/>
  <c r="O41" i="14"/>
  <c r="B42" i="14"/>
  <c r="C42" i="14"/>
  <c r="D42" i="14"/>
  <c r="E42" i="14"/>
  <c r="F42" i="14"/>
  <c r="G42" i="14"/>
  <c r="H42" i="14"/>
  <c r="I42" i="14"/>
  <c r="K42" i="14"/>
  <c r="L42" i="14"/>
  <c r="N42" i="14"/>
  <c r="O42" i="14"/>
  <c r="M3" i="14"/>
  <c r="Y3" i="14"/>
  <c r="AC3" i="14"/>
  <c r="AF3" i="14"/>
  <c r="AI3" i="14"/>
  <c r="AJ3" i="14"/>
  <c r="AN3" i="14"/>
  <c r="AQ3" i="14"/>
  <c r="AT3" i="14"/>
  <c r="AW3" i="14"/>
  <c r="AZ3" i="14"/>
  <c r="BC3" i="14"/>
  <c r="BF3" i="14"/>
  <c r="BI3" i="14"/>
  <c r="BM3" i="14"/>
  <c r="B4" i="14"/>
  <c r="C4" i="14"/>
  <c r="L4" i="14"/>
  <c r="M4" i="14"/>
  <c r="Y4" i="14"/>
  <c r="AB4" i="14"/>
  <c r="AC4" i="14"/>
  <c r="AF4" i="14"/>
  <c r="AI4" i="14"/>
  <c r="AJ4" i="14"/>
  <c r="AN4" i="14"/>
  <c r="AQ4" i="14"/>
  <c r="AT4" i="14"/>
  <c r="AW4" i="14"/>
  <c r="AZ4" i="14"/>
  <c r="BC4" i="14"/>
  <c r="BF4" i="14"/>
  <c r="BI4" i="14"/>
  <c r="BM4" i="14"/>
  <c r="B5" i="14"/>
  <c r="C5" i="14"/>
  <c r="L5" i="14"/>
  <c r="M5" i="14"/>
  <c r="Y5" i="14"/>
  <c r="AB5" i="14"/>
  <c r="AC5" i="14"/>
  <c r="AF5" i="14"/>
  <c r="AI5" i="14"/>
  <c r="AJ5" i="14"/>
  <c r="AN5" i="14"/>
  <c r="AQ5" i="14"/>
  <c r="AT5" i="14"/>
  <c r="AW5" i="14"/>
  <c r="AZ5" i="14"/>
  <c r="BC5" i="14"/>
  <c r="BF5" i="14"/>
  <c r="BI5" i="14"/>
  <c r="BM5" i="14"/>
  <c r="B6" i="14"/>
  <c r="C6" i="14"/>
  <c r="L6" i="14"/>
  <c r="M6" i="14"/>
  <c r="Y6" i="14"/>
  <c r="AB6" i="14"/>
  <c r="AC6" i="14"/>
  <c r="AF6" i="14"/>
  <c r="AI6" i="14"/>
  <c r="AJ6" i="14"/>
  <c r="AN6" i="14"/>
  <c r="AQ6" i="14"/>
  <c r="AT6" i="14"/>
  <c r="AW6" i="14"/>
  <c r="AZ6" i="14"/>
  <c r="BC6" i="14"/>
  <c r="BF6" i="14"/>
  <c r="BI6" i="14"/>
  <c r="BM6" i="14"/>
  <c r="B7" i="14"/>
  <c r="C7" i="14"/>
  <c r="K7" i="14"/>
  <c r="L7" i="14"/>
  <c r="M7" i="14"/>
  <c r="Y7" i="14"/>
  <c r="AB7" i="14"/>
  <c r="AC7" i="14"/>
  <c r="AF7" i="14"/>
  <c r="AI7" i="14"/>
  <c r="AJ7" i="14"/>
  <c r="AN7" i="14"/>
  <c r="AQ7" i="14"/>
  <c r="AT7" i="14"/>
  <c r="AW7" i="14"/>
  <c r="AZ7" i="14"/>
  <c r="BC7" i="14"/>
  <c r="BF7" i="14"/>
  <c r="BI7" i="14"/>
  <c r="BM7" i="14"/>
  <c r="B8" i="14"/>
  <c r="C8" i="14"/>
  <c r="K8" i="14"/>
  <c r="L8" i="14"/>
  <c r="M8" i="14"/>
  <c r="Y8" i="14"/>
  <c r="AB8" i="14"/>
  <c r="AC8" i="14"/>
  <c r="AF8" i="14"/>
  <c r="AI8" i="14"/>
  <c r="AJ8" i="14"/>
  <c r="AN8" i="14"/>
  <c r="AQ8" i="14"/>
  <c r="AT8" i="14"/>
  <c r="AW8" i="14"/>
  <c r="AZ8" i="14"/>
  <c r="BC8" i="14"/>
  <c r="BF8" i="14"/>
  <c r="BI8" i="14"/>
  <c r="BM8" i="14"/>
  <c r="B9" i="14"/>
  <c r="C9" i="14"/>
  <c r="K9" i="14"/>
  <c r="L9" i="14"/>
  <c r="M9" i="14"/>
  <c r="Y9" i="14"/>
  <c r="AB9" i="14"/>
  <c r="AC9" i="14"/>
  <c r="AF9" i="14"/>
  <c r="AI9" i="14"/>
  <c r="AJ9" i="14"/>
  <c r="AN9" i="14"/>
  <c r="AQ9" i="14"/>
  <c r="AT9" i="14"/>
  <c r="AW9" i="14"/>
  <c r="AZ9" i="14"/>
  <c r="BC9" i="14"/>
  <c r="BF9" i="14"/>
  <c r="BI9" i="14"/>
  <c r="BM9" i="14"/>
  <c r="B10" i="14"/>
  <c r="C10" i="14"/>
  <c r="K10" i="14"/>
  <c r="L10" i="14"/>
  <c r="M10" i="14"/>
  <c r="Y10" i="14"/>
  <c r="AB10" i="14"/>
  <c r="AC10" i="14"/>
  <c r="AF10" i="14"/>
  <c r="AI10" i="14"/>
  <c r="AJ10" i="14"/>
  <c r="AN10" i="14"/>
  <c r="AQ10" i="14"/>
  <c r="AT10" i="14"/>
  <c r="AW10" i="14"/>
  <c r="AZ10" i="14"/>
  <c r="BC10" i="14"/>
  <c r="BF10" i="14"/>
  <c r="BI10" i="14"/>
  <c r="BM10" i="14"/>
  <c r="B11" i="14"/>
  <c r="C11" i="14"/>
  <c r="K11" i="14"/>
  <c r="L11" i="14"/>
  <c r="M11" i="14"/>
  <c r="Y11" i="14"/>
  <c r="AB11" i="14"/>
  <c r="AC11" i="14"/>
  <c r="AF11" i="14"/>
  <c r="AI11" i="14"/>
  <c r="AJ11" i="14"/>
  <c r="AN11" i="14"/>
  <c r="AQ11" i="14"/>
  <c r="AT11" i="14"/>
  <c r="AW11" i="14"/>
  <c r="AZ11" i="14"/>
  <c r="BC11" i="14"/>
  <c r="BF11" i="14"/>
  <c r="BI11" i="14"/>
  <c r="BM11" i="14"/>
  <c r="B12" i="14"/>
  <c r="C12" i="14"/>
  <c r="K12" i="14"/>
  <c r="L12" i="14"/>
  <c r="M12" i="14"/>
  <c r="Y12" i="14"/>
  <c r="AB12" i="14"/>
  <c r="AC12" i="14"/>
  <c r="AF12" i="14"/>
  <c r="AI12" i="14"/>
  <c r="AJ12" i="14"/>
  <c r="AN12" i="14"/>
  <c r="AQ12" i="14"/>
  <c r="AT12" i="14"/>
  <c r="AW12" i="14"/>
  <c r="AZ12" i="14"/>
  <c r="BC12" i="14"/>
  <c r="BF12" i="14"/>
  <c r="BI12" i="14"/>
  <c r="BM12" i="14"/>
  <c r="B13" i="14"/>
  <c r="C13" i="14"/>
  <c r="K13" i="14"/>
  <c r="L13" i="14"/>
  <c r="M13" i="14"/>
  <c r="Y13" i="14"/>
  <c r="AB13" i="14"/>
  <c r="AC13" i="14"/>
  <c r="AF13" i="14"/>
  <c r="AI13" i="14"/>
  <c r="AJ13" i="14"/>
  <c r="AN13" i="14"/>
  <c r="AQ13" i="14"/>
  <c r="AT13" i="14"/>
  <c r="AW13" i="14"/>
  <c r="AZ13" i="14"/>
  <c r="BC13" i="14"/>
  <c r="BL12" i="14" s="1"/>
  <c r="BF13" i="14"/>
  <c r="BI13" i="14"/>
  <c r="BL13" i="14"/>
  <c r="BM13" i="14"/>
  <c r="BL14" i="14"/>
  <c r="BM14" i="14"/>
  <c r="B17" i="14"/>
  <c r="C17" i="14"/>
  <c r="D17" i="14"/>
  <c r="E17" i="14"/>
  <c r="K17" i="14"/>
  <c r="L17" i="14"/>
  <c r="N17" i="14"/>
  <c r="O17" i="14"/>
  <c r="Q17" i="14"/>
  <c r="R17" i="14"/>
  <c r="T17" i="14"/>
  <c r="B18" i="14"/>
  <c r="C18" i="14"/>
  <c r="D18" i="14"/>
  <c r="E18" i="14"/>
  <c r="L33" i="14" s="1"/>
  <c r="K18" i="14"/>
  <c r="L18" i="14"/>
  <c r="N18" i="14"/>
  <c r="O18" i="14"/>
  <c r="Q18" i="14"/>
  <c r="R18" i="14"/>
  <c r="T18" i="14"/>
  <c r="B19" i="14"/>
  <c r="C19" i="14"/>
  <c r="D19" i="14"/>
  <c r="E19" i="14"/>
  <c r="L34" i="14" s="1"/>
  <c r="K19" i="14"/>
  <c r="L19" i="14"/>
  <c r="N19" i="14"/>
  <c r="O19" i="14"/>
  <c r="Q19" i="14"/>
  <c r="R19" i="14"/>
  <c r="T19" i="14"/>
  <c r="B20" i="14"/>
  <c r="C20" i="14"/>
  <c r="D20" i="14"/>
  <c r="E20" i="14"/>
  <c r="L35" i="14" s="1"/>
  <c r="K20" i="14"/>
  <c r="L20" i="14"/>
  <c r="N20" i="14"/>
  <c r="O20" i="14"/>
  <c r="Q20" i="14"/>
  <c r="R20" i="14"/>
  <c r="T20" i="14"/>
  <c r="B21" i="14"/>
  <c r="C21" i="14"/>
  <c r="D21" i="14"/>
  <c r="E21" i="14"/>
  <c r="K21" i="14"/>
  <c r="L21" i="14"/>
  <c r="N21" i="14"/>
  <c r="O21" i="14"/>
  <c r="Q21" i="14"/>
  <c r="R21" i="14"/>
  <c r="T21" i="14"/>
  <c r="B22" i="14"/>
  <c r="C22" i="14"/>
  <c r="D22" i="14"/>
  <c r="E22" i="14"/>
  <c r="L37" i="14" s="1"/>
  <c r="K22" i="14"/>
  <c r="L22" i="14"/>
  <c r="N22" i="14"/>
  <c r="O22" i="14"/>
  <c r="Q22" i="14"/>
  <c r="R22" i="14"/>
  <c r="T22" i="14"/>
  <c r="E9" i="4"/>
  <c r="F9" i="4"/>
  <c r="G9" i="4"/>
  <c r="H9" i="4"/>
  <c r="I9" i="4"/>
  <c r="C10" i="4"/>
  <c r="E10" i="4"/>
  <c r="F10" i="4"/>
  <c r="G10" i="4"/>
  <c r="H10" i="4"/>
  <c r="I10" i="4"/>
  <c r="C11" i="4"/>
  <c r="E11" i="4"/>
  <c r="F11" i="4"/>
  <c r="G11" i="4"/>
  <c r="H11" i="4"/>
  <c r="I11" i="4"/>
  <c r="C12" i="4"/>
  <c r="E12" i="4"/>
  <c r="F12" i="4"/>
  <c r="G12" i="4"/>
  <c r="H12" i="4"/>
  <c r="I12" i="4"/>
  <c r="C13" i="4"/>
  <c r="E13" i="4"/>
  <c r="F13" i="4"/>
  <c r="G13" i="4"/>
  <c r="H13" i="4"/>
  <c r="I13" i="4"/>
  <c r="C14" i="4"/>
  <c r="E14" i="4"/>
  <c r="F14" i="4"/>
  <c r="G14" i="4"/>
  <c r="H14" i="4"/>
  <c r="I14" i="4"/>
  <c r="C15" i="4"/>
  <c r="E15" i="4"/>
  <c r="F15" i="4"/>
  <c r="G15" i="4"/>
  <c r="H15" i="4"/>
  <c r="I15" i="4"/>
  <c r="C16" i="4"/>
  <c r="E16" i="4"/>
  <c r="F16" i="4"/>
  <c r="G16" i="4"/>
  <c r="H16" i="4"/>
  <c r="I16" i="4"/>
  <c r="C17" i="4"/>
  <c r="D17" i="4"/>
  <c r="E17" i="4"/>
  <c r="F17" i="4"/>
  <c r="G17" i="4"/>
  <c r="H17" i="4"/>
  <c r="I17" i="4"/>
  <c r="J17" i="4"/>
  <c r="K17" i="4"/>
  <c r="C18" i="4"/>
  <c r="E18" i="4"/>
  <c r="F18" i="4"/>
  <c r="G18" i="4"/>
  <c r="H18" i="4"/>
  <c r="I18" i="4"/>
  <c r="C19" i="4"/>
  <c r="E19" i="4"/>
  <c r="F19" i="4"/>
  <c r="G19" i="4"/>
  <c r="H19" i="4"/>
  <c r="I19" i="4"/>
  <c r="E26" i="4"/>
  <c r="E27" i="4"/>
  <c r="B33" i="4"/>
  <c r="C33" i="4"/>
  <c r="D33" i="4" a="1"/>
  <c r="D33" i="4"/>
  <c r="B34" i="4"/>
  <c r="C34" i="4"/>
  <c r="D34" i="4" a="1"/>
  <c r="D34" i="4"/>
  <c r="B35" i="4"/>
  <c r="C35" i="4"/>
  <c r="D35" i="4" a="1"/>
  <c r="D35" i="4"/>
  <c r="B36" i="4"/>
  <c r="C36" i="4"/>
  <c r="D36" i="4" a="1"/>
  <c r="D36" i="4"/>
  <c r="B37" i="4"/>
  <c r="C37" i="4"/>
  <c r="D37" i="4" a="1"/>
  <c r="D37" i="4"/>
  <c r="B38" i="4"/>
  <c r="C38" i="4"/>
  <c r="D38" i="4" a="1"/>
  <c r="D38" i="4"/>
  <c r="B39" i="4"/>
  <c r="C39" i="4"/>
  <c r="D39" i="4" a="1"/>
  <c r="D39" i="4"/>
  <c r="B40" i="4"/>
  <c r="C40" i="4"/>
  <c r="D40" i="4" a="1"/>
  <c r="D40" i="4"/>
  <c r="B41" i="4"/>
  <c r="C41" i="4"/>
  <c r="D41" i="4" a="1"/>
  <c r="D41" i="4"/>
  <c r="E41" i="4"/>
  <c r="F41" i="4"/>
  <c r="G41" i="4"/>
  <c r="H41" i="4"/>
  <c r="B42" i="4"/>
  <c r="C42" i="4"/>
  <c r="D42" i="4" a="1"/>
  <c r="D42" i="4"/>
  <c r="B43" i="4"/>
  <c r="C43" i="4"/>
  <c r="D43" i="4" a="1"/>
  <c r="D43" i="4"/>
  <c r="C47" i="4"/>
  <c r="D47" i="4"/>
  <c r="E47" i="4"/>
  <c r="F47" i="4"/>
  <c r="G47" i="4"/>
  <c r="H47" i="4"/>
  <c r="I47" i="4"/>
  <c r="J47" i="4"/>
  <c r="K47" i="4"/>
  <c r="L47" i="4"/>
  <c r="M47" i="4"/>
  <c r="N47" i="4"/>
  <c r="BP3" i="14" s="1"/>
  <c r="C48" i="4"/>
  <c r="D48" i="4"/>
  <c r="E48" i="4"/>
  <c r="F48" i="4"/>
  <c r="G48" i="4"/>
  <c r="H48" i="4"/>
  <c r="I48" i="4"/>
  <c r="J48" i="4"/>
  <c r="K48" i="4"/>
  <c r="L48" i="4"/>
  <c r="M48" i="4"/>
  <c r="N48" i="4"/>
  <c r="BP4" i="14" s="1"/>
  <c r="C49" i="4"/>
  <c r="D49" i="4"/>
  <c r="E49" i="4"/>
  <c r="F49" i="4"/>
  <c r="G49" i="4"/>
  <c r="H49" i="4"/>
  <c r="I49" i="4"/>
  <c r="J49" i="4"/>
  <c r="K49" i="4"/>
  <c r="L49" i="4"/>
  <c r="M49" i="4"/>
  <c r="N49" i="4"/>
  <c r="BP5" i="14" s="1"/>
  <c r="C50" i="4"/>
  <c r="D50" i="4"/>
  <c r="E50" i="4"/>
  <c r="F50" i="4"/>
  <c r="G50" i="4"/>
  <c r="H50" i="4"/>
  <c r="I50" i="4"/>
  <c r="J50" i="4"/>
  <c r="K50" i="4"/>
  <c r="L50" i="4"/>
  <c r="M50" i="4"/>
  <c r="N50" i="4"/>
  <c r="BP6" i="14" s="1"/>
  <c r="C51" i="4"/>
  <c r="D51" i="4"/>
  <c r="E51" i="4"/>
  <c r="F51" i="4"/>
  <c r="G51" i="4"/>
  <c r="H51" i="4"/>
  <c r="I51" i="4"/>
  <c r="J51" i="4"/>
  <c r="K51" i="4"/>
  <c r="L51" i="4"/>
  <c r="M51" i="4"/>
  <c r="N51" i="4"/>
  <c r="BP7" i="14" s="1"/>
  <c r="C52" i="4"/>
  <c r="D52" i="4"/>
  <c r="E52" i="4"/>
  <c r="F52" i="4"/>
  <c r="G52" i="4"/>
  <c r="H52" i="4"/>
  <c r="I52" i="4"/>
  <c r="J52" i="4"/>
  <c r="K52" i="4"/>
  <c r="L52" i="4"/>
  <c r="M52" i="4"/>
  <c r="N52" i="4"/>
  <c r="BP8" i="14" s="1"/>
  <c r="C53" i="4"/>
  <c r="D53" i="4"/>
  <c r="E53" i="4"/>
  <c r="F53" i="4"/>
  <c r="G53" i="4"/>
  <c r="H53" i="4"/>
  <c r="I53" i="4"/>
  <c r="J53" i="4"/>
  <c r="K53" i="4"/>
  <c r="L53" i="4"/>
  <c r="M53" i="4"/>
  <c r="N53" i="4"/>
  <c r="BP9" i="14" s="1"/>
  <c r="C54" i="4"/>
  <c r="D54" i="4"/>
  <c r="E54" i="4"/>
  <c r="F54" i="4"/>
  <c r="G54" i="4"/>
  <c r="H54" i="4"/>
  <c r="I54" i="4"/>
  <c r="J54" i="4"/>
  <c r="K54" i="4"/>
  <c r="L54" i="4"/>
  <c r="M54" i="4"/>
  <c r="N54" i="4"/>
  <c r="BP10" i="14" s="1"/>
  <c r="C55" i="4"/>
  <c r="D55" i="4"/>
  <c r="E55" i="4"/>
  <c r="F55" i="4"/>
  <c r="G55" i="4"/>
  <c r="H55" i="4"/>
  <c r="I55" i="4"/>
  <c r="J55" i="4"/>
  <c r="K55" i="4"/>
  <c r="L55" i="4"/>
  <c r="M55" i="4"/>
  <c r="N55" i="4"/>
  <c r="BP11" i="14" s="1"/>
  <c r="C56" i="4"/>
  <c r="D56" i="4"/>
  <c r="E56" i="4"/>
  <c r="F56" i="4"/>
  <c r="G56" i="4"/>
  <c r="H56" i="4"/>
  <c r="I56" i="4"/>
  <c r="J56" i="4"/>
  <c r="K56" i="4"/>
  <c r="L56" i="4"/>
  <c r="M56" i="4"/>
  <c r="N56" i="4"/>
  <c r="BP12" i="14" s="1"/>
  <c r="C57" i="4"/>
  <c r="D57" i="4"/>
  <c r="E57" i="4"/>
  <c r="F57" i="4"/>
  <c r="G57" i="4"/>
  <c r="H57" i="4"/>
  <c r="I57" i="4"/>
  <c r="J57" i="4"/>
  <c r="K57" i="4"/>
  <c r="L57" i="4"/>
  <c r="M57" i="4"/>
  <c r="N57" i="4"/>
  <c r="BP13" i="14" s="1"/>
  <c r="C58" i="4"/>
  <c r="D58" i="4"/>
  <c r="E58" i="4"/>
  <c r="F58" i="4"/>
  <c r="G58" i="4"/>
  <c r="H58" i="4"/>
  <c r="I58" i="4"/>
  <c r="J58" i="4"/>
  <c r="K58" i="4"/>
  <c r="L58" i="4"/>
  <c r="M58" i="4"/>
  <c r="N58" i="4"/>
  <c r="BP14" i="14" s="1"/>
  <c r="C59" i="4"/>
  <c r="D59" i="4"/>
  <c r="E59" i="4"/>
  <c r="F59" i="4"/>
  <c r="G59" i="4"/>
  <c r="H59" i="4"/>
  <c r="I59" i="4"/>
  <c r="J59" i="4"/>
  <c r="K59" i="4"/>
  <c r="L59" i="4"/>
  <c r="M59" i="4"/>
  <c r="N59" i="4"/>
  <c r="BP15" i="14" s="1"/>
  <c r="C60" i="4"/>
  <c r="D60" i="4"/>
  <c r="E60" i="4"/>
  <c r="F60" i="4"/>
  <c r="G60" i="4"/>
  <c r="H60" i="4"/>
  <c r="I60" i="4"/>
  <c r="J60" i="4"/>
  <c r="K60" i="4"/>
  <c r="L60" i="4"/>
  <c r="M60" i="4"/>
  <c r="N60" i="4"/>
  <c r="BP16" i="14" s="1"/>
  <c r="C61" i="4"/>
  <c r="D61" i="4"/>
  <c r="E61" i="4"/>
  <c r="F61" i="4"/>
  <c r="G61" i="4"/>
  <c r="H61" i="4"/>
  <c r="I61" i="4"/>
  <c r="J61" i="4"/>
  <c r="K61" i="4"/>
  <c r="L61" i="4"/>
  <c r="M61" i="4"/>
  <c r="N61" i="4"/>
  <c r="BP17" i="14" s="1"/>
  <c r="C62" i="4"/>
  <c r="D62" i="4"/>
  <c r="E62" i="4"/>
  <c r="F62" i="4"/>
  <c r="G62" i="4"/>
  <c r="H62" i="4"/>
  <c r="I62" i="4"/>
  <c r="J62" i="4"/>
  <c r="K62" i="4"/>
  <c r="L62" i="4"/>
  <c r="M62" i="4"/>
  <c r="N62" i="4"/>
  <c r="BP18" i="14" s="1"/>
  <c r="C63" i="4"/>
  <c r="D63" i="4"/>
  <c r="E63" i="4"/>
  <c r="F63" i="4"/>
  <c r="G63" i="4"/>
  <c r="H63" i="4"/>
  <c r="I63" i="4"/>
  <c r="J63" i="4"/>
  <c r="K63" i="4"/>
  <c r="L63" i="4"/>
  <c r="M63" i="4"/>
  <c r="N63" i="4"/>
  <c r="BP19" i="14" s="1"/>
  <c r="C64" i="4"/>
  <c r="D64" i="4"/>
  <c r="E64" i="4"/>
  <c r="F64" i="4"/>
  <c r="G64" i="4"/>
  <c r="H64" i="4"/>
  <c r="I64" i="4"/>
  <c r="J64" i="4"/>
  <c r="K64" i="4"/>
  <c r="L64" i="4"/>
  <c r="M64" i="4"/>
  <c r="N64" i="4"/>
  <c r="BP20" i="14" s="1"/>
  <c r="D56" i="17"/>
  <c r="E56" i="17" s="1"/>
  <c r="D56" i="16"/>
  <c r="E56" i="16" s="1"/>
  <c r="D56" i="13"/>
  <c r="E56" i="13" s="1"/>
  <c r="D56" i="12"/>
  <c r="E56" i="12" s="1"/>
  <c r="D56" i="11"/>
  <c r="E56" i="11" s="1"/>
  <c r="D56" i="10"/>
  <c r="E56" i="10" s="1"/>
  <c r="D55" i="9"/>
  <c r="E55" i="9" s="1"/>
  <c r="D55" i="8"/>
  <c r="E55" i="8" s="1"/>
  <c r="D55" i="7"/>
  <c r="E55" i="7" s="1"/>
  <c r="D54" i="6"/>
  <c r="E54" i="6" s="1"/>
  <c r="F27" i="14" l="1"/>
  <c r="U27" i="14" s="1"/>
  <c r="D19" i="4"/>
  <c r="F24" i="14"/>
  <c r="U24" i="14" s="1"/>
  <c r="D16" i="4"/>
  <c r="F23" i="14"/>
  <c r="U23" i="14" s="1"/>
  <c r="D15" i="4"/>
  <c r="F22" i="14"/>
  <c r="U22" i="14" s="1"/>
  <c r="D14" i="4"/>
  <c r="C48" i="14"/>
  <c r="C47" i="14"/>
  <c r="C46" i="14"/>
  <c r="F21" i="14"/>
  <c r="U21" i="14" s="1"/>
  <c r="D13" i="4"/>
  <c r="C49" i="14"/>
  <c r="L36" i="14"/>
  <c r="F26" i="14"/>
  <c r="U26" i="14" s="1"/>
  <c r="D18" i="4"/>
  <c r="AB3" i="14"/>
  <c r="L3" i="14"/>
  <c r="F20" i="14"/>
  <c r="U20" i="14" s="1"/>
  <c r="D12" i="4"/>
  <c r="F19" i="14"/>
  <c r="U19" i="14" s="1"/>
  <c r="D11" i="4"/>
  <c r="B48" i="14"/>
  <c r="B47" i="14"/>
  <c r="F18" i="14"/>
  <c r="U18" i="14" s="1"/>
  <c r="D10" i="4"/>
  <c r="B46" i="14"/>
  <c r="B49" i="14"/>
  <c r="L32" i="14"/>
  <c r="F17" i="14"/>
  <c r="U17" i="14" s="1"/>
  <c r="D9" i="4"/>
  <c r="BL11" i="14"/>
  <c r="BL10" i="14"/>
  <c r="BL9" i="14"/>
  <c r="BL8" i="14"/>
  <c r="BL7" i="14"/>
  <c r="BL6" i="14"/>
  <c r="BL5" i="14"/>
  <c r="BL4" i="14"/>
  <c r="BL3" i="14"/>
  <c r="J19" i="4" l="1"/>
  <c r="K19" i="4"/>
  <c r="E43" i="4"/>
  <c r="J16" i="4"/>
  <c r="K16" i="4"/>
  <c r="E40" i="4"/>
  <c r="J15" i="4"/>
  <c r="K15" i="4"/>
  <c r="E39" i="4"/>
  <c r="J14" i="4"/>
  <c r="K14" i="4"/>
  <c r="E38" i="4"/>
  <c r="J13" i="4"/>
  <c r="K13" i="4"/>
  <c r="E37" i="4"/>
  <c r="J18" i="4"/>
  <c r="K18" i="4"/>
  <c r="E42" i="4"/>
  <c r="J12" i="4"/>
  <c r="K12" i="4"/>
  <c r="E36" i="4"/>
  <c r="J11" i="4"/>
  <c r="K11" i="4"/>
  <c r="E35" i="4"/>
  <c r="J10" i="4"/>
  <c r="K10" i="4"/>
  <c r="E34" i="4"/>
  <c r="J9" i="4"/>
  <c r="K9" i="4"/>
  <c r="E28" i="4" s="1"/>
  <c r="E23" i="4"/>
  <c r="E24" i="4"/>
  <c r="E25" i="4"/>
  <c r="E33" i="4"/>
  <c r="F43" i="4" l="1"/>
  <c r="G43" i="4"/>
  <c r="H43" i="4"/>
  <c r="F40" i="4"/>
  <c r="G40" i="4"/>
  <c r="H40" i="4"/>
  <c r="F39" i="4"/>
  <c r="G39" i="4"/>
  <c r="H39" i="4"/>
  <c r="F38" i="4"/>
  <c r="G38" i="4"/>
  <c r="H38" i="4"/>
  <c r="F37" i="4"/>
  <c r="G37" i="4"/>
  <c r="H37" i="4"/>
  <c r="F42" i="4"/>
  <c r="G42" i="4"/>
  <c r="H42" i="4"/>
  <c r="F36" i="4"/>
  <c r="G36" i="4"/>
  <c r="H36" i="4"/>
  <c r="F35" i="4"/>
  <c r="G35" i="4"/>
  <c r="H35" i="4"/>
  <c r="F34" i="4"/>
  <c r="G34" i="4"/>
  <c r="H34" i="4"/>
  <c r="F33" i="4"/>
  <c r="G33" i="4"/>
  <c r="H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D27" authorId="0" shapeId="0" xr:uid="{3F8997D8-4F8B-433A-B886-E86912FCA3DC}">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D28" authorId="0" shapeId="0" xr:uid="{B22E89D4-4E78-452C-A2CE-10E0976DFFA8}">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D29" authorId="0" shapeId="0" xr:uid="{3845979B-C17C-4CC3-A536-9C8684B0CFAE}">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61B89318-C909-4C78-A342-EC215BD29398}">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4A06ACA4-051A-4236-9CC8-536180F84D94}">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25951CE-B688-407E-A976-B9EC5EC162E9}">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1" authorId="0" shapeId="0" xr:uid="{45E1EF10-59FB-4BE9-8E74-6D9E8F0E040C}">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0" authorId="0" shapeId="0" xr:uid="{1C534AE6-1C42-4946-BB25-78BA5A106F1E}">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3" authorId="0" shapeId="0" xr:uid="{1F6B91A5-735F-45EA-9E07-3C44AE074FB4}">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4" authorId="0" shapeId="0" xr:uid="{AD3E3EE6-3C08-481E-8527-2756E7DF9882}">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0" authorId="0" shapeId="0" xr:uid="{A3F69F1F-95B9-4C5D-A67A-B317C6C2D9FB}">
      <text>
        <r>
          <rPr>
            <sz val="11"/>
            <color theme="1"/>
            <rFont val="Calibri"/>
            <family val="2"/>
            <charset val="1"/>
          </rPr>
          <t>Natalia Zartha Suarez:
Change Advisory Board (CAB): Definición, Responsabilidades, Beneficios y Mejores Prácticas</t>
        </r>
      </text>
    </comment>
    <comment ref="C41" authorId="0" shapeId="0" xr:uid="{88EAE371-8053-42EC-8DB5-D0D8540DE987}">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2" authorId="0" shapeId="0" xr:uid="{CC8625B1-6F0B-4C81-A69E-00AF3CECD954}">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6" authorId="0" shapeId="0" xr:uid="{FAC00671-D97A-4294-94D7-59575F7239C9}">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7" authorId="0" shapeId="0" xr:uid="{489D2117-0CC4-4F09-90D8-8B341A9675BB}">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1" authorId="0" shapeId="0" xr:uid="{AC38C544-FD9C-4DBD-888A-403C26AFD5A5}">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2" authorId="0" shapeId="0" xr:uid="{85B57807-2537-4B37-81AE-B3CAD48FD5AE}">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5" authorId="0" shapeId="0" xr:uid="{C4CE9FE9-B26E-46C4-90F0-045A4FD2F9AD}">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7" authorId="0" shapeId="0" xr:uid="{B9780662-A207-46DC-AB43-9A2507428EC8}">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2" authorId="0" shapeId="0" xr:uid="{9D1E89EA-04E5-417B-A6EA-28450C8C43A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3" authorId="0" shapeId="0" xr:uid="{9D784A2C-6FF8-4904-A518-C6AF8DC2B8BF}">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6" authorId="0" shapeId="0" xr:uid="{524056BD-8104-4764-A7C6-1DE3B321672A}">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7" authorId="0" shapeId="0" xr:uid="{0CB1C11C-DF21-4A92-ACF2-E701B77008DA}">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B8" authorId="0" shapeId="0" xr:uid="{48A8A3DA-6757-46CA-B883-1D4E655C6ECF}">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K8" authorId="0" shapeId="0" xr:uid="{FF3A1F31-686F-4A31-907F-8619E881B64C}">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C30" authorId="0" shapeId="0" xr:uid="{11886A60-B395-4BFA-8F5C-1F1F99B5200F}">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3" authorId="0" shapeId="0" xr:uid="{540B9E1B-E09A-45E4-B2FA-5DA27556D6C6}">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4" authorId="0" shapeId="0" xr:uid="{E7E9B796-4824-4867-BBA8-FD454136E832}">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0" authorId="0" shapeId="0" xr:uid="{92924C5B-BD8B-4B11-AF16-3CF862E52BB5}">
      <text>
        <r>
          <rPr>
            <sz val="11"/>
            <color theme="1"/>
            <rFont val="Calibri"/>
            <family val="2"/>
            <charset val="1"/>
          </rPr>
          <t>Natalia Zartha Suarez:
Change Advisory Board (CAB): Definición, Responsabilidades, Beneficios y Mejores Prácticas</t>
        </r>
      </text>
    </comment>
    <comment ref="C41" authorId="0" shapeId="0" xr:uid="{8600331B-2C08-4646-9845-31D84CC15917}">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2" authorId="0" shapeId="0" xr:uid="{8B707B76-A9E4-458C-9F60-7DEDCEE69B1F}">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6" authorId="0" shapeId="0" xr:uid="{159E3F30-CE83-49A0-A697-994A60B557A9}">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7" authorId="0" shapeId="0" xr:uid="{F434B694-6CBD-4CCA-BB8A-94638C459031}">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1" authorId="0" shapeId="0" xr:uid="{E63BA3E3-9192-4348-9C88-672A65E75A1C}">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2" authorId="0" shapeId="0" xr:uid="{1A7D62CC-4607-481C-98C4-1FD66B4CDE15}">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5" authorId="0" shapeId="0" xr:uid="{F39C5872-E8EA-447C-9633-85E62E560B0A}">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7" authorId="0" shapeId="0" xr:uid="{087FB532-4DE3-4032-A700-4D68682D8028}">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3" authorId="0" shapeId="0" xr:uid="{C70B1C70-A212-46A8-A8CC-FA61372DF11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4" authorId="0" shapeId="0" xr:uid="{3D9F01DD-863B-4CF0-9EF3-C243D467D440}">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7BBF53D8-96E4-4745-A91B-84B0EBAE00D8}">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7A3A8A36-77A0-4757-98F3-0DDFC9025CEB}">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B9" authorId="0" shapeId="0" xr:uid="{CFD08C2A-964B-4B25-873F-D439D16A64C1}">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K9" authorId="0" shapeId="0" xr:uid="{0204718F-71F6-45F7-9A19-C3CCF28E4B20}">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C31" authorId="0" shapeId="0" xr:uid="{B8216CD6-C475-4364-96DE-96B879136EF8}">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4" authorId="0" shapeId="0" xr:uid="{43DC1EFC-8257-4546-B2F9-E782A5313603}">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5" authorId="0" shapeId="0" xr:uid="{0F9F2CD0-37FE-46E7-8F12-4BDDA19B4985}">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1" authorId="0" shapeId="0" xr:uid="{C336B07C-3BE7-47F1-AA1A-700CCA34149E}">
      <text>
        <r>
          <rPr>
            <sz val="11"/>
            <color theme="1"/>
            <rFont val="Calibri"/>
            <family val="2"/>
            <charset val="1"/>
          </rPr>
          <t>Natalia Zartha Suarez:
Change Advisory Board (CAB): Definición, Responsabilidades, Beneficios y Mejores Prácticas</t>
        </r>
      </text>
    </comment>
    <comment ref="C42" authorId="0" shapeId="0" xr:uid="{41CFE42B-8291-47E4-A5A5-54899041F239}">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3" authorId="0" shapeId="0" xr:uid="{6E4A590B-C55E-45A2-BBBF-CC562FF68704}">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7" authorId="0" shapeId="0" xr:uid="{C616622E-F41C-40B0-A9B4-40ABE2C19AED}">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8" authorId="0" shapeId="0" xr:uid="{427F9E4A-C9C9-450A-8AB9-36C63696EB0C}">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2" authorId="0" shapeId="0" xr:uid="{DB7775AE-82C4-44DC-BAB7-0DABEA34349D}">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3" authorId="0" shapeId="0" xr:uid="{6D88BE52-A310-4750-B70A-615678DD9108}">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0" authorId="0" shapeId="0" xr:uid="{4EC3B629-AEFC-489F-A0AC-C8FA7529B1A0}">
      <text>
        <r>
          <rPr>
            <sz val="11"/>
            <color theme="1"/>
            <rFont val="Calibri"/>
            <family val="2"/>
            <charset val="1"/>
          </rPr>
          <t xml:space="preserve">Natalia Zartha Suarez:
La planificación de recursos empresariales (ERP) es un sistema de software que ayuda a las organizaciones a optimizar sus procesos de negocio centrales —incluyendo finanzas, RR. HH., fabricación, cadena de suministro, ventas y procurement— con una visión unificada de la actividad y una única fuente de verdad.
En una mesa de servicio de TI, SAP ERP actúa como un sistema centralizado que integra y gestiona todas las áreas de la empresa desde un único punto. Esto permite una integración total de procesos, automatización de tareas repetitivas, y visibilidad completa para tomar decisiones estratégicas. La centralización de datos en un sistema ERP como SAP facilita la gestión de recursos humanos, finanzas, logística, compras y ventas, mejorando la colaboración y la eficiencia operativa. 
</t>
        </r>
      </text>
    </comment>
    <comment ref="B86" authorId="0" shapeId="0" xr:uid="{4F72C845-8A8D-46FE-9D6E-67886A64B76A}">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8" authorId="0" shapeId="0" xr:uid="{1387EE44-FB92-420D-A374-330904AEE02D}">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3" authorId="0" shapeId="0" xr:uid="{84EF402C-A5EA-4F52-8CDA-C7A5F49096F6}">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4" authorId="0" shapeId="0" xr:uid="{AB900239-688B-440E-9BB9-995E33DE6FBD}">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57" authorId="0" shapeId="0" xr:uid="{B2F002E3-664A-4BB9-83CF-B17CE24EBF1A}">
      <text>
        <r>
          <rPr>
            <sz val="11"/>
            <color theme="1"/>
            <rFont val="Calibri"/>
            <family val="2"/>
            <charset val="1"/>
          </rPr>
          <t>Natalia Zartha Suarez:
El churn en una mesa de servicio de TI se refiere a la tasa de cancelación de clientes o usuarios que dejan de utilizar los servicios durante un periodo determinado.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1A844B7E-EADB-499D-AEFC-FC3C3EF190BF}">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96D36BBF-C644-4A4E-934F-9BE88EFEA263}">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B9" authorId="0" shapeId="0" xr:uid="{2DBF0043-220C-44AE-A545-A350A6741723}">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K9" authorId="0" shapeId="0" xr:uid="{13823D0A-1768-49E6-BD49-D95A9CBF0280}">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C31" authorId="0" shapeId="0" xr:uid="{D7E1AE36-F1EE-4880-A8C5-B29059D65717}">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4" authorId="0" shapeId="0" xr:uid="{6F42E6B4-2B7B-4987-BA8E-1778E8838BA7}">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5" authorId="0" shapeId="0" xr:uid="{482304AB-DCB3-419C-BC43-46EC8A3109CE}">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1" authorId="0" shapeId="0" xr:uid="{A2CFE09E-140D-42AD-B718-516CC63D532B}">
      <text>
        <r>
          <rPr>
            <sz val="11"/>
            <color theme="1"/>
            <rFont val="Calibri"/>
            <family val="2"/>
            <charset val="1"/>
          </rPr>
          <t>Natalia Zartha Suarez:
Change Advisory Board (CAB): Definición, Responsabilidades, Beneficios y Mejores Prácticas</t>
        </r>
      </text>
    </comment>
    <comment ref="C42" authorId="0" shapeId="0" xr:uid="{E287F8EF-2417-4DB0-BBAF-91755478EC0E}">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3" authorId="0" shapeId="0" xr:uid="{80B52678-817B-4BBC-A3EA-F517A8880BA8}">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7" authorId="0" shapeId="0" xr:uid="{EFF900BF-BCFC-46BE-9C1D-D6FC0D36B128}">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8" authorId="0" shapeId="0" xr:uid="{8AEC52A3-E054-499A-A4C9-AC84835D25CE}">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2" authorId="0" shapeId="0" xr:uid="{C0BBE282-558F-41AB-9BCA-E2B73C809072}">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3" authorId="0" shapeId="0" xr:uid="{BECD3DBC-7E75-4ECA-B164-70570348796B}">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6" authorId="0" shapeId="0" xr:uid="{B7F1CCFD-3592-4EE6-8958-3CAE6A85D39F}">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8" authorId="0" shapeId="0" xr:uid="{040F0A20-24A3-4ACF-A89E-6660E4F1B399}">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3" authorId="0" shapeId="0" xr:uid="{22B0E9F5-4263-4C9F-90C3-91B48A5AC7AE}">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4" authorId="0" shapeId="0" xr:uid="{F5FF2F06-3F2A-496E-82DE-6BDAB7965746}">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77493A71-5179-4424-A1A1-2A061D527A45}">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867EE124-F700-48F7-A236-DCF0358D2F5A}">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F593BDD5-A01A-4A16-852A-02E592BB5A89}">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8A24109C-6016-4422-A930-63105214AD31}">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1" authorId="0" shapeId="0" xr:uid="{1E12B12E-67A6-4E97-B85E-EF8693635199}">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4" authorId="0" shapeId="0" xr:uid="{C8EB0A5E-F858-4943-AACC-483ED6457045}">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5" authorId="0" shapeId="0" xr:uid="{EF84DDE4-087A-4ED2-AAB0-4DF65BAE24C7}">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1" authorId="0" shapeId="0" xr:uid="{A191B951-9D6F-40C2-A7BD-D7DB1357B818}">
      <text>
        <r>
          <rPr>
            <sz val="11"/>
            <color theme="1"/>
            <rFont val="Calibri"/>
            <family val="2"/>
            <charset val="1"/>
          </rPr>
          <t>Natalia Zartha Suarez:
Change Advisory Board (CAB): Definición, Responsabilidades, Beneficios y Mejores Prácticas</t>
        </r>
      </text>
    </comment>
    <comment ref="C42" authorId="0" shapeId="0" xr:uid="{EF266605-B640-40E5-B2A2-1321827335CD}">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3" authorId="0" shapeId="0" xr:uid="{44526098-B428-4048-85DE-B924F6053CA1}">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7" authorId="0" shapeId="0" xr:uid="{57A36DEB-ACC7-4157-A020-B3F2536F61F3}">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8" authorId="0" shapeId="0" xr:uid="{26271CA6-BFF9-4F0B-84CB-8FA4F4C012B0}">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2" authorId="0" shapeId="0" xr:uid="{527802B7-071A-471B-8515-DE8EE57B1A58}">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3" authorId="0" shapeId="0" xr:uid="{03067FC1-7FFC-4049-9209-EBFA9BA5467F}">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6" authorId="0" shapeId="0" xr:uid="{5B944755-83AB-4ACF-BAAF-AB5ACFB1C4B4}">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8" authorId="0" shapeId="0" xr:uid="{4C7CA3B6-6C74-4F81-BB08-536EEA44733D}">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3" authorId="0" shapeId="0" xr:uid="{F149E125-177D-4E79-9239-C2DAFDFD358D}">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4" authorId="0" shapeId="0" xr:uid="{9B1A6183-CBEC-434E-A97F-660CEF83C772}">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82D3E2FC-5A7C-4C61-962E-CE7BB7D89487}">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59223D6A-ECE2-43D6-9F78-26F0EF374AAA}">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E5B9C77B-0C1B-4FF8-8296-1A3B2595A581}">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25A8E0CF-6046-47C0-B148-A6A3E62CC2EA}">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2" authorId="0" shapeId="0" xr:uid="{A578B1E0-2813-4C16-A443-F13B8451ECE6}">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5" authorId="0" shapeId="0" xr:uid="{030B60C9-E55C-457E-BC19-90BD4E4E0CCB}">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6" authorId="0" shapeId="0" xr:uid="{37E4CB60-9F38-41EC-AEBF-80500262555E}">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2" authorId="0" shapeId="0" xr:uid="{7B9E0597-8464-4AF7-BC48-0A479586B3E6}">
      <text>
        <r>
          <rPr>
            <sz val="11"/>
            <color theme="1"/>
            <rFont val="Calibri"/>
            <family val="2"/>
            <charset val="1"/>
          </rPr>
          <t>Natalia Zartha Suarez:
Change Advisory Board (CAB): Definición, Responsabilidades, Beneficios y Mejores Prácticas</t>
        </r>
      </text>
    </comment>
    <comment ref="C43" authorId="0" shapeId="0" xr:uid="{397CDD6D-0C50-42BC-A90C-6CD24AC9728A}">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4" authorId="0" shapeId="0" xr:uid="{AAF6C2AB-B0CD-4C16-8A73-76A13C85CCAF}">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8" authorId="0" shapeId="0" xr:uid="{4B6CFFF0-E7AF-49CC-87E4-AA29306A9B31}">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9" authorId="0" shapeId="0" xr:uid="{32BC247E-3E5E-411A-AA22-AD1861AB2B0F}">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3" authorId="0" shapeId="0" xr:uid="{04AF467F-05C7-4A3C-865F-92A20334293D}">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4" authorId="0" shapeId="0" xr:uid="{61C1E472-89BA-4107-988A-EDF2F219996B}">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7" authorId="0" shapeId="0" xr:uid="{18F36829-10C2-44ED-B5F2-DE98BDCCC2FA}">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9" authorId="0" shapeId="0" xr:uid="{F8B2D85C-26B1-4B33-8923-66AA64BDA9E2}">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4" authorId="0" shapeId="0" xr:uid="{D7D55A94-12B4-4AA5-9693-F1E8E28282F7}">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5" authorId="0" shapeId="0" xr:uid="{5D8FEF05-3826-49F9-A07A-BBECBBA8F19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8149B89C-DA17-4796-B940-98956BCFD0DA}">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1544E98D-6295-466E-92A9-77F9DDEF7B1E}">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DB56C6DB-1A2B-4E59-9CBC-7F14D274F141}">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94D701A3-C006-458E-B364-9B340D0106A6}">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2" authorId="0" shapeId="0" xr:uid="{1CEDE5D7-F49C-43B5-8F48-2FF39C4828C4}">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5" authorId="0" shapeId="0" xr:uid="{BDD95DF6-CE95-4FAB-A91A-002A10FFFDC6}">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6" authorId="0" shapeId="0" xr:uid="{6EE83C56-4DF7-43F5-83F0-136A61AE34B5}">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2" authorId="0" shapeId="0" xr:uid="{76537E8A-17D4-42A7-A970-F0D235F7E9D6}">
      <text>
        <r>
          <rPr>
            <sz val="11"/>
            <color theme="1"/>
            <rFont val="Calibri"/>
            <family val="2"/>
            <charset val="1"/>
          </rPr>
          <t>Natalia Zartha Suarez:
Change Advisory Board (CAB): Definición, Responsabilidades, Beneficios y Mejores Prácticas</t>
        </r>
      </text>
    </comment>
    <comment ref="C43" authorId="0" shapeId="0" xr:uid="{1118ADA0-8BA5-467E-878C-CBD06877D8C8}">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4" authorId="0" shapeId="0" xr:uid="{2C367565-7662-4975-B453-BF1444C15C2A}">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8" authorId="0" shapeId="0" xr:uid="{2218B9D4-5B85-4441-8CCF-3E8F0461CA36}">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9" authorId="0" shapeId="0" xr:uid="{D10895FA-2BB7-4B70-9EBD-AD5CEBC61D5C}">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3" authorId="0" shapeId="0" xr:uid="{8ACD94CC-97C7-407D-86A6-6EB9F8C8374D}">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4" authorId="0" shapeId="0" xr:uid="{61466E89-D7A5-4D1A-B709-1FD6DD429BE6}">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7" authorId="0" shapeId="0" xr:uid="{9184BBCE-B933-4588-A3E7-5CE0994DA8E0}">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9" authorId="0" shapeId="0" xr:uid="{2FCA7013-A1AE-42EF-B550-8BD5EA41779E}">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4" authorId="0" shapeId="0" xr:uid="{FE4AF967-4228-46FB-AF8E-5E53B165F7C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5" authorId="0" shapeId="0" xr:uid="{EBFC6D9C-C5EB-4C92-AE78-C1200D7C8D4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60CAA99E-B2A3-4ACD-8BE1-09794F032A48}">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8D600CA3-A3B6-4ACF-88A9-21597A145677}">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171BE224-70CE-4AA4-A645-4671A42D115B}">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0C0509A1-2A8F-40C2-B4D1-A7C4ECCBE6A6}">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2" authorId="0" shapeId="0" xr:uid="{04068EF4-95F5-4AD9-B006-231CD7B7F30A}">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5" authorId="0" shapeId="0" xr:uid="{E2B86EA6-A7A2-4C11-B764-D8B45F17F2E0}">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6" authorId="0" shapeId="0" xr:uid="{3582F5C6-F390-4098-8101-7E71433FE952}">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2" authorId="0" shapeId="0" xr:uid="{7D3C5AC4-7DBE-4858-ABE7-48BEE250D613}">
      <text>
        <r>
          <rPr>
            <sz val="11"/>
            <color theme="1"/>
            <rFont val="Calibri"/>
            <family val="2"/>
            <charset val="1"/>
          </rPr>
          <t>Natalia Zartha Suarez:
Change Advisory Board (CAB): Definición, Responsabilidades, Beneficios y Mejores Prácticas</t>
        </r>
      </text>
    </comment>
    <comment ref="C43" authorId="0" shapeId="0" xr:uid="{31ECD275-3E1F-497B-BDF0-9D83E8A36C02}">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4" authorId="0" shapeId="0" xr:uid="{6F8DA711-206A-4D1C-A0AB-44CAF2A7D4FF}">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8" authorId="0" shapeId="0" xr:uid="{21A89070-80CB-4B1E-9F7C-F1883536956C}">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9" authorId="0" shapeId="0" xr:uid="{C3779C36-AA61-4BAC-9C29-5CEB9A717E6F}">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3" authorId="0" shapeId="0" xr:uid="{4C414F9B-641A-4CFF-B5B0-18FB25F8AE42}">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4" authorId="0" shapeId="0" xr:uid="{AC42BE6E-27A8-469C-ABE3-43DEE0422CA7}">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7" authorId="0" shapeId="0" xr:uid="{1C681EAC-526A-44DE-8A04-E6878A9F22B5}">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9" authorId="0" shapeId="0" xr:uid="{2687D5F5-D086-481F-9308-92532219DA05}">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4" authorId="0" shapeId="0" xr:uid="{D16DF285-213B-447C-8A19-73E7963A1417}">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5" authorId="0" shapeId="0" xr:uid="{2212CC5B-8676-40F0-9AFC-805953211EA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1B701F05-C365-443C-9713-1C3FE0965DF8}">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8472569C-4072-4B32-955E-11D273D4EDF2}">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8FED918E-1516-486F-91CF-7F8D65D0904D}">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42051593-AD8A-4C13-BD89-911DB0BA6E83}">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2" authorId="0" shapeId="0" xr:uid="{6A2D2C58-D929-45B0-8D24-4BD18E75F76C}">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5" authorId="0" shapeId="0" xr:uid="{CBF36AC7-A006-41E1-875D-2201996B1003}">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6" authorId="0" shapeId="0" xr:uid="{5482AE0B-FFC7-42E9-A927-910D857122C9}">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2" authorId="0" shapeId="0" xr:uid="{C388AEB7-58A2-4B46-849D-ABFE004FAE7C}">
      <text>
        <r>
          <rPr>
            <sz val="11"/>
            <color theme="1"/>
            <rFont val="Calibri"/>
            <family val="2"/>
            <charset val="1"/>
          </rPr>
          <t>Natalia Zartha Suarez:
Change Advisory Board (CAB): Definición, Responsabilidades, Beneficios y Mejores Prácticas</t>
        </r>
      </text>
    </comment>
    <comment ref="C43" authorId="0" shapeId="0" xr:uid="{A3B835FE-C384-4570-9380-D1CF50E72840}">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4" authorId="0" shapeId="0" xr:uid="{11549147-3884-4258-A4D4-F7A05C648946}">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8" authorId="0" shapeId="0" xr:uid="{FAD2DCF4-616F-49E5-89CE-DEFACD0DF990}">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9" authorId="0" shapeId="0" xr:uid="{07B7F438-D37D-461E-9A93-2EEDE976C37C}">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3" authorId="0" shapeId="0" xr:uid="{06DE1E3E-6D3D-4420-AAAB-AA4AD74D03E2}">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4" authorId="0" shapeId="0" xr:uid="{9B62D432-89F9-499C-8427-63828D0F0C49}">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7" authorId="0" shapeId="0" xr:uid="{E932917A-C3F2-4AD2-8378-E828BA70176C}">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9" authorId="0" shapeId="0" xr:uid="{AB6C6D16-978B-41D9-AC0B-71946191536F}">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5" authorId="0" shapeId="0" xr:uid="{3706D420-F2DF-4F66-9A54-A50EA62F68E2}">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6" authorId="0" shapeId="0" xr:uid="{9351A63C-C9E8-4E9D-B770-EF4FF79F7E06}">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E69598AF-66C0-460E-B4E0-CBE9BAFF2770}">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CAEA28E3-5668-4836-B887-EF32F6E39A8F}">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A8F0E2F5-79BB-41C7-AE1E-A59F378804BE}">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D0A71D13-49A0-411E-BE47-5C5F84E1D309}">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2" authorId="0" shapeId="0" xr:uid="{88EAFAE0-7A25-4750-9E89-D03AB90018FD}">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5" authorId="0" shapeId="0" xr:uid="{F1B836A6-AD29-4D39-BEEB-38C92C42FB54}">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6" authorId="0" shapeId="0" xr:uid="{64CFB54A-D830-4117-96A8-6F8C44852F47}">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2" authorId="0" shapeId="0" xr:uid="{414DCA2A-554B-42B9-A858-639C1220B5A1}">
      <text>
        <r>
          <rPr>
            <sz val="11"/>
            <color theme="1"/>
            <rFont val="Calibri"/>
            <family val="2"/>
            <charset val="1"/>
          </rPr>
          <t>Natalia Zartha Suarez:
Change Advisory Board (CAB): Definición, Responsabilidades, Beneficios y Mejores Prácticas</t>
        </r>
      </text>
    </comment>
    <comment ref="C43" authorId="0" shapeId="0" xr:uid="{B6B87021-4D5D-4432-809B-46B2BAFC4020}">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4" authorId="0" shapeId="0" xr:uid="{BFB96876-DA68-4D11-8FB5-BC5E5A942E6C}">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8" authorId="0" shapeId="0" xr:uid="{65555054-814E-4DEF-AF4C-E51395B56D62}">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9" authorId="0" shapeId="0" xr:uid="{A9048C18-56FC-44B0-9D56-A9088D297B18}">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3" authorId="0" shapeId="0" xr:uid="{0B63CDC9-BFB9-4CA3-818F-A8BEA2F0DF3D}">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4" authorId="0" shapeId="0" xr:uid="{34C4899A-8C6B-47A8-B67D-88AB8510882C}">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7" authorId="0" shapeId="0" xr:uid="{318793EC-0017-4B86-B4E1-0ECDB9D42FB1}">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9" authorId="0" shapeId="0" xr:uid="{EB033C63-EDB7-47EE-BBFB-FE05D25674BD}">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4" authorId="0" shapeId="0" xr:uid="{47E0D5D1-6CC9-45C5-9D2B-FB3FC38D67B3}">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5" authorId="0" shapeId="0" xr:uid="{7E923634-A83E-435A-9863-402233C0DE52}">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28904C1C-70F0-4F06-B5D0-DAA22FE2CDDB}">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8E39C832-D5B5-404B-A218-A6A2B077AF2B}">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9DD97059-9371-4B7B-A88E-858A24CC90FA}">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9EC597E4-ECB4-4F52-911C-558D04F31B89}">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2" authorId="0" shapeId="0" xr:uid="{4051CCC7-B25B-4E3E-ABA2-1F2EB9E6657E}">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5" authorId="0" shapeId="0" xr:uid="{5398A3C9-5CAE-415F-BAFA-A76D57BD9322}">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6" authorId="0" shapeId="0" xr:uid="{EC3797E5-71D2-4602-8E46-9573E9563576}">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2" authorId="0" shapeId="0" xr:uid="{52E206FD-F464-4FC4-AC8E-867FCC019348}">
      <text>
        <r>
          <rPr>
            <sz val="11"/>
            <color theme="1"/>
            <rFont val="Calibri"/>
            <family val="2"/>
            <charset val="1"/>
          </rPr>
          <t>Natalia Zartha Suarez:
Change Advisory Board (CAB): Definición, Responsabilidades, Beneficios y Mejores Prácticas</t>
        </r>
      </text>
    </comment>
    <comment ref="C43" authorId="0" shapeId="0" xr:uid="{674147F4-8F29-4EB1-936D-0E3682631F86}">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4" authorId="0" shapeId="0" xr:uid="{215B66CF-5511-4CD8-B30B-4EE4BA88C6B4}">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8" authorId="0" shapeId="0" xr:uid="{F8917B63-D0D6-468D-A24E-F90A2F6760EE}">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9" authorId="0" shapeId="0" xr:uid="{850DE65E-ED77-4766-BD1D-EF9CAB820C73}">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3" authorId="0" shapeId="0" xr:uid="{963D4A4E-3474-42ED-94A4-F0FB0BC5A6FE}">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4" authorId="0" shapeId="0" xr:uid="{0C07BC82-822D-4061-A31F-A4309CDD95EC}">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7" authorId="0" shapeId="0" xr:uid="{088D63EA-6A77-47BF-8274-EBD350CA75B2}">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89" authorId="0" shapeId="0" xr:uid="{77CF1BDD-0088-45E7-BCFE-5A37140203DE}">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4" authorId="0" shapeId="0" xr:uid="{A764E4E8-700F-4F25-8DBF-25C4E0A43C75}">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5" authorId="0" shapeId="0" xr:uid="{5C406D8A-C8C9-49EA-97CA-23844AF3290C}">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<sst xmlns="http://schemas.openxmlformats.org/spreadsheetml/2006/main" count="5299" uniqueCount="1073">
  <si>
    <t>LEVANTAMIENTO DE MESA DE SERVICIOS</t>
  </si>
  <si>
    <t>Caracterización y Diagnóstico de Mesas de Servicio Operación Actual</t>
  </si>
  <si>
    <r>
      <t xml:space="preserve">Fecha: </t>
    </r>
    <r>
      <rPr>
        <sz val="11"/>
        <color rgb="FF1A1A1A"/>
        <rFont val="Calibri Light"/>
        <family val="2"/>
      </rPr>
      <t>2026/07/03</t>
    </r>
  </si>
  <si>
    <t>Versión:</t>
  </si>
  <si>
    <t>1.0</t>
  </si>
  <si>
    <r>
      <t xml:space="preserve">Clasificación: </t>
    </r>
    <r>
      <rPr>
        <sz val="11"/>
        <color rgb="FF1A1A1A"/>
        <rFont val="Calibri Light"/>
        <family val="2"/>
      </rPr>
      <t>Interna</t>
    </r>
  </si>
  <si>
    <t>Elaboró</t>
  </si>
  <si>
    <t>Revisó</t>
  </si>
  <si>
    <t>Aprobó</t>
  </si>
  <si>
    <t>Natalia Zartha
Junior Architect</t>
  </si>
  <si>
    <t>Fecha</t>
  </si>
  <si>
    <t>Versión</t>
  </si>
  <si>
    <t>Descripción</t>
  </si>
  <si>
    <t>2026/07/03</t>
  </si>
  <si>
    <t>Versión inicial; levantamiento de información actual de las mesas de servicio</t>
  </si>
  <si>
    <t>LECCIONES APRENDIDAS — MESA DE SERVICIOS DE NUEVA GENERACIÓN</t>
  </si>
  <si>
    <t>Esta herramienta permite caracterizar la mesa de servicios actual en todas sus dimensiones para diseñar el futuro servicio Gen Next</t>
  </si>
  <si>
    <r>
      <rPr>
        <b/>
        <sz val="11"/>
        <color rgb="FF1A1A1A"/>
        <rFont val="Calibri Light"/>
      </rPr>
      <t xml:space="preserve">Versión: </t>
    </r>
    <r>
      <rPr>
        <sz val="11"/>
        <color rgb="FF1A1A1A"/>
        <rFont val="Calibri Light"/>
      </rPr>
      <t>1.0</t>
    </r>
  </si>
  <si>
    <t xml:space="preserve">  AGENDA DE LA SESIÓN DE LECCIONES APRENDIDAS (~60 minutos)</t>
  </si>
  <si>
    <t>#</t>
  </si>
  <si>
    <t>BLOQUE</t>
  </si>
  <si>
    <t>TIEMPO</t>
  </si>
  <si>
    <t>DESCRIPCIÓN</t>
  </si>
  <si>
    <t>①</t>
  </si>
  <si>
    <t>INFORMACIÓN GENERAL</t>
  </si>
  <si>
    <t>5 min</t>
  </si>
  <si>
    <t>Registrar datos básicos de la mesa: cliente, nombre del servicio, líder, ubicación, modalidad, contrato, herramientas y participantes.</t>
  </si>
  <si>
    <t>②</t>
  </si>
  <si>
    <t>IDENTIFICAR NIVEL DE MADUREZ ACTUAL</t>
  </si>
  <si>
    <t>Identificar el nivel de madurez actual de la mesa de servicio de TI en una escala N0–N5, identificando el punto de partida operativo.</t>
  </si>
  <si>
    <t>③</t>
  </si>
  <si>
    <t>17 PRÁCTICAS ITIL v4 + DIMENSIONES</t>
  </si>
  <si>
    <t>Revisar el cumplimiento de las prácticas ITIL v4 por las 4 dimensiones: organización/personas, información/tecnología, socios/proveedores y valor/mejora.</t>
  </si>
  <si>
    <t>④</t>
  </si>
  <si>
    <t>VOLUMETRÍA Y KPIs OPERATIVOS</t>
  </si>
  <si>
    <t>Levantar métricas operativas clave: volumen de tickets, FCR, SLA, backlog, tiempos de atención, escalamiento y desempeño general.</t>
  </si>
  <si>
    <t xml:space="preserve">  ④b</t>
  </si>
  <si>
    <t xml:space="preserve">  ④b DISTRIBUCIÓN DE INCIDENTES POR CATEGORÍA</t>
  </si>
  <si>
    <t>Analizar la distribución de incidentes por categoría para identificar patrones, servicios críticos, causas recurrentes y oportunidades de mejora.</t>
  </si>
  <si>
    <t>⑤</t>
  </si>
  <si>
    <t>EXPERIENCIA DEL USUARIO — XLA / DEX</t>
  </si>
  <si>
    <t>Evaluar la experiencia del usuario final mediante indicadores XLA/DEX, satisfacción, percepción del servicio, puntos de dolor y canales de atención.</t>
  </si>
  <si>
    <t>⑥</t>
  </si>
  <si>
    <t>DOLORES CRÍTICOS DE LA MESA (D1–D18)</t>
  </si>
  <si>
    <t>Identificar y priorizar los dolores críticos de la mesa, su impacto operativo, evidencias disponibles y nivel de urgencia para intervención.</t>
  </si>
  <si>
    <t>⑦</t>
  </si>
  <si>
    <t>ROTACIÓN Y TALENTO</t>
  </si>
  <si>
    <t>Revisar rotación, perfiles críticos, capacidades del equipo, clima laboral, brechas de conocimiento y necesidades de formación.</t>
  </si>
  <si>
    <t xml:space="preserve"> ⑧ </t>
  </si>
  <si>
    <t xml:space="preserve"> TECNOLOGÍA Y HERRAMIENTAS</t>
  </si>
  <si>
    <t>Evaluar herramientas tecnológicas actuales: ITSM, monitoreo, autoservicio, base de conocimiento, automatización, integraciones y reportes.</t>
  </si>
  <si>
    <t>⑨</t>
  </si>
  <si>
    <t>MODELO ECONÓMICO ACTUAL</t>
  </si>
  <si>
    <t>Analizar el modelo económico actual: FTEs, costos, esquema contractual, capacidad instalada, eficiencia operativa y posibles oportunidades de optimización.</t>
  </si>
  <si>
    <t xml:space="preserve">  ⑩ </t>
  </si>
  <si>
    <t>VISIÓN PARA EL NUEVO SERVICIO — ¿QUÉ DEBERÍA CAMBIAR?</t>
  </si>
  <si>
    <t>Definir la visión objetivo del nuevo servicio: cambios esperados, capacidades Gen Next, automatización, experiencia deseada y prioridades de transformación.</t>
  </si>
  <si>
    <t>⑪</t>
  </si>
  <si>
    <t>CASOS DE EXITO</t>
  </si>
  <si>
    <t>Documentar casos de éxito, buenas prácticas, aprendizajes reutilizables y elementos que deben conservarse o escalarse en el nuevo modelo.</t>
  </si>
  <si>
    <t xml:space="preserve">  ESCALA DE MADUREZ — N0 a N5</t>
  </si>
  <si>
    <t>NIVEL</t>
  </si>
  <si>
    <t>NOMBRE</t>
  </si>
  <si>
    <t>N0</t>
  </si>
  <si>
    <t>Reactivo / Sin estructura</t>
  </si>
  <si>
    <t>No existe proceso formal. Todo es manual y reactivo. Sin CMDB ni catálogo.</t>
  </si>
  <si>
    <t>N1</t>
  </si>
  <si>
    <t>Inicial / Ad hoc/ Operación reactiva</t>
  </si>
  <si>
    <t>Procesos básicos documentados. Herramientas mínimas. Cumplimiento inconsistente.</t>
  </si>
  <si>
    <t>N2</t>
  </si>
  <si>
    <t>Definido / Organización funcional</t>
  </si>
  <si>
    <t>Procesos ITIL definidos y seguidos. Métricas básicas (SLA  (Service Level Agreement),  FCR (Fondo de Capital Riesgo)). Equipo estable.</t>
  </si>
  <si>
    <t>N3</t>
  </si>
  <si>
    <t>Gestionado / Gestión por servicios</t>
  </si>
  <si>
    <t>Métricas avanzadas. Automatización parcial. Gestión proactiva de problemas.</t>
  </si>
  <si>
    <t>N4</t>
  </si>
  <si>
    <t>Optimizado / Gestión integrada</t>
  </si>
  <si>
    <t>Autoservicio maduro. IA/ML básico. XLA (Experience Level Agreement) medidos. Mejora continua activa.</t>
  </si>
  <si>
    <t>N5</t>
  </si>
  <si>
    <t>Innovador / Diferenciador</t>
  </si>
  <si>
    <t>IA generativa, predicción, hiper-automatización. Referente del sector.</t>
  </si>
  <si>
    <t xml:space="preserve">  LEYENDA DE RESPUESTAS — PRÁCTICAS ITIL</t>
  </si>
  <si>
    <t>RESPUESTA</t>
  </si>
  <si>
    <t>SIGNIFICADO</t>
  </si>
  <si>
    <t>COLOR</t>
  </si>
  <si>
    <t>PUNTAJE</t>
  </si>
  <si>
    <t>Sí</t>
  </si>
  <si>
    <t>Cumplimiento completo y documentado</t>
  </si>
  <si>
    <t>1F7A4D</t>
  </si>
  <si>
    <t>Parcial</t>
  </si>
  <si>
    <t>Cumplimiento parcial o en proceso</t>
  </si>
  <si>
    <t>E07B26</t>
  </si>
  <si>
    <t>0.5</t>
  </si>
  <si>
    <t>No</t>
  </si>
  <si>
    <t>No existe o no se cumple</t>
  </si>
  <si>
    <t>C0392B</t>
  </si>
  <si>
    <t>0.0</t>
  </si>
  <si>
    <t>N/A</t>
  </si>
  <si>
    <t>No aplica a esta mesa</t>
  </si>
  <si>
    <t>D9D9D9</t>
  </si>
  <si>
    <t>—</t>
  </si>
  <si>
    <t>DASHBOARD — MESA DE SERVICIOS DE NUEVA GENERACIÓN</t>
  </si>
  <si>
    <t>Fecha: 2026/07/03
Clasificación: Interna</t>
  </si>
  <si>
    <t>Resumen consolidado · Julio 2026 · PersonalSoft</t>
  </si>
  <si>
    <t>Versión: 1.0</t>
  </si>
  <si>
    <t xml:space="preserve">  RESUMEN POR MESA DE SERVICIOS — 11 MESAS</t>
  </si>
  <si>
    <t>MESA</t>
  </si>
  <si>
    <t>Nivel
Madurez</t>
  </si>
  <si>
    <t>Score
Prácticas</t>
  </si>
  <si>
    <t>FCR
(%)</t>
  </si>
  <si>
    <t>SLA
(%)</t>
  </si>
  <si>
    <t>NPS</t>
  </si>
  <si>
    <t>FTEs</t>
  </si>
  <si>
    <t>Dolores
Activos</t>
  </si>
  <si>
    <t>Prioridad
Global</t>
  </si>
  <si>
    <t>Estado</t>
  </si>
  <si>
    <t>SURA Cotizadores</t>
  </si>
  <si>
    <t>SURA Digital Venta</t>
  </si>
  <si>
    <t>SURA Automatizacion</t>
  </si>
  <si>
    <t>SURA Canales Masivos</t>
  </si>
  <si>
    <t>BCO Gioti 1</t>
  </si>
  <si>
    <t>BCO Gioti 2</t>
  </si>
  <si>
    <t>BCO Gioti 3</t>
  </si>
  <si>
    <t>BCO Gioti 4</t>
  </si>
  <si>
    <t>AES</t>
  </si>
  <si>
    <t>XM</t>
  </si>
  <si>
    <t>MEDICARTE</t>
  </si>
  <si>
    <t xml:space="preserve">  ESTADÍSTICAS DE CONSOLIDADO</t>
  </si>
  <si>
    <t>Promedio Score Prácticas ITIL:</t>
  </si>
  <si>
    <t>Score Mínimo:</t>
  </si>
  <si>
    <t>Score Máximo:</t>
  </si>
  <si>
    <t>Total FTEs evaluados:</t>
  </si>
  <si>
    <t>Mesas evaluadas:</t>
  </si>
  <si>
    <t>Mesas pendientes / sin datos:</t>
  </si>
  <si>
    <t xml:space="preserve">  SEMÁFORO DE MADUREZ — ESTADO POR MESA</t>
  </si>
  <si>
    <t>Nivel</t>
  </si>
  <si>
    <t>Descripción del Nivel</t>
  </si>
  <si>
    <t>Fortaleza Identificada</t>
  </si>
  <si>
    <t>Brecha Principal</t>
  </si>
  <si>
    <t>Acción Recomendada Mesas de Nueva Generación</t>
  </si>
  <si>
    <t xml:space="preserve">  DOLORES ACTIVOS POR MESA — D1–D18 (✓=Sí · ~=Parcial)</t>
  </si>
  <si>
    <t>DOLOR</t>
  </si>
  <si>
    <t>SURA
Cotiz.</t>
  </si>
  <si>
    <t>SURA
Venta D.</t>
  </si>
  <si>
    <t>SURA
Torre</t>
  </si>
  <si>
    <t>SURA
Mesa 4</t>
  </si>
  <si>
    <t>BCO
Gioti 1</t>
  </si>
  <si>
    <t>BCO
Gioti 2</t>
  </si>
  <si>
    <t>BCO
Gioti 3</t>
  </si>
  <si>
    <t>BCO
Gioti 4</t>
  </si>
  <si>
    <t>TOTAL</t>
  </si>
  <si>
    <t>D1: Sí</t>
  </si>
  <si>
    <t>D2: Parcial</t>
  </si>
  <si>
    <t>D3: Sí</t>
  </si>
  <si>
    <t>D4: Sí</t>
  </si>
  <si>
    <t>D5: Sí</t>
  </si>
  <si>
    <t>D6: Parcial</t>
  </si>
  <si>
    <t>D7: No</t>
  </si>
  <si>
    <t xml:space="preserve">D8: </t>
  </si>
  <si>
    <t xml:space="preserve">D9: </t>
  </si>
  <si>
    <t>D10: Sí</t>
  </si>
  <si>
    <t xml:space="preserve">D11: </t>
  </si>
  <si>
    <t xml:space="preserve">D12: </t>
  </si>
  <si>
    <t>D13: No</t>
  </si>
  <si>
    <t xml:space="preserve">D14: </t>
  </si>
  <si>
    <t>D15: No</t>
  </si>
  <si>
    <t xml:space="preserve">D16: </t>
  </si>
  <si>
    <t xml:space="preserve">D17: </t>
  </si>
  <si>
    <t>D18: Sí</t>
  </si>
  <si>
    <t xml:space="preserve">  COBERTURA PROMEDIO POR DIMENSIÓN</t>
  </si>
  <si>
    <t>ANÁLISIS VISUAL— MESA DE SERVICIOS DE NUEVA GENERACIÓN</t>
  </si>
  <si>
    <t>Dashboard de madurez · prácticas · dolores · industria vs benchmark · Gen Next</t>
  </si>
  <si>
    <t>GRÁFICAS POR BLOQUE DE EVALUACIÓN — 11 DIMENSIONES + ④b</t>
  </si>
  <si>
    <t>TABLA 1 — MADUREZ NUMÉRICA (N0-N5)</t>
  </si>
  <si>
    <t>HELPERS PARA GRÁFICAS</t>
  </si>
  <si>
    <t>① Identificación general — completitud</t>
  </si>
  <si>
    <t>② Nivel de madurez actual</t>
  </si>
  <si>
    <t>③ Prácticas ITIL — score global</t>
  </si>
  <si>
    <t>④ Volumetría y KPIs — FCR/SLA</t>
  </si>
  <si>
    <t>④b Incidentes por categoría — tickets/mes</t>
  </si>
  <si>
    <t>⑤ XLA / DEX — NPS</t>
  </si>
  <si>
    <t>⑥ Dolores críticos — total activo D1–D18</t>
  </si>
  <si>
    <t>⑦ Rotación y talento — completitud</t>
  </si>
  <si>
    <t>⑧ Tecnología y herramientas — herramientas registradas</t>
  </si>
  <si>
    <t>⑨ Modelo económico — completitud</t>
  </si>
  <si>
    <t>⑩ Visión nuevo servicio — completitud</t>
  </si>
  <si>
    <t>⑪ Casos de éxito — completitud</t>
  </si>
  <si>
    <t>RESUMEN PROMEDIO POR DIMENSIÓN</t>
  </si>
  <si>
    <t>DOLORES CONSOLIDADOS D1–D18</t>
  </si>
  <si>
    <t>Mesa</t>
  </si>
  <si>
    <t>Nivel Madurez (texto)</t>
  </si>
  <si>
    <t>Madurez Numérica (0-5)</t>
  </si>
  <si>
    <t>Meta (N3)</t>
  </si>
  <si>
    <t>Madurez</t>
  </si>
  <si>
    <t>Meta</t>
  </si>
  <si>
    <t>Completitud</t>
  </si>
  <si>
    <t>Meta N3</t>
  </si>
  <si>
    <t>Score ITIL</t>
  </si>
  <si>
    <t>FCR</t>
  </si>
  <si>
    <t>SLA</t>
  </si>
  <si>
    <t>Tickets categorizados</t>
  </si>
  <si>
    <t>Dolores activos D1–D18</t>
  </si>
  <si>
    <t>Herramientas registradas</t>
  </si>
  <si>
    <t>Dimensión</t>
  </si>
  <si>
    <t>Promedio</t>
  </si>
  <si>
    <t>Dolor</t>
  </si>
  <si>
    <t>Total ponderado</t>
  </si>
  <si>
    <t>① Identificación general</t>
  </si>
  <si>
    <t>② Madurez (normalizada)</t>
  </si>
  <si>
    <t>③ ITIL</t>
  </si>
  <si>
    <t>④ KPIs FCR/SLA</t>
  </si>
  <si>
    <t>BCO Gioti1</t>
  </si>
  <si>
    <t>④b Incidentes categorizados</t>
  </si>
  <si>
    <t>BCO Gioti2</t>
  </si>
  <si>
    <t>⑤ XLA/DEX NPS</t>
  </si>
  <si>
    <t>BCO Gioti3</t>
  </si>
  <si>
    <t>⑥ Dolores activos</t>
  </si>
  <si>
    <t>BCO Gioti4</t>
  </si>
  <si>
    <t>⑦ Talento</t>
  </si>
  <si>
    <t>⑧ Tecnología</t>
  </si>
  <si>
    <t>⑨ Económico</t>
  </si>
  <si>
    <t>⑩ Visión</t>
  </si>
  <si>
    <t>⑪ Casos éxito</t>
  </si>
  <si>
    <t>TABLA 2 — SCORE PRÁCTICAS POR DIMENSIÓN (%)</t>
  </si>
  <si>
    <t>D1 Org/Personas</t>
  </si>
  <si>
    <t>D2 Info/Tecnología</t>
  </si>
  <si>
    <t>D3 Socios/Proveed.</t>
  </si>
  <si>
    <t>D4 Valor/Mejora</t>
  </si>
  <si>
    <t>Score Global</t>
  </si>
  <si>
    <t>TABLA 3 — DOLORES ACTIVOS POR MESA</t>
  </si>
  <si>
    <t>D1 Rotación</t>
  </si>
  <si>
    <t>D2 SLAs</t>
  </si>
  <si>
    <t>D3 Autoservicio</t>
  </si>
  <si>
    <t>D4 Herramientas</t>
  </si>
  <si>
    <t>D5 NPS bajo</t>
  </si>
  <si>
    <t>D6 Escalamientos</t>
  </si>
  <si>
    <t>D7 Sin dashboard</t>
  </si>
  <si>
    <t>Total dolores</t>
  </si>
  <si>
    <t>Total por dolor (todas mesas)</t>
  </si>
  <si>
    <t>TABLA 4 — PROMEDIO DIMENSIONES POR CLIENTE / GRUPO</t>
  </si>
  <si>
    <t>SURA</t>
  </si>
  <si>
    <t>BCO</t>
  </si>
  <si>
    <t>Meta (100%)</t>
  </si>
  <si>
    <t>TABLA 5 — KPI BENCHMARK INDUSTRIA vs MESAS</t>
  </si>
  <si>
    <t>KPI</t>
  </si>
  <si>
    <t>Benchmark Industria</t>
  </si>
  <si>
    <t>Objetivo Gen Next</t>
  </si>
  <si>
    <t>Promedio Mesas Actuales</t>
  </si>
  <si>
    <t>FCR (%)</t>
  </si>
  <si>
    <t>SLA Cumplimiento (%)</t>
  </si>
  <si>
    <t>Rotación anual (%)</t>
  </si>
  <si>
    <t>% Autoservicio</t>
  </si>
  <si>
    <t>Costo/ticket (USD)</t>
  </si>
  <si>
    <t xml:space="preserve">  LISTAS DE VALIDACIÓN (no modificar)</t>
  </si>
  <si>
    <t>Respuestas Prácticas</t>
  </si>
  <si>
    <t>Nivel Madurez</t>
  </si>
  <si>
    <t>Criticidad Dolor</t>
  </si>
  <si>
    <t>Modelo Contrato</t>
  </si>
  <si>
    <t>Tipo Incidente</t>
  </si>
  <si>
    <t>Riesgo Churn</t>
  </si>
  <si>
    <t>Cliente</t>
  </si>
  <si>
    <t>Prioridad</t>
  </si>
  <si>
    <t>Integrado</t>
  </si>
  <si>
    <t>Alta</t>
  </si>
  <si>
    <t>FTE dedicado</t>
  </si>
  <si>
    <t>Incidente</t>
  </si>
  <si>
    <t>Alto</t>
  </si>
  <si>
    <t>Si</t>
  </si>
  <si>
    <t>Staffing</t>
  </si>
  <si>
    <t>Media</t>
  </si>
  <si>
    <t>Capacidad</t>
  </si>
  <si>
    <t>Requerimiento</t>
  </si>
  <si>
    <t>Medio</t>
  </si>
  <si>
    <t>Bancolombia</t>
  </si>
  <si>
    <t>Baja</t>
  </si>
  <si>
    <t>Bolsa de horas</t>
  </si>
  <si>
    <t>Cambio</t>
  </si>
  <si>
    <t>Bajo</t>
  </si>
  <si>
    <t>En proceso</t>
  </si>
  <si>
    <t>Output/ticket</t>
  </si>
  <si>
    <t>Problema</t>
  </si>
  <si>
    <t>Sin prioridad</t>
  </si>
  <si>
    <t>Mixto</t>
  </si>
  <si>
    <t>Consulta</t>
  </si>
  <si>
    <t>Misión Principal</t>
  </si>
  <si>
    <t>Call Center -&gt;Manejar grandes volúmenes de llamadas; filtrar y derivar</t>
  </si>
  <si>
    <t>Help Desk (Reactivo)  -&gt; Coordinación para la restauración del servicio. Infraestructura, herramientas de seguimiento, base de conocimiento</t>
  </si>
  <si>
    <t>Help Desk -&gt; Service Desk (híbrido)</t>
  </si>
  <si>
    <t>Service Desk -&gt;Servicio integral: incidentes, solicitudes, consultas, altas/bajas/cambios</t>
  </si>
  <si>
    <t>Service Desk + Problem Management</t>
  </si>
  <si>
    <t>Otro</t>
  </si>
  <si>
    <t>Herramientas ITSM</t>
  </si>
  <si>
    <t>Herramientas Monitoreo y observabilidad</t>
  </si>
  <si>
    <t>Herramientas de Chat / Bot de autoservicio</t>
  </si>
  <si>
    <t>Herramientas de Analítica / Dashboard / BI</t>
  </si>
  <si>
    <t>Herramientas de Colaboración (Teams, Slack, etc.)</t>
  </si>
  <si>
    <t>Herramientas de Gestión de identidades / IAM</t>
  </si>
  <si>
    <t>Herramientas de CMDB / Inventario de activos</t>
  </si>
  <si>
    <t>Herramientas de Base de conocimiento (KB)</t>
  </si>
  <si>
    <t xml:space="preserve">ServiceNow ITSM → Plataforma ITSM empresarial, muy personalizable. (24x7 o según SLA)  </t>
  </si>
  <si>
    <t xml:space="preserve">AppDynamics → Monitoreo de rendimiento de aplicaciones (APM) y experiencia de usuario.  </t>
  </si>
  <si>
    <t xml:space="preserve">Ada → Bot conversacional para atención al cliente y soporte automatizado.  </t>
  </si>
  <si>
    <t xml:space="preserve">Azure Monitor Workbooks → Creación de dashboards y reportes para métricas en Azure.  </t>
  </si>
  <si>
    <t xml:space="preserve">Asana → Gestión de tareas y proyectos con enfoque en equipos ágiles.  </t>
  </si>
  <si>
    <t xml:space="preserve">AWS IAM → Gestión de identidades y accesos para servicios en AWS.  </t>
  </si>
  <si>
    <t xml:space="preserve">BMC Atrium CMDB → Base de datos de configuración empresarial integrada con BMC Helix ITSM.  </t>
  </si>
  <si>
    <t xml:space="preserve">BookStack → Plataforma open source para crear y organizar documentación en formato libro.  </t>
  </si>
  <si>
    <t xml:space="preserve">Jira Service Management → Integración con desarrollo ágil y soporte TI. (8x5 o 24x7)  </t>
  </si>
  <si>
    <t xml:space="preserve">AWS CloudWatch → Monitoreo, métricas y alertas para entornos AWS.  </t>
  </si>
  <si>
    <t xml:space="preserve">Amelia → Asistente virtual con IA para soporte, RRHH y procesos empresariales.  </t>
  </si>
  <si>
    <t xml:space="preserve">Datadog Dashboards → Visualización de métricas, logs y trazas en Datadog.  </t>
  </si>
  <si>
    <t xml:space="preserve">ClickUp → Plataforma de productividad y gestión de proyectos todo-en-uno.  </t>
  </si>
  <si>
    <t xml:space="preserve">Azure AD B2C → Gestión de identidades para aplicaciones orientadas a clientes en Azure.  </t>
  </si>
  <si>
    <t xml:space="preserve">Device42 → Descubrimiento automático y gestión de activos de TI y dependencias.  </t>
  </si>
  <si>
    <t xml:space="preserve">Confluence → Herramienta de documentación y colaboración de Atlassian, ideal para KB interna.  </t>
  </si>
  <si>
    <t xml:space="preserve">BMC Helix ITSM → Gestión de servicios TI robusta, orientada a grandes organizaciones. (24x7 o 8x5)  </t>
  </si>
  <si>
    <t xml:space="preserve">Azure Monitor → Observabilidad y métricas para entornos Microsoft Azure.  </t>
  </si>
  <si>
    <t xml:space="preserve">Azure Bot Service → Plataforma de Microsoft para crear y desplegar bots en múltiples canales.  </t>
  </si>
  <si>
    <t xml:space="preserve">Elastic Kibana → Visualización y análisis de datos de Elastic Stack.  </t>
  </si>
  <si>
    <t xml:space="preserve">Confluence → Herramienta de documentación y colaboración en equipo de Atlassian.  </t>
  </si>
  <si>
    <t xml:space="preserve">BeyondTrust → Gestión de accesos privilegiados (PAM) y control de sesiones.  </t>
  </si>
  <si>
    <t xml:space="preserve">Freshservice Asset Management → Gestión de activos integrada en la plataforma Freshservice.  </t>
  </si>
  <si>
    <t xml:space="preserve">Document360 → Plataforma de KB para clientes y equipos, con control de versiones.  </t>
  </si>
  <si>
    <t xml:space="preserve">ManageEngine ServiceDesk Plus → ITSM con módulos de activos y CMDB. (8x5 o 24x7)  </t>
  </si>
  <si>
    <t xml:space="preserve">Datadog → Monitoreo en la nube para infraestructura, logs, APM y seguridad.  </t>
  </si>
  <si>
    <t xml:space="preserve">Botpress → Framework open source para desarrollar chatbots personalizados.  </t>
  </si>
  <si>
    <t xml:space="preserve">Excel / Power Query → Análisis, transformación y modelado de datos en Microsoft Excel.  </t>
  </si>
  <si>
    <t xml:space="preserve">Google Chat → Mensajería y colaboración integrada en Google Workspace.  </t>
  </si>
  <si>
    <t xml:space="preserve">CyberArk → Plataforma líder en gestión de accesos privilegiados y credenciales.  </t>
  </si>
  <si>
    <t xml:space="preserve">GLPI Assets → Módulo de gestión de activos e inventario de GLPI.  </t>
  </si>
  <si>
    <t xml:space="preserve">Freshservice Knowledge Base → Módulo de KB integrado en Freshservice para autoservicio ITSM.  </t>
  </si>
  <si>
    <t xml:space="preserve">Freshservice → ITSM en la nube, fácil de implementar. (8x5 o 24x7)  </t>
  </si>
  <si>
    <t xml:space="preserve">Dynatrace → Observabilidad con IA para aplicaciones, microservicios y experiencia digital.  </t>
  </si>
  <si>
    <t xml:space="preserve">ChatGPT / Copilot personalizado → Asistente conversacional con IA generativa y personalización de respuestas.  </t>
  </si>
  <si>
    <t xml:space="preserve">Google Looker → Plataforma de BI y análisis de datos en la nube.  </t>
  </si>
  <si>
    <t xml:space="preserve">Jira Software → Gestión de proyectos ágiles y seguimiento de incidencias.  </t>
  </si>
  <si>
    <t xml:space="preserve">Duo Security → Autenticación multifactor (MFA) y verificación de identidad.  </t>
  </si>
  <si>
    <t xml:space="preserve">iTop CMDB → Solución open source para CMDB y gestión de servicios.  </t>
  </si>
  <si>
    <t xml:space="preserve">Google Sites → Creación sencilla de sitios web y KB internas en Google Workspace.  </t>
  </si>
  <si>
    <t xml:space="preserve">Zendesk Support → Soporte multicanal, orientado a experiencia de cliente. (8x5 o 24x7)  </t>
  </si>
  <si>
    <t xml:space="preserve">Elastic Observability → Monitoreo y análisis de logs con Elastic Stack (Elasticsearch, Kibana, Beats).  </t>
  </si>
  <si>
    <t xml:space="preserve">Cognigy → Plataforma de automatización conversacional para empresas.  </t>
  </si>
  <si>
    <t xml:space="preserve">Grafana → Visualización de métricas y datos en tiempo real desde múltiples fuentes.  </t>
  </si>
  <si>
    <t xml:space="preserve">Microsoft Teams → Comunicación, videollamadas y colaboración empresarial.  </t>
  </si>
  <si>
    <t xml:space="preserve">ForgeRock → Plataforma IAM para empresas con gestión de identidades y accesos.  </t>
  </si>
  <si>
    <t xml:space="preserve">Ivanti Neurons for Discovery → Descubrimiento y mapeo automático de activos y dependencias.  </t>
  </si>
  <si>
    <t xml:space="preserve">Guru → Plataforma de KB con enfoque en gestión del conocimiento en tiempo real.  </t>
  </si>
  <si>
    <t xml:space="preserve">GLPI → Solución ITSM de código abierto, flexible y gratuita. (8x5 o 24x7)  </t>
  </si>
  <si>
    <t xml:space="preserve">Google Cloud Operations → Observabilidad y monitoreo para entornos Google Cloud.  </t>
  </si>
  <si>
    <t xml:space="preserve">Freshservice Freddy AI → Bot de soporte integrado en Freshservice para ITSM.  </t>
  </si>
  <si>
    <t xml:space="preserve">Jira Dashboards → Paneles para seguimiento de proyectos, incidencias y métricas ágiles.  </t>
  </si>
  <si>
    <t xml:space="preserve">Miro → Pizarra colaborativa online para trabajo visual en equipo.  </t>
  </si>
  <si>
    <t xml:space="preserve">Google Cloud Identity → Gestión de usuarios, dispositivos y accesos en Google Cloud.  </t>
  </si>
  <si>
    <t xml:space="preserve">Jira Assets / Insight → Gestión de activos y CMDB integrada en Jira Service Management.  </t>
  </si>
  <si>
    <t xml:space="preserve">Helpjuice → KB para clientes y equipos, con analítica de uso.  </t>
  </si>
  <si>
    <t xml:space="preserve">OTRS / Znuny → ITSM open source con alta capacidad de personalización. (8x5 o 24x7)  </t>
  </si>
  <si>
    <t xml:space="preserve">Grafana / Prometheus → Recolección de métricas (Prometheus) y visualización en tiempo real (Grafana).  </t>
  </si>
  <si>
    <t xml:space="preserve">Google Dialogflow → Creación de bots con procesamiento de lenguaje natural (NLP).  </t>
  </si>
  <si>
    <t xml:space="preserve">Looker Studio → Creación de reportes y dashboards interactivos de Google.  </t>
  </si>
  <si>
    <t xml:space="preserve">Monday.com → Gestión de proyectos y flujos de trabajo personalizables.  </t>
  </si>
  <si>
    <t xml:space="preserve">IBM Security Verify → IAM con SSO, MFA y gestión de identidades en la nube.  </t>
  </si>
  <si>
    <t xml:space="preserve">Lansweeper → Inventario y descubrimiento de hardware y software en red.  </t>
  </si>
  <si>
    <t xml:space="preserve">Jira Service Management KB → Base de conocimiento integrada con el portal de soporte de Jira.  </t>
  </si>
  <si>
    <t xml:space="preserve">Ivanti Neurons for ITSM → ITSM con automatización y gestión proactiva. (8x5 o 24x7)  </t>
  </si>
  <si>
    <t xml:space="preserve">LogicMonitor → Monitoreo de infraestructura híbrida, nube y redes.  </t>
  </si>
  <si>
    <t xml:space="preserve">IBM Watson Assistant → Asistente virtual con IA de IBM para soporte y autoservicio.  </t>
  </si>
  <si>
    <t xml:space="preserve">ManageEngine Analytics Plus → BI y analítica para ITSM y operaciones.  </t>
  </si>
  <si>
    <t xml:space="preserve">Notion → Documentación, bases de datos y colaboración en un solo espacio.  </t>
  </si>
  <si>
    <t xml:space="preserve">Keycloak → Solución open source para SSO, autenticación y autorización.  </t>
  </si>
  <si>
    <t xml:space="preserve">ManageEngine AssetExplorer → Gestión de activos de TI y ciclo de vida.  </t>
  </si>
  <si>
    <t xml:space="preserve">MediaWiki → Plataforma wiki open source (usada por Wikipedia) para documentación colaborativa.  </t>
  </si>
  <si>
    <t xml:space="preserve">Cherwell Service Management → Plataforma ITSM adaptable, orientada a medianas y grandes empresas. (8x5 o 24x7)  </t>
  </si>
  <si>
    <t xml:space="preserve">Nagios → Monitoreo de red, servidores y servicios críticos.  </t>
  </si>
  <si>
    <t xml:space="preserve">Intercom Fin → Bot de soporte y ventas con IA.  </t>
  </si>
  <si>
    <t xml:space="preserve">MicroStrategy → Plataforma de BI empresarial con analítica avanzada.  </t>
  </si>
  <si>
    <t xml:space="preserve">Planner → Planificación y seguimiento de tareas en Microsoft 365.  </t>
  </si>
  <si>
    <t xml:space="preserve">ManageEngine ADManager Plus → Administración y reportes para Active Directory.  </t>
  </si>
  <si>
    <t xml:space="preserve">Microsoft Intune → Gestión de dispositivos y aplicaciones en la nube.  </t>
  </si>
  <si>
    <t xml:space="preserve">Microsoft Viva Topics → Organización automática de conocimiento en Microsoft 365.  </t>
  </si>
  <si>
    <t xml:space="preserve">Aranda Service Management → ITSM popular en Latinoamérica, con módulos integrados. (8x5 o 24x7)  </t>
  </si>
  <si>
    <t xml:space="preserve">New Relic → Observabilidad para aplicaciones, infraestructura y experiencia de usuario.  </t>
  </si>
  <si>
    <t xml:space="preserve">Kore.ai → Plataforma de bots empresariales con IA conversacional.  </t>
  </si>
  <si>
    <t xml:space="preserve">Power BI → BI y visualización de datos de Microsoft, con integración a múltiples fuentes.  </t>
  </si>
  <si>
    <t xml:space="preserve">SharePoint → Gestión documental y colaboración en entornos Microsoft.  </t>
  </si>
  <si>
    <t xml:space="preserve">Microsoft Entra ID → Plataforma de identidad de Microsoft (antes Azure AD) con SSO y MFA.  </t>
  </si>
  <si>
    <t xml:space="preserve">OCS Inventory → Inventario de hardware y software open source.  </t>
  </si>
  <si>
    <t xml:space="preserve">Notion → Herramienta de documentación, bases de datos y colaboración flexible.  </t>
  </si>
  <si>
    <t xml:space="preserve">TOPdesk → ITSM enfocado en experiencia de usuario y facilidad de uso. (8x5 o 24x7)  </t>
  </si>
  <si>
    <t xml:space="preserve">PRTG Network Monitor → Monitoreo de red, dispositivos y ancho de banda.  </t>
  </si>
  <si>
    <t xml:space="preserve">Microsoft Teams bot → Bots integrados en Microsoft Teams para automatizar tareas y responder consultas.  </t>
  </si>
  <si>
    <t xml:space="preserve">Qlik Sense → Análisis de datos y visualización interactiva con motor asociativo.  </t>
  </si>
  <si>
    <t xml:space="preserve">Slack → Mensajería y colaboración en tiempo real para equipos.  </t>
  </si>
  <si>
    <t xml:space="preserve">Okta → Gestión de identidades y accesos en la nube con SSO y MFA.  </t>
  </si>
  <si>
    <t xml:space="preserve">Open-AudIT → Herramienta open source para auditoría e inventario de red.  </t>
  </si>
  <si>
    <t xml:space="preserve">ServiceNow Knowledge Management → KB empresarial integrada con ITSM y autoservicio.  </t>
  </si>
  <si>
    <t xml:space="preserve">SysAid → ITSM con automatización y gestión de activos integrada. (8x5 o 24x7)  </t>
  </si>
  <si>
    <t xml:space="preserve">SolarWinds NPM → Monitoreo de red y rendimiento de infraestructura.  </t>
  </si>
  <si>
    <t xml:space="preserve">Rasa → Framework open source para chatbots con NLP y control total de datos.  </t>
  </si>
  <si>
    <t xml:space="preserve">ServiceNow Performance Analytics → Analítica y reportes para procesos ITSM en ServiceNow.  </t>
  </si>
  <si>
    <t xml:space="preserve">Trello → Gestión visual de tareas y proyectos con tableros Kanban.  </t>
  </si>
  <si>
    <t xml:space="preserve">OneLogin → Plataforma IAM con SSO, MFA y gestión de usuarios.  </t>
  </si>
  <si>
    <t xml:space="preserve">SCCM / MECM → Administración de configuración y activos en entornos Microsoft.  </t>
  </si>
  <si>
    <t xml:space="preserve">SharePoint Knowledge Base → KB interna construida sobre SharePoint.  </t>
  </si>
  <si>
    <t xml:space="preserve">SolarWinds Service Desk → ITSM en la nube con enfoque en gestión de activos. (8x5 o 24x7)  </t>
  </si>
  <si>
    <t xml:space="preserve">Splunk Observability → Observabilidad y análisis de datos en tiempo real con Splunk.  </t>
  </si>
  <si>
    <t xml:space="preserve">ServiceNow Virtual Agent → Bot de autoservicio para ITSM y flujos de trabajo en ServiceNow.  </t>
  </si>
  <si>
    <t xml:space="preserve">Splunk Dashboards → Visualización de datos y métricas en Splunk.  </t>
  </si>
  <si>
    <t xml:space="preserve">Webex → Videoconferencias, mensajería y colaboración empresarial.  </t>
  </si>
  <si>
    <t xml:space="preserve">Ping Identity → Soluciones IAM con SSO, MFA y federación de identidades.  </t>
  </si>
  <si>
    <t xml:space="preserve">ServiceNow CMDB → CMDB empresarial integrada con flujos ITSM en ServiceNow.  </t>
  </si>
  <si>
    <t xml:space="preserve">Slab → Plataforma de documentación colaborativa con diseño minimalista.  </t>
  </si>
  <si>
    <t xml:space="preserve">Microsoft Dynamics 365 Customer Service → Soporte y atención al cliente integrado con CRM. (8x5 o 24x7)  </t>
  </si>
  <si>
    <t xml:space="preserve">Zabbix → Monitoreo de red, servidores y aplicaciones con alertas configurables.  </t>
  </si>
  <si>
    <t xml:space="preserve">Zendesk Answer Bot → Bot de soporte integrado en Zendesk para resolver tickets automáticamente.  </t>
  </si>
  <si>
    <t xml:space="preserve">Tableau → Visualización y análisis de datos con enfoque en exploración interactiva.  </t>
  </si>
  <si>
    <t xml:space="preserve">Zoom → Videoconferencias, webinars y colaboración remota.  </t>
  </si>
  <si>
    <t xml:space="preserve">SailPoint → Gestión de identidades y gobierno de accesos (IGA).  </t>
  </si>
  <si>
    <t xml:space="preserve">Snipe-IT → Gestión de activos de TI open source, ideal para control de inventario.  </t>
  </si>
  <si>
    <t xml:space="preserve">Zendesk Guide → KB para autoservicio de clientes integrada con Zendesk Support.  </t>
  </si>
  <si>
    <t>NPS (Net Promoter Score)</t>
  </si>
  <si>
    <t>CSAT (Satisfacción del cliente) — escala 1-5</t>
  </si>
  <si>
    <t>CES (Customer Effort Score)</t>
  </si>
  <si>
    <t>Cantidad de Quejas escaladas / mes</t>
  </si>
  <si>
    <t>Tiempo promedio de espera en canal (minutos)</t>
  </si>
  <si>
    <t>No Aplica</t>
  </si>
  <si>
    <t>5 Muy satisfecho - Experiencia excelente, superó expectativas.</t>
  </si>
  <si>
    <t>0-20 Bajo - Nivel de quejas controlado.</t>
  </si>
  <si>
    <t>0-2 minutos  → Excelente - Atención casi inmediata.</t>
  </si>
  <si>
    <t>9-10 Promotor - Cliente muy satisfecho y leal. Recomienda activamente.</t>
  </si>
  <si>
    <t>4 Satisfecho - Buena experiencia, cumplió expectativas.</t>
  </si>
  <si>
    <t>7 Muy fácil - Casi sin esfuerzo para resolver la necesidad.</t>
  </si>
  <si>
    <t>21-50 Medio - Atención necesaria para evitar aumento.</t>
  </si>
  <si>
    <t>3-5 minutos  → Bueno - Tiempo de espera aceptable.</t>
  </si>
  <si>
    <t>7-8 Pasivo - Cliente satisfecho pero sin entusiasmo.</t>
  </si>
  <si>
    <t>3 Neutral - Experiencia aceptable, sin destacar.</t>
  </si>
  <si>
    <t>6 Fácil - Requirió poco esfuerzo.</t>
  </si>
  <si>
    <t>51-100 Alto - Requiere acciones correctivas urgentes.</t>
  </si>
  <si>
    <t>6-10 minutos → Regular - Puede generar ligera incomodidad.</t>
  </si>
  <si>
    <t>0-6 Detractor - Cliente insatisfecho, riesgo de comentarios negativos.</t>
  </si>
  <si>
    <t>2 Insatisfecho - Experiencia por debajo de lo esperado.</t>
  </si>
  <si>
    <t>5 Algo fácil - Ligero esfuerzo, sin complicaciones.</t>
  </si>
  <si>
    <t>Más de 100 Crítico - Situación grave, intervención inmediata.</t>
  </si>
  <si>
    <t>11-20 minutos → Malo - Riesgo de insatisfacción del cliente.</t>
  </si>
  <si>
    <t>1 Muy insatisfecho - Experiencia muy negativa.</t>
  </si>
  <si>
    <t>4 Neutral - Esfuerzo moderado.</t>
  </si>
  <si>
    <t>Más de 20 minutos → Crítico - Experiencia muy negativa, requiere acción urgente.</t>
  </si>
  <si>
    <t>3 Algo difícil - Requirió atención y tiempo extra.</t>
  </si>
  <si>
    <t>2 Difícil - Mucho esfuerzo para lograrlo.</t>
  </si>
  <si>
    <t>Disponibilidad</t>
  </si>
  <si>
    <t>1 Muy difícil - Experiencia frustrante y complicada.</t>
  </si>
  <si>
    <t xml:space="preserve">24x7 → 168 horas/semana  </t>
  </si>
  <si>
    <t xml:space="preserve">8x5  → 40 horas/semana  </t>
  </si>
  <si>
    <t xml:space="preserve">12x6 → 72 horas/semana  </t>
  </si>
  <si>
    <t xml:space="preserve">16x5 → 80 horas/semana  </t>
  </si>
  <si>
    <t xml:space="preserve">10x7 → 70 horas/semana  </t>
  </si>
  <si>
    <t>Otra</t>
  </si>
  <si>
    <t>Mesas Soporte-20260626_143756-Grabación de la reunión.mp4</t>
  </si>
  <si>
    <t>Virginia Durango Muriel</t>
  </si>
  <si>
    <t>0 minutos 3 segundos0:03</t>
  </si>
  <si>
    <t>Virginia Durango Muriel 0 minutos 3 segundos</t>
  </si>
  <si>
    <t>Crecimiento precisamente de las mesas de Sura, donde precisamente alzamos las manos porque no teníamos como claridades en cosas de las que teníamos que empezar a determinar y al cliente si estábamos en capacidad o no de manejarle. Uno, el tema de los niveles listo. ¿Entonces, qué pasa con el tema de los niveles en las mesas de servicio? Normalmente se hablan nivel uno, nivel 2, nivel 3.</t>
  </si>
  <si>
    <t>Virginia Durango Muriel 0 minutos 26 segundos</t>
  </si>
  <si>
    <t>Cierto, o esas son por lo menos las que conocemos. Normalmente el nivel uno lo manejan directamente los clientes, porque nivel uno es muy focalizado como ese tema de las ayudas al negocio, mucho de regla de negocio funcional, mucho de que ay, venga, yo no sé cómo hacer la transacción, me explicas, entonces ellos van y ta ta ta.</t>
  </si>
  <si>
    <t>Virginia Durango Muriel 0 minutos 46 segundos</t>
  </si>
  <si>
    <t>Cierto, nivel 2, digamos que normalmente es un escalamiento que le hace el nivel uno, nivel 2, cuando posiblemente a nivel de proceso el proceso falla, pero el proceso hasta ahí no se sabe si ni siquiera hay que incluirle o inyectarle alguna mejora como tal desde la codificación, sino que seguramente hay que revisar un log.</t>
  </si>
  <si>
    <t>Virginia Durango Muriel 1 minuto 5 segundos</t>
  </si>
  <si>
    <t>Hay que hacer una un relanzamiento de algún proceso. Hay que entrar a la base de datos como para mirar de pronto información que en la visual no se ve, entonces para respuesta como ese tipo de cosas es las que nosotros normalmente atendemos. Listo, y el nivel 3 es cuando nosotros ya a nivel 2 esculcamos lo suficiente y decimos.</t>
  </si>
  <si>
    <t>Virginia Durango Muriel 1 minuto 24 segundos</t>
  </si>
  <si>
    <t>Eso sí es un error en el código, eso hay que hacerlo como una raizal. Entonces, cuando ya lo llamamos como una raizal, un ajuste a la codificación, venga señor, hay que llevarlo a hacer un desarrollo listo en este momento de mi lado yo tengo nivel uno y nivel 2 y nivel 3. Yo no tengo nivel uno, nivel 2 y nivel 3 en diferentes mesas tiene sus propias responsabilidades de nivel 2 y nivel 3. Listo.</t>
  </si>
  <si>
    <t>Virginia Durango Muriel 1 minuto 47 segundos</t>
  </si>
  <si>
    <t>¿Cuál es el punto acá con ese con ese que fue el primero que quise mencionar? Y es que no hay algo claro PersonalSoft que a nosotros nos determine esos límites de los niveles y esas características que tenemos que tener en cada uno de los niveles para uno decir, venga, esto fue bien vendido o no bien vendido según la ITIL y según las prácticas de lo que es una mesa de servicio.</t>
  </si>
  <si>
    <t>Virginia Durango Muriel 2 minutos 8 segundos</t>
  </si>
  <si>
    <t>¿Cierto, por qué nos dimos cuenta? Porque cuando ya convocamos los de Bancolombia, cuando empezamos a hablar de los niveles, o sea, yo ni entendí qué es lo que manejan en Bancolombia, haciéndoles muy sincero, cierto Linis, pues quedamos ahí como plop, pero bueno, entonces nosotros cuando ofrecemos este.</t>
  </si>
  <si>
    <t>L</t>
  </si>
  <si>
    <t>Lina Marcela Vargas Vargas</t>
  </si>
  <si>
    <t>2 minutos 17 segundos2:17</t>
  </si>
  <si>
    <t>Lina Marcela Vargas Vargas 2 minutos 17 segundos</t>
  </si>
  <si>
    <t>Okay.</t>
  </si>
  <si>
    <t>Lina Marcela Vargas Vargas 2 minutos 19 segundos</t>
  </si>
  <si>
    <t>Yeah.</t>
  </si>
  <si>
    <t>Jhon Fredy Jimenez Vélez</t>
  </si>
  <si>
    <t>2 minutos 22 segundos2:22</t>
  </si>
  <si>
    <t>Jhon Fredy Jimenez Vélez 2 minutos 22 segundos</t>
  </si>
  <si>
    <t>Y la y la visual de Fabio es que está muy bien montado.</t>
  </si>
  <si>
    <t>VM</t>
  </si>
  <si>
    <t>32 minutos 26 segundos32:26</t>
  </si>
  <si>
    <t>Virginia Durango Muriel 32 minutos 26 segundos</t>
  </si>
  <si>
    <t>T.</t>
  </si>
  <si>
    <t>32 minutos 27 segundos32:27</t>
  </si>
  <si>
    <t>Jhon Fredy Jimenez Vélez 32 minutos 27 segundos</t>
  </si>
  <si>
    <t>Necesitamos que sean disruptivos. Entonces va como en esa misma línea que ya la misma estrategia identicó por ahí trazó. O sea, hay que subir ese escaloncito, pues va por ahí.</t>
  </si>
  <si>
    <t>32 minutos 31 segundos32:31</t>
  </si>
  <si>
    <t>Virginia Durango Muriel 32 minutos 31 segundos</t>
  </si>
  <si>
    <t>Sí.</t>
  </si>
  <si>
    <t>Virginia Durango Muriel 32 minutos 36 segundos</t>
  </si>
  <si>
    <t>Sí, así es.</t>
  </si>
  <si>
    <t>Virginia Durango Muriel 32 minutos 38 segundos</t>
  </si>
  <si>
    <t>Listo, eso es, ya yo les compartí la imagen de lo de Sura, que es lo que tenemos en la propuesta y ya lo otro con Lina lo se los compartimos y las reuniones y aunque necesitemos, pues con las personas y.</t>
  </si>
  <si>
    <t>Natalia Zartha Suarez</t>
  </si>
  <si>
    <t>32 minutos 41 segundos32:41</t>
  </si>
  <si>
    <t>Natalia Zartha Suarez 32 minutos 41 segundos</t>
  </si>
  <si>
    <t>Listo.</t>
  </si>
  <si>
    <t>Natalia Zartha Suarez 32 minutos 44 segundos</t>
  </si>
  <si>
    <t>Mhm.</t>
  </si>
  <si>
    <t>32 minutos 44 segundos32:44</t>
  </si>
  <si>
    <t>Lina Marcela Vargas Vargas 32 minutos 44 segundos</t>
  </si>
  <si>
    <t>Ya se los comparto.</t>
  </si>
  <si>
    <t>32 minutos 47 segundos32:47</t>
  </si>
  <si>
    <t>Natalia Zartha Suarez 32 minutos 47 segundos</t>
  </si>
  <si>
    <t>Muchísimas gracias.</t>
  </si>
  <si>
    <t>32 minutos 49 segundos32:49</t>
  </si>
  <si>
    <t>Jhon Fredy Jimenez Vélez 32 minutos 49 segundos</t>
  </si>
  <si>
    <t>Sí, y yo creo que vamos a estar interactuando mucho con Natalia Beer, que como ella entró a darle al 100% a esto, yo creo que rápidamente no es que te está malzando.</t>
  </si>
  <si>
    <t>32 minutos 51 segundos32:51</t>
  </si>
  <si>
    <t>Lina Marcela Vargas Vargas 32 minutos 51 segundos</t>
  </si>
  <si>
    <t>De una.</t>
  </si>
  <si>
    <t>32 minutos 53 segundos32:53</t>
  </si>
  <si>
    <t>Natalia Zartha Suarez 32 minutos 53 segundos</t>
  </si>
  <si>
    <t>Sí, les voy a estar preguntando mucho.</t>
  </si>
  <si>
    <t>32 minutos 54 segundos32:54</t>
  </si>
  <si>
    <t>Virginia Durango Muriel 32 minutos 54 segundos</t>
  </si>
  <si>
    <t>Virginia Durango Muriel 32 minutos 59 segundos</t>
  </si>
  <si>
    <t>Yo pensé que ha llegado hace 1 meses, que no hace 2 días y yo escuché bienvenida.</t>
  </si>
  <si>
    <t>32 minutos 59 segundos32:59</t>
  </si>
  <si>
    <t>Natalia Zartha Suarez 32 minutos 59 segundos</t>
  </si>
  <si>
    <t>33 minutos 2 segundos33:02</t>
  </si>
  <si>
    <t>Jhon Fredy Jimenez Vélez 33 minutos 2 segundos</t>
  </si>
  <si>
    <t>Hace 2 días ya entré en Candela.</t>
  </si>
  <si>
    <t>Lina Marcela Vargas Vargas 33 minutos 2 segundos</t>
  </si>
  <si>
    <t>Ajá.</t>
  </si>
  <si>
    <t>33 minutos 5 segundos33:05</t>
  </si>
  <si>
    <t>Natalia Zartha Suarez 33 minutos 5 segundos</t>
  </si>
  <si>
    <t>Y ya les escribí, qué pena, muchas gracias, sí.</t>
  </si>
  <si>
    <t>Lina Marcela Vargas Vargas 33 minutos 5 segundos</t>
  </si>
  <si>
    <t>Le tocó de una.</t>
  </si>
  <si>
    <t>33 minutos 7 segundos33:07</t>
  </si>
  <si>
    <t>Virginia Durango Muriel 33 minutos 7 segundos</t>
  </si>
  <si>
    <t>Bueno, y llévense en el mensaje lo que de verdad don Fabio dice, porque no nos podemos quedar solo con lo de acá, de pronto solo con la detalle, porque te lo juro que la madurez es la está esperando de los más antiguos en lo que manejamos. A ver de pronto ahí que esté bien o no, pero pero a ver qué podemos esculcar por allá con Maritza, con Paula Soto, que Paula Soto y una service manager que ha manejado las mesas hace un ratico.</t>
  </si>
  <si>
    <t>33 minutos 8 segundos33:08</t>
  </si>
  <si>
    <t>Lina Marcela Vargas Vargas 33 minutos 8 segundos</t>
  </si>
  <si>
    <t>No.</t>
  </si>
  <si>
    <t>33 minutos 31 segundos33:31</t>
  </si>
  <si>
    <t>Virginia Durango Muriel 33 minutos 31 segundos</t>
  </si>
  <si>
    <t>A ver, tampoco que nos que nos puede conseguir. Exacto, con exacto, la de Medicartes y pues eso es una mesa con un niño, pues eso es realmente un software con 30 horas de un PM, pero.</t>
  </si>
  <si>
    <t>Jhon Fredy Jimenez Vélez 33 minutos 31 segundos</t>
  </si>
  <si>
    <t>XM.</t>
  </si>
  <si>
    <t>Jhon Fredy Jimenez Vélez 33 minutos 34 segundos</t>
  </si>
  <si>
    <t>XM que se me ha ido del radar y quién se me ha ido.</t>
  </si>
  <si>
    <t>Jhon Fredy Jimenez Vélez 33 minutos 43 segundos</t>
  </si>
  <si>
    <t>Y aquí y aquí se ve si tiene uno pa donde crecer.</t>
  </si>
  <si>
    <t>33 minutos 47 segundos33:47</t>
  </si>
  <si>
    <t>Virginia Durango Muriel 33 minutos 47 segundos</t>
  </si>
  <si>
    <t>XM es grande, sí.</t>
  </si>
  <si>
    <t>33 minutos 48 segundos33:48</t>
  </si>
  <si>
    <t>Jhon Fredy Jimenez Vélez 33 minutos 48 segundos</t>
  </si>
  <si>
    <t>Dice M, ahí tenemos un paquete. Yo me acuerdo cuando está por paquete, pero ahora son como 6 o 7 paquetes que cuando el cliente vuelva ahí y renueve un contrato de volver a feriar los paquetes, uno poder allá también.</t>
  </si>
  <si>
    <t>34 minutos34:00</t>
  </si>
  <si>
    <t>Virginia Durango Muriel 34 minutos</t>
  </si>
  <si>
    <t>Claro, y ese es y ese es nivel 3 y ese es nivel 3. Entonces, bueno, hay de todos los sabores. Bueno, gracias, niños.</t>
  </si>
  <si>
    <t>34 minutos 7 segundos34:07</t>
  </si>
  <si>
    <t>Jhon Fredy Jimenez Vélez 34 minutos 7 segundos</t>
  </si>
  <si>
    <t>34 minutos 8 segundos34:08</t>
  </si>
  <si>
    <t>Lina Marcela Vargas Vargas 34 minutos 8 segundos</t>
  </si>
  <si>
    <t>Hay pan tres en este.</t>
  </si>
  <si>
    <t>Lina Marcela Vargas Vargas 34 minutos 9 segundos</t>
  </si>
  <si>
    <t>Muchísimas gracias a ustedes gracias por el espacio ahí les ahí les compartí si tienen alguna de pronto dificultad o eso porque se los mandé en png y también el link por si pueden entrar listo cuenta me cuenta listo feliz tarde que estén bien chao</t>
  </si>
  <si>
    <t>34 minutos 10 segundos34:10</t>
  </si>
  <si>
    <t>Jhon Fredy Jimenez Vélez 34 minutos 10 segundos</t>
  </si>
  <si>
    <t>Sí, listo. Muchas gracias, Virlina, muchas gracias.</t>
  </si>
  <si>
    <t>Virginia Durango Muriel 34 minutos 10 segundos</t>
  </si>
  <si>
    <t>Sí, bueno, Natalia, con gusto, listo.</t>
  </si>
  <si>
    <t>J</t>
  </si>
  <si>
    <t>Johanna Patricia Celada Morales</t>
  </si>
  <si>
    <t>34 minutos 13 segundos34:13</t>
  </si>
  <si>
    <t>Johanna Patricia Celada Morales 34 minutos 13 segundos</t>
  </si>
  <si>
    <t>Bueno, hasta luego, gracias.</t>
  </si>
  <si>
    <t>34 minutos 15 segundos34:15</t>
  </si>
  <si>
    <t>Natalia Zartha Suarez 34 minutos 15 segundos</t>
  </si>
  <si>
    <t>Natalia Zartha Suarez 34 minutos 20 segundos</t>
  </si>
  <si>
    <t>Bye.</t>
  </si>
  <si>
    <t>Natalia Zartha Suarez 34 minutos 23 segundos</t>
  </si>
  <si>
    <t>Perfecto.</t>
  </si>
  <si>
    <t>Natalia Zartha Suarez 34 minutos 24 segundos</t>
  </si>
  <si>
    <t>Dale, muchísimas gracias, que estén bien, chaito, gracias, chao.</t>
  </si>
  <si>
    <t>34 minutos 24 segundos34:24</t>
  </si>
  <si>
    <t>Jhon Fredy Jimenez Vélez 34 minutos 24 segundos</t>
  </si>
  <si>
    <t>De una, gracias, chao, hablamos. Bueno, pues súper feliz tarde, pues.</t>
  </si>
  <si>
    <t>34 minutos 27 segundos34:27</t>
  </si>
  <si>
    <t>Johanna Patricia Celada Morales 34 minutos 27 segundos</t>
  </si>
  <si>
    <t>LEVANTAMIENTO DE MESA DE SERVICIOS — AES</t>
  </si>
  <si>
    <t xml:space="preserve">  ① IDENTIFICACIÓN GENERAL DE LA MESA</t>
  </si>
  <si>
    <t>Cliente:</t>
  </si>
  <si>
    <t>Negocio del cliente:</t>
  </si>
  <si>
    <t>Empresa de energia. Central hidroelectrica</t>
  </si>
  <si>
    <t>Nombre de la Mesa:</t>
  </si>
  <si>
    <t>Soporte IT/OT</t>
  </si>
  <si>
    <t>Líder / Coordinador:</t>
  </si>
  <si>
    <t>Michael Arevalo Luna</t>
  </si>
  <si>
    <t>Fecha del Levantamiento:</t>
  </si>
  <si>
    <t>Ubicación / Modalidad:</t>
  </si>
  <si>
    <t>Virtual</t>
  </si>
  <si>
    <t>N° de Agentes (FTE) (cantidad de personas):</t>
  </si>
  <si>
    <t>Función</t>
  </si>
  <si>
    <t>Alcance</t>
  </si>
  <si>
    <t>Modelo de Contrato:</t>
  </si>
  <si>
    <t>Call Center</t>
  </si>
  <si>
    <t>Manejar grandes volúmenes de llamadas; filtrar y derivar</t>
  </si>
  <si>
    <t>Punto de contacto y distribución estructurada</t>
  </si>
  <si>
    <t>Nivel Madurez Actual:</t>
  </si>
  <si>
    <t>(N0 Reactivo → N5 Innovador)</t>
  </si>
  <si>
    <t>Help Desk</t>
  </si>
  <si>
    <t>Coordinación para la restauración del servicio; "arreglar cosas"</t>
  </si>
  <si>
    <t>Infraestructura, herramientas de seguimiento, base de conocimiento</t>
  </si>
  <si>
    <t>Modelo de Operación</t>
  </si>
  <si>
    <t>Help Desk / soporte IT-OT e infraestructura: coordinación para restauración del servicio; atención de tareas y servicios derivados desde ServiceNow/ARUS.</t>
  </si>
  <si>
    <t>Service Desk</t>
  </si>
  <si>
    <t>Servicio integral: incidentes, solicitudes, consultas, altas/bajas/cambios</t>
  </si>
  <si>
    <t>Alcance configurable; representa al usuario dentro de TI</t>
  </si>
  <si>
    <t>(Tercero) Empresa de soporte al cliente</t>
  </si>
  <si>
    <t>ARUS; tickets</t>
  </si>
  <si>
    <t>En que otro Niveles tenemos presencia:</t>
  </si>
  <si>
    <t>En que paises tenemos presencia:</t>
  </si>
  <si>
    <t>Colombia</t>
  </si>
  <si>
    <t xml:space="preserve">Que hacemos en el cliente: </t>
  </si>
  <si>
    <t>Soporte IT/OT y maneja infraestructura, aunque, si bien a ellos les cargan los requerimientos por Service Now. Las asignaciones llegan por tareas (por ejemplo un punto de red, falla de equipos de equipos de comunicación, fallas de equipos de red) o por servicios. Hay 4 personas que atienden soporte en redes, networking, facilities y seguridad electrónica + cableado estructurado y enlaces de fibra. Hacen mantenimiento preventivo</t>
  </si>
  <si>
    <t>Tiempo de la Mesa de Servicio</t>
  </si>
  <si>
    <t>3 años</t>
  </si>
  <si>
    <t xml:space="preserve">Finalización </t>
  </si>
  <si>
    <t>12 de Agosto 2026; extesion 12 Noviembre</t>
  </si>
  <si>
    <t>Renovación:</t>
  </si>
  <si>
    <t>RFP pendiente de aprobación para renovar 3 años más. El contrato con más condiciones y mejoras</t>
  </si>
  <si>
    <t>Equipos de infraestructura:</t>
  </si>
  <si>
    <t>del cliente; PersonalSoft compra y re-cobra al cliente</t>
  </si>
  <si>
    <t>Video:</t>
  </si>
  <si>
    <t>https://personalsoftsas-my.sharepoint.com/personal/jorengifo_personalsoft_com/_layouts/15/stream.aspx?id=%2Fpersonal%2Fjorengifo%5Fpersonalsoft%5Fcom%2FDocuments%2FGrabaciones%2FHablemos%20Mesas%20AES%2D20260707%5F113150%2DGrabaci%C3%B3n%20de%20la%20reuni%C3%B3n%2Emp4&amp;referrer=StreamWebApp%2EWeb&amp;referrerScenario=AddressBarCopied%2Eview%2E8bb79edf%2Dcf18%2D4677%2D8d5a%2Dc46ddd3c2dad</t>
  </si>
  <si>
    <t>Transcript:</t>
  </si>
  <si>
    <t>Natalia Zartha Suarez empezó la transcripción
Natalia Zartha Suarez
0 minutos 3 segundos0:03
Natalia Zartha Suarez 0 minutos 3 segundos
Sí, dime tranquilo.
Michael Arevalo Luna
0 minutos 4 segundos0:04
Michael Arevalo Luna 0 minutos 4 segundos
Dale y yo ahorita les doy un contexto de del cliente, vale.
Natalia Zartha Suarez
0 minutos 8 segundos0:08
Natalia Zartha Suarez 0 minutos 8 segundos
Dale listo listo Claro que sí muchas gracias Bueno si quieres te cuento yo ingresé hace más de una semanita a la a la empresa estoy en el área de de servicios Muchas gracias estoy en el área de servicios de innovación y vamos a diseñar un nuevo servicio para mesa de de servicios entonces antes de arrancar con el diseño queremos levantar la información que tenemos de las mesas actuales las lecciones
Michael Arevalo Luna
0 minutos 17 segundos0:17
Michael Arevalo Luna 0 minutos 17 segundos
Bienvenida.
Natalia Zartha Suarez
0 minutos 32 segundos0:32
Natalia Zartha Suarez 0 minutos 32 segundos
aprendidas Cuál es de pronto el feedback tuyo qué podríamos mejorar en el en el servicio que se va a estandarizar y a venir cierto si quieres te comparto acá muy muy rapidito nosotros decimos como eso es como una guía para irte preguntando no es que no es ni una evaluación es
Natalia Zartha Suarez 0 minutos 52 segundos
es como una auditoría muy rigurosa si no se cumple no no pasa nada o sea la idea es que podamos obtener como la mayor información posible y de ahí ya partir con el diseño cierto Entonces más o menos lo que hemos identificado en las en la madurez de las mesas de servicio lo estamos catalogando en estos cinco niveles en nivel uno que es un nivel muy muy inicial
Natalia Zartha Suarez 1 minuto 15 segundos
muy reactivo entonces salen tickets y se responden en el volumen que va saliendo y tiene un factor de riesgo y es el conocimiento hacia las personas y si rota pues es es muy eh un un riesgo para la la empresa entonces a esto lo lo llamamos el reactivo y crecimiento automatizado
Natalia Zartha Suarez 1 minuto 34 segundos
que por hoy en día es como muy reactivo el nivel y todo es un nivel más administrado entonces son procesos por mesa herramientas tickets y es como lo mínimo que tiene una mesa de ayuda o un Help de que por el contexto que nos yo yo creo que es es el caso cierto eh después el nivel tres que es predictivo y evolutivo es donde queremos empezar a a
Natalia Zartha Suarez 1 minuto 55 segundos
ayudar las mesas un nivel cuatro que ya es más como cuantitativas métricas y el nivel 5 es el servicio que nosotros queremos diseñar algo muy autónomo muy estandarizado muy óptimo entonces tiene como Mostrar Aquí estos cinco niveles porque de ahí y y si quieres ya nos vas dando como el el contexto diseñamos esta planta
Natalia Zartha Suarez 2 minutos 15 segundos
ya o sea te la muestro Qué son los puntos que que queremos levantar información general tratar de identificar En qué nivel En qué nivel estamos en cada mesa eh unas preguntas a nivel de prácticas y de itil cierto volumetría kpis que de pronto tengas eh distribución de de incidentes por categoría si están
Natalia Zartha Suarez 2 minutos 38 segundos
tema de experiencia del usuario del usuario del cliente cierto algunos dolores nosotros identificamos 18 dólares pero pueden haber más entonces como que les duele a ustedes temas de inter rotación y talento herramientas tecnologías algo del modelo económico si se conoce y eso ya es como para el nuevo servicio entonces una visión para el nuevo servicio
Natalia Zartha Suarez 2 minutos 59 segundos
qué debería cambiar y si tenemos algún caso de éxito listo y entonces si quieres aquí ya te doy la palabra yo aquí he empezado a tomar apuntes con lo que ya me me me ha pasado cierto para que seamos más o menos que sé que es una empresa de energía sé que pues yo lo puse Aquí como un gel dex que es más como temas de infraestructura
Natalia Zartha Suarez 3 minutos 19 segundos
Cierto, como de soporte de infraestructura, pero si quieres, ahora sí te dejo hablar. Ándale, sí.
Michael Arevalo Luna
3 minutos 23 segundos3:23
Michael Arevalo Luna 3 minutos 23 segundos
Dale nada, primero bienvenidos, que pena ahí que de cierta manera y cuando Johanna ayer me hizo preguntas, estaba como ocupado y no le ha dado respuesta y no está esta mañana y nada lo que necesiten con gusto. De cierta manera, yo siento que dentro del me imagino que con los con los clientes o de lo que están sacando de lo que estás haciendo ahorita.
Natalia Zartha Suarez
3 minutos 34 segundos3:34
Natalia Zartha Suarez 3 minutos 34 segundos
No, tranquilo.
Natalia Zartha Suarez 3 minutos 43 segundos
Sí.
Michael Arevalo Luna
3 minutos 44 segundos3:44
Michael Arevalo Luna 3 minutos 44 segundos
No debería estar dentro de esas priorías iniciales y ya te cuento por qué.
Natalia Zartha Suarez
3 minutos 47 segundos3:47
Natalia Zartha Suarez 3 minutos 47 segundos
O K, de bueno, sí.
Michael Arevalo Luna
3 minutos 49 segundos3:49
Michael Arevalo Luna 3 minutos 49 segundos
En este momento nosotros teníamos un contrato vigente hasta el 12 de agosto. Sí, ajá, ya les voy a contar. Entonces, ¿qué pasa? En se generó un RFP para licitación y hacer una renovación. Nosotros entramos a participar junto con otras cuatro o 5 compañías. Ajá.
Natalia Zartha Suarez
3 minutos 53 segundos3:53
Natalia Zartha Suarez 3 minutos 53 segundos
Y se termina.
Natalia Zartha Suarez 3 minutos 55 segundos
bueno.
Michael Arevalo Luna
4 minutos 7 segundos4:07
Michael Arevalo Luna 4 minutos 7 segundos
Hola Fredy, buen día.
F
Fredy Alonso Pinilla Juez
4 minutos 9 segundos4:09
Fredy Alonso Pinilla Juez 4 minutos 9 segundos
Buen día para todos.
Natalia Zartha Suarez
4 minutos 11 segundos4:11
Natalia Zartha Suarez 4 minutos 11 segundos
Buenos días, Fredy, un gusto.
Michael Arevalo Luna
4 minutos 11 segundos4:11
Michael Arevalo Luna 4 minutos 11 segundos
Les presento a Fredy. Fredy es el coordinador que nos ayuda. Bueno, de hecho Fredy tiene doble error en AES. Él nos ayuda directamente en la planta, ellos están ubicados en la planta. Entonces Fredy es el que coordina como todas las actividades y es dentro de lo que hace el gerente y las solicitudes que hace la gerencia de AES dentro de la planta, pues ahí está ahí como coordinando.
Natalia Zartha Suarez
4 minutos 32 segundos4:32
Natalia Zartha Suarez 4 minutos 32 segundos
Sí.
Michael Arevalo Luna
4 minutos 33 segundos4:33
Michael Arevalo Luna 4 minutos 33 segundos
Todo lo que se requiera.
Natalia Zartha Suarez
4 minutos 35 segundos4:35
Natalia Zartha Suarez 4 minutos 35 segundos
Un gusto.
Michael Arevalo Luna
4 minutos 36 segundos4:36
Michael Arevalo Luna 4 minutos 36 segundos
Vale, entonces la idea de que Fredy nos acompañe es de cierta manera. Yo sé que él nos puede ayudar a tener algún entendimiento en cosas que a mí se me se me pasen, pero pues como te decía, digamos que antes de llegar a ese punto, siento que con el tema del RFP.
F
Fredy Alonso Pinilla Juez
4 minutos 37 segundos4:37
Fredy Alonso Pinilla Juez 4 minutos 37 segundos
Igualmente.
Michael Arevalo Luna
4 minutos 56 segundos4:56
Michael Arevalo Luna 4 minutos 56 segundos
y con lo que como está actualmente este servicio, como funciona actualmente, eso va a cambiar muchísimo. Sí, digamos que actualmente, pues nosotros ellos están bajo el modelo de staffing, pero entonces con el error FP nuevo, el tema va a cambiar al punto en que nosotros nos vamos a cargar de absolutamente toda la operación.
Natalia Zartha Suarez
5 minutos 7 segundos5:07
Natalia Zartha Suarez 5 minutos 7 segundos
Sing.
Michael Arevalo Luna
28 minutos 1 segundo28:01
Michael Arevalo Luna 28 minutos 1 segundo
No a ustedes lo que necesiten con mucho gusto igual.
Joan Sebastian Rengifo Ocampo
28 minutos 1 segundo28:01
Joan Sebastian Rengifo Ocampo 28 minutos 1 segundo
Listo, muchas gracias.
F
Fredy Alonso Pinilla Juez
28 minutos 2 segundos28:02
Fredy Alonso Pinilla Juez 28 minutos 2 segundos
Vale.
Fredy Alonso Pinilla Juez 28 minutos 3 segundos
Con todo gusto y cualquier consulta, pues quedamos ahí pendientes.
Natalia Zartha Suarez
28 minutos 6 segundos28:06
Natalia Zartha Suarez 28 minutos 6 segundos
Es igualmente por acá, muchísimas gracias. Chaita, gracias, hasta luego, gracias.
Joan Sebastian Rengifo Ocampo
28 minutos 9 segundos28:09
Joan Sebastian Rengifo Ocampo 28 minutos 9 segundos
Bueno, hasta luego.
Michael Arevalo Luna
28 minutos 9 segundos28:09
Michael Arevalo Luna 28 minutos 9 segundos
Vale, que estén bien, chao.
F
Fredy Alonso Pinilla Juez
28 minutos 10 segundos28:10
Fredy Alonso Pinilla Juez 28 minutos 10 segundos
No Natalia John.
Fredy Alonso Pinilla Juez 28 minutos 12 segundos
Better.

Natalia Zartha Su</t>
  </si>
  <si>
    <t># Aplicaciones:</t>
  </si>
  <si>
    <t xml:space="preserve">  ③ EVALUACIÓN DE PRÁCTICAS ITIL v4 — 4 DIMENSIONES</t>
  </si>
  <si>
    <t>PRÁCTICA</t>
  </si>
  <si>
    <t>¿Se cumple?</t>
  </si>
  <si>
    <t>Observaciones / Evidencia</t>
  </si>
  <si>
    <t>Prioridad Mejora</t>
  </si>
  <si>
    <t xml:space="preserve">  D1 — Organización y Personas</t>
  </si>
  <si>
    <r>
      <rPr>
        <b/>
        <sz val="11"/>
        <color rgb="FF1A1A1A"/>
        <rFont val="Calibri Light"/>
      </rPr>
      <t>Gestión de la Fuerza Laboral:</t>
    </r>
    <r>
      <rPr>
        <sz val="11"/>
        <color rgb="FF1A1A1A"/>
        <rFont val="Calibri Light"/>
      </rPr>
      <t xml:space="preserve"> Headcount, perfiles, competencias</t>
    </r>
  </si>
  <si>
    <r>
      <rPr>
        <b/>
        <sz val="11"/>
        <color rgb="FF1A1A1A"/>
        <rFont val="Calibri Light"/>
      </rPr>
      <t>Gestión del Conocimiento</t>
    </r>
    <r>
      <rPr>
        <sz val="11"/>
        <color rgb="FF1A1A1A"/>
        <rFont val="Calibri Light"/>
      </rPr>
      <t>: KB (Knowledge Base), documentación, onboarding</t>
    </r>
  </si>
  <si>
    <r>
      <rPr>
        <b/>
        <sz val="11"/>
        <color rgb="FF1A1A1A"/>
        <rFont val="Calibri Light"/>
      </rPr>
      <t xml:space="preserve">Gestión del Talento: </t>
    </r>
    <r>
      <rPr>
        <sz val="11"/>
        <color rgb="FF1A1A1A"/>
        <rFont val="Calibri Light"/>
      </rPr>
      <t>Rotación, desarrollo, retención</t>
    </r>
  </si>
  <si>
    <r>
      <rPr>
        <b/>
        <sz val="11"/>
        <color rgb="FF1A1A1A"/>
        <rFont val="Calibri Light"/>
      </rPr>
      <t xml:space="preserve">Gestión del Desempeño: </t>
    </r>
    <r>
      <rPr>
        <sz val="11"/>
        <color rgb="FF1A1A1A"/>
        <rFont val="Calibri Light"/>
      </rPr>
      <t>Metas individuales, feedback, KPIs de agente</t>
    </r>
  </si>
  <si>
    <r>
      <rPr>
        <b/>
        <sz val="11"/>
        <color rgb="FF1A1A1A"/>
        <rFont val="Calibri Light"/>
      </rPr>
      <t xml:space="preserve">Cultura de Servicio: </t>
    </r>
    <r>
      <rPr>
        <sz val="11"/>
        <color rgb="FF1A1A1A"/>
        <rFont val="Calibri Light"/>
      </rPr>
      <t>Orientación al usuario, empatía, NPS (Net Promoter Score) interno</t>
    </r>
  </si>
  <si>
    <t>Sí aplica: hay disposición de soporte y coordinación con planta; Fredy coordina actividades directamente en AES.</t>
  </si>
  <si>
    <t xml:space="preserve">  D2 — Información y Tecnología</t>
  </si>
  <si>
    <r>
      <rPr>
        <b/>
        <sz val="11"/>
        <color rgb="FF1A1A1A"/>
        <rFont val="Calibri Light"/>
      </rPr>
      <t>Gestión de Incidentes:</t>
    </r>
    <r>
      <rPr>
        <sz val="11"/>
        <color rgb="FF1A1A1A"/>
        <rFont val="Calibri Light"/>
      </rPr>
      <t xml:space="preserve"> Proceso, tiempos, escalamiento</t>
    </r>
  </si>
  <si>
    <t>Sí aplica: se atienden tareas/servicios como puntos de red y fallas de equipos de comunicación/red.</t>
  </si>
  <si>
    <r>
      <rPr>
        <b/>
        <sz val="11"/>
        <color rgb="FF1A1A1A"/>
        <rFont val="Calibri Light"/>
      </rPr>
      <t xml:space="preserve">Gestión de Requerimientos: </t>
    </r>
    <r>
      <rPr>
        <sz val="11"/>
        <color rgb="FF1A1A1A"/>
        <rFont val="Calibri Light"/>
      </rPr>
      <t>Catálogo de servicios, flujos</t>
    </r>
  </si>
  <si>
    <t>Sí aplica: los requerimientos se cargan por ServiceNow y llegan como tareas o servicios.</t>
  </si>
  <si>
    <r>
      <rPr>
        <b/>
        <sz val="11"/>
        <color rgb="FF1A1A1A"/>
        <rFont val="Calibri Light"/>
      </rPr>
      <t>Gestión de Problemas</t>
    </r>
    <r>
      <rPr>
        <sz val="11"/>
        <color rgb="FF1A1A1A"/>
        <rFont val="Calibri Light"/>
      </rPr>
      <t>: RCA (Análisis de Causa Raíz
), errores conocidos, KEDB (Known Error Database)</t>
    </r>
  </si>
  <si>
    <t>Parcial: se mencionan fallas recurrentes de red/equipos, pero no se evidencia RCA/KEDB formal.</t>
  </si>
  <si>
    <r>
      <rPr>
        <b/>
        <sz val="11"/>
        <color rgb="FF1A1A1A"/>
        <rFont val="Calibri Light"/>
      </rPr>
      <t xml:space="preserve">Gestión de Cambios: </t>
    </r>
    <r>
      <rPr>
        <sz val="11"/>
        <color rgb="FF1A1A1A"/>
        <rFont val="Calibri Light"/>
      </rPr>
      <t>CAB (Change Advisory Board), RFC (Solicitud de Cambio), ventanas de mantenimiento</t>
    </r>
  </si>
  <si>
    <r>
      <rPr>
        <b/>
        <sz val="11"/>
        <color rgb="FF1A1A1A"/>
        <rFont val="Calibri Light"/>
      </rPr>
      <t>Gestión de la Configuración:</t>
    </r>
    <r>
      <rPr>
        <sz val="11"/>
        <color rgb="FF1A1A1A"/>
        <rFont val="Calibri Light"/>
      </rPr>
      <t xml:space="preserve"> CMDB (Configuration Management Database), assets, CIs (Elementos de Configuración)</t>
    </r>
  </si>
  <si>
    <t>Parcial: se mencionan equipos de infraestructura del cliente y recobro de compras por PersonalSoft; no se confirma CMDB formal.</t>
  </si>
  <si>
    <r>
      <rPr>
        <b/>
        <sz val="11"/>
        <color rgb="FF1A1A1A"/>
        <rFont val="Calibri Light"/>
      </rPr>
      <t xml:space="preserve">Monitoreo y Eventos: </t>
    </r>
    <r>
      <rPr>
        <sz val="11"/>
        <color rgb="FF1A1A1A"/>
        <rFont val="Calibri Light"/>
      </rPr>
      <t>Alertas, observabilidad, integración</t>
    </r>
  </si>
  <si>
    <r>
      <rPr>
        <b/>
        <sz val="11"/>
        <color rgb="FF1A1A1A"/>
        <rFont val="Calibri Light"/>
      </rPr>
      <t xml:space="preserve">Mesa de Servicio (Service Desk): </t>
    </r>
    <r>
      <rPr>
        <sz val="11"/>
        <color rgb="FF1A1A1A"/>
        <rFont val="Calibri Light"/>
      </rPr>
      <t>Canal único, autoservicio, chatbot</t>
    </r>
  </si>
  <si>
    <t xml:space="preserve">  D3 — Socios y Proveedores</t>
  </si>
  <si>
    <r>
      <rPr>
        <b/>
        <sz val="11"/>
        <color rgb="FF1A1A1A"/>
        <rFont val="Calibri Light"/>
      </rPr>
      <t xml:space="preserve">Gestión de Proveedores: </t>
    </r>
    <r>
      <rPr>
        <sz val="11"/>
        <color rgb="FF1A1A1A"/>
        <rFont val="Calibri Light"/>
      </rPr>
      <t>SLAs (Acuerdo de nivel de servicio) tercerizados, contratos, evaluación</t>
    </r>
  </si>
  <si>
    <t>Parcial: existe tercero ARUS/tickets y RFP con 4–5 compañías; falta evaluación formal de proveedores y SLAs tercerizados.</t>
  </si>
  <si>
    <r>
      <rPr>
        <b/>
        <sz val="11"/>
        <color rgb="FF1A1A1A"/>
        <rFont val="Calibri Light"/>
      </rPr>
      <t xml:space="preserve">Gestión de Niveles de Servicio: </t>
    </r>
    <r>
      <rPr>
        <sz val="11"/>
        <color rgb="FF1A1A1A"/>
        <rFont val="Calibri Light"/>
      </rPr>
      <t>SLA, OLA (Acuerdo de nivel de operación), XLA (Acuerdo de nivel de experiencia) definidos y medidos</t>
    </r>
  </si>
  <si>
    <r>
      <rPr>
        <b/>
        <sz val="11"/>
        <color rgb="FF1A1A1A"/>
        <rFont val="Calibri Light"/>
      </rPr>
      <t>Gestión de Capacidad y Disponibilidad:</t>
    </r>
    <r>
      <rPr>
        <sz val="11"/>
        <color rgb="FF1A1A1A"/>
        <rFont val="Calibri Light"/>
      </rPr>
      <t xml:space="preserve"> Picos, contingencia</t>
    </r>
  </si>
  <si>
    <t xml:space="preserve">  D4 — Flujos de Valor y Mejora</t>
  </si>
  <si>
    <r>
      <rPr>
        <b/>
        <sz val="11"/>
        <color rgb="FF1A1A1A"/>
        <rFont val="Calibri Light"/>
      </rPr>
      <t>Mejora Continua:</t>
    </r>
    <r>
      <rPr>
        <sz val="11"/>
        <color rgb="FF1A1A1A"/>
        <rFont val="Calibri Light"/>
      </rPr>
      <t xml:space="preserve">  Ciclos PDCA (Planificar, Hacer, Comprobar y Actuar), retros, backlogs de mejora</t>
    </r>
  </si>
  <si>
    <t>Parcial: el nuevo RFP implica cambio de modelo y mejoras, pero no se evidencia ciclo formal de mejora continua.</t>
  </si>
  <si>
    <r>
      <rPr>
        <b/>
        <sz val="11"/>
        <color rgb="FF1A1A1A"/>
        <rFont val="Calibri Light"/>
      </rPr>
      <t xml:space="preserve">Medición y Reporte: </t>
    </r>
    <r>
      <rPr>
        <sz val="11"/>
        <color rgb="FF1A1A1A"/>
        <rFont val="Calibri Light"/>
      </rPr>
      <t>Dashboards, informes ejecutivos, tendencias</t>
    </r>
  </si>
  <si>
    <t>SCORE GENERAL DE PRÁCTICAS ITIL:</t>
  </si>
  <si>
    <t xml:space="preserve">  ④ VOLUMETRÍA Y KPIs OPERATIVOS</t>
  </si>
  <si>
    <t>MÉTRICA</t>
  </si>
  <si>
    <t>Valor Actual</t>
  </si>
  <si>
    <t>Meta / SLA</t>
  </si>
  <si>
    <t>Tendencia</t>
  </si>
  <si>
    <t>Comentario</t>
  </si>
  <si>
    <t>Cantidad de Tickets / mes (total)</t>
  </si>
  <si>
    <t>N/D</t>
  </si>
  <si>
    <t>Cantidad de Incidentes / mes</t>
  </si>
  <si>
    <t>Cantidad de Requerimientos / mes</t>
  </si>
  <si>
    <t>Cantidad de Cambios / mes</t>
  </si>
  <si>
    <t>First Call Resolution (FCR %)</t>
  </si>
  <si>
    <t>Mean Time to Resolve (MTTR horas)</t>
  </si>
  <si>
    <t>Backlog promedio (tickets abiertos)</t>
  </si>
  <si>
    <t>Tickets resueltos por agente/mes</t>
  </si>
  <si>
    <t>Costo estimado por ticket (USD)</t>
  </si>
  <si>
    <t>Agentes FTE totales</t>
  </si>
  <si>
    <t>Se indica que 4 personas atienden soporte en redes, networking, facilities y seguridad electrónica.</t>
  </si>
  <si>
    <t>% Tickets autoservicio / N0</t>
  </si>
  <si>
    <t>Si el service desk del cliente les permite cateogorizarse asi</t>
  </si>
  <si>
    <t>CATEGORÍA</t>
  </si>
  <si>
    <t>Tickets/mes</t>
  </si>
  <si>
    <t>% del Total</t>
  </si>
  <si>
    <t>Tiempo Prom. Resolución (h)</t>
  </si>
  <si>
    <t>Observaciones</t>
  </si>
  <si>
    <t>Accesos / Permisos</t>
  </si>
  <si>
    <t>Red / Conectividad</t>
  </si>
  <si>
    <t>Aplica: puntos de red, fallas de equipos de comunicación/red y enlaces de fibra.</t>
  </si>
  <si>
    <t>Aplicaciones de negocio</t>
  </si>
  <si>
    <t>Hardware / Equipos</t>
  </si>
  <si>
    <t>Aplica: fallas de equipos mencionadas.</t>
  </si>
  <si>
    <t>Correo / Office 365</t>
  </si>
  <si>
    <t>ERP / SAP</t>
  </si>
  <si>
    <t>Seguridad / Ciberseguridad</t>
  </si>
  <si>
    <t>Aplica parcialmente: seguridad electrónica dentro del alcance del equipo.</t>
  </si>
  <si>
    <t>Otra categoría</t>
  </si>
  <si>
    <t>Facilities, cableado estructurado y mantenimiento preventivo.</t>
  </si>
  <si>
    <t xml:space="preserve">  ⑤ EXPERIENCIA DEL USUARIO — XLA / DEX</t>
  </si>
  <si>
    <t>INDICADOR XLA</t>
  </si>
  <si>
    <t>Método de Medición</t>
  </si>
  <si>
    <t>NPS (Net Promoter Score) de la mesa</t>
  </si>
  <si>
    <t>Encuestas post-ticket (tasa de respuesta %)</t>
  </si>
  <si>
    <t>Percepción de calidad (top 3 palabras del usuario)</t>
  </si>
  <si>
    <t xml:space="preserve">  ⑥ DOLORES CRÍTICOS DE LA MESA (D1–D21)</t>
  </si>
  <si>
    <t>¿Existe?</t>
  </si>
  <si>
    <t>Descripción / Evidencia</t>
  </si>
  <si>
    <t>Impacto (1-5)</t>
  </si>
  <si>
    <t>Criticidad</t>
  </si>
  <si>
    <t>Iniciativa sugerida</t>
  </si>
  <si>
    <t>D1</t>
  </si>
  <si>
    <r>
      <rPr>
        <b/>
        <sz val="11"/>
        <color rgb="FF000000"/>
        <rFont val="Calibri Light"/>
      </rPr>
      <t>Rotación excesiva de personal:</t>
    </r>
    <r>
      <rPr>
        <sz val="11"/>
        <color rgb="FF000000"/>
        <rFont val="Calibri Light"/>
      </rPr>
      <t xml:space="preserve"> pérdida de conocimiento</t>
    </r>
  </si>
  <si>
    <t>Levantar rotación y mapa de conocimiento crítico.</t>
  </si>
  <si>
    <t>D2</t>
  </si>
  <si>
    <t>SLAs incumplidos / penalizaciones contractuales</t>
  </si>
  <si>
    <t>Confirmar cláusulas SLA en contrato/RFP.</t>
  </si>
  <si>
    <t>D3</t>
  </si>
  <si>
    <r>
      <rPr>
        <b/>
        <sz val="11"/>
        <color rgb="FF000000"/>
        <rFont val="Calibri Light"/>
      </rPr>
      <t>Ausencia de autoservicio:</t>
    </r>
    <r>
      <rPr>
        <sz val="11"/>
        <color rgb="FF000000"/>
        <rFont val="Calibri Light"/>
      </rPr>
      <t xml:space="preserve"> todo llega por call/correo</t>
    </r>
  </si>
  <si>
    <t>Evaluar autoservicio si el volumen lo justifica.</t>
  </si>
  <si>
    <t>D4</t>
  </si>
  <si>
    <t>Herramientas fragmentadas / sin integración</t>
  </si>
  <si>
    <t>Mapear flujo ServiceNow–ARUS–equipo AES.</t>
  </si>
  <si>
    <t>D5</t>
  </si>
  <si>
    <t>Baja satisfacción del usuario (NPS &lt; 30)</t>
  </si>
  <si>
    <t>Implementar encuesta post-ticket.</t>
  </si>
  <si>
    <t>D6</t>
  </si>
  <si>
    <t>Escalamientos excesivos a N2/N3</t>
  </si>
  <si>
    <t>Definir matriz de escalamiento y cierre.</t>
  </si>
  <si>
    <t>D7</t>
  </si>
  <si>
    <t>Falta de visibilidad en tiempo real (sin dashboard)</t>
  </si>
  <si>
    <t>Diseñar tablero operativo mínimo.</t>
  </si>
  <si>
    <t>D8</t>
  </si>
  <si>
    <r>
      <rPr>
        <b/>
        <sz val="11"/>
        <color rgb="FF000000"/>
        <rFont val="Calibri Light"/>
      </rPr>
      <t xml:space="preserve">Reportes manuales: </t>
    </r>
    <r>
      <rPr>
        <sz val="11"/>
        <color rgb="FF000000"/>
        <rFont val="Calibri Light"/>
      </rPr>
      <t>no hay visibilidad ejecutiva en tiempo real</t>
    </r>
  </si>
  <si>
    <t>Validar cadencia de informes en RFP.</t>
  </si>
  <si>
    <t>D9</t>
  </si>
  <si>
    <r>
      <rPr>
        <b/>
        <sz val="11"/>
        <color rgb="FF000000"/>
        <rFont val="Calibri Light"/>
      </rPr>
      <t>Expansión del alcance no controlado:</t>
    </r>
    <r>
      <rPr>
        <sz val="11"/>
        <color rgb="FF000000"/>
        <rFont val="Calibri Light"/>
      </rPr>
      <t xml:space="preserve"> solicitudes fuera del alcance de la mesa de servicio (no delimitado)</t>
    </r>
  </si>
  <si>
    <t>Definir alcance, exclusiones y catálogo operativo.</t>
  </si>
  <si>
    <t>D10</t>
  </si>
  <si>
    <r>
      <rPr>
        <sz val="11"/>
        <color rgb="FF000000"/>
        <rFont val="Calibri Light"/>
      </rPr>
      <t xml:space="preserve">Escalamiento inefiiente y </t>
    </r>
    <r>
      <rPr>
        <b/>
        <sz val="11"/>
        <color rgb="FF000000"/>
        <rFont val="Calibri Light"/>
      </rPr>
      <t>cuellos de botella:</t>
    </r>
    <r>
      <rPr>
        <sz val="11"/>
        <color rgb="FF000000"/>
        <rFont val="Calibri Light"/>
      </rPr>
      <t xml:space="preserve"> El modelo de N1/N2/N3 genera rebotes de tickets aumentado el MTTR (tiempo medio de resolución</t>
    </r>
  </si>
  <si>
    <t>Documentar flujo end-to-end y responsables.</t>
  </si>
  <si>
    <t>D11</t>
  </si>
  <si>
    <t>Postura 100% reactiva</t>
  </si>
  <si>
    <t>Transitar a operación gestionada con métricas y mejora continua.</t>
  </si>
  <si>
    <t>D12</t>
  </si>
  <si>
    <t>Falta de gobierno claro</t>
  </si>
  <si>
    <t>Definir comité, RACI, SLAs/OLAs y reportes.</t>
  </si>
  <si>
    <t>D13</t>
  </si>
  <si>
    <t>No hay roles definidos claros</t>
  </si>
  <si>
    <t>Formalizar roles: coordinación, operación, escalamiento y soporte especializado.</t>
  </si>
  <si>
    <t>D14</t>
  </si>
  <si>
    <t>Penalización de la eficiencia</t>
  </si>
  <si>
    <t>Levantar volumetría y productividad.</t>
  </si>
  <si>
    <t>D15</t>
  </si>
  <si>
    <t>Catalogo desactualizado</t>
  </si>
  <si>
    <t>Construir catálogo IT/OT con servicios y exclusiones.</t>
  </si>
  <si>
    <t>D16</t>
  </si>
  <si>
    <t>Brechas en la venta del servicio desde comercial. Volumetria del servicio</t>
  </si>
  <si>
    <t>Alinear comercial, preventa y operación con datos reales.</t>
  </si>
  <si>
    <t>D17</t>
  </si>
  <si>
    <t>Ausencia y desalineación de metricas</t>
  </si>
  <si>
    <t>Definir set mínimo de KPIs y fuentes.</t>
  </si>
  <si>
    <t>D18</t>
  </si>
  <si>
    <t>Reskilling - Upskilling constante del staff</t>
  </si>
  <si>
    <t>Validar brechas técnicas IT/OT del equipo.</t>
  </si>
  <si>
    <t>D20</t>
  </si>
  <si>
    <r>
      <rPr>
        <sz val="11"/>
        <color rgb="FF000000"/>
        <rFont val="Calibri Light"/>
      </rPr>
      <t xml:space="preserve">Asignación de personal a las mesas y Niveles basada en criterio experto, sin modelo de demanda. No hay como </t>
    </r>
    <r>
      <rPr>
        <b/>
        <sz val="11"/>
        <color rgb="FF000000"/>
        <rFont val="Calibri Light"/>
      </rPr>
      <t>dimensionarlo</t>
    </r>
  </si>
  <si>
    <t>Se hace a juicio de expero de la emrpesa</t>
  </si>
  <si>
    <t>D21</t>
  </si>
  <si>
    <t xml:space="preserve">  ⑦ ROTACIÓN Y TALENTO</t>
  </si>
  <si>
    <t>ASPECTO</t>
  </si>
  <si>
    <t>Detalle / Valor</t>
  </si>
  <si>
    <t>Tasa de rotación anual (%):</t>
  </si>
  <si>
    <t>Perfiles más críticos / difíciles de reemplazar:</t>
  </si>
  <si>
    <t>Redes/networking, facilities, seguridad electrónica, cableado estructurado y enlaces de fibra.</t>
  </si>
  <si>
    <t>Perfiles mencionados como alcance del equipo de 4 personas.</t>
  </si>
  <si>
    <t>Tiempo promedio de onboarding (días):</t>
  </si>
  <si>
    <t>¿Existe plan de carrera para agentes?:</t>
  </si>
  <si>
    <t>Clima laboral: percepción del equipo (1-5):</t>
  </si>
  <si>
    <t>Herramienta de formación / capacitación usada:</t>
  </si>
  <si>
    <t>Disponibilidad de la mesa de servicio (horas x días)</t>
  </si>
  <si>
    <t>Cantidad de horas extras:</t>
  </si>
  <si>
    <t xml:space="preserve">  ⑧ TECNOLOGÍA Y HERRAMIENTAS</t>
  </si>
  <si>
    <t>HERRAMIENTA / COMPONENTE</t>
  </si>
  <si>
    <t>Nombre / Versión</t>
  </si>
  <si>
    <t>¿Integrado?</t>
  </si>
  <si>
    <t>Brecha Identificada</t>
  </si>
  <si>
    <t>Mesa de ayuda / ITSM (ticketing)</t>
  </si>
  <si>
    <t>Los requerimientos se cargan en ServiceNow; las asignaciones llegan por tareas/servicios y existe tercero ARUS/tickets.</t>
  </si>
  <si>
    <t>Monitoreo / Observabilidad</t>
  </si>
  <si>
    <t>Chat / Bot de autoservicio</t>
  </si>
  <si>
    <t>Base de conocimiento (KB)</t>
  </si>
  <si>
    <t>CMDB (Base de datos de gestión de la configuración) / Inventario de activos</t>
  </si>
  <si>
    <t>Telefonía / IVR (Respuesta de voz interactiva) / Call Center</t>
  </si>
  <si>
    <t>Analítica / Dashboard / BI</t>
  </si>
  <si>
    <t>Gestión de identidades / IAM</t>
  </si>
  <si>
    <t>Colaboración (Teams, Slack, etc.)</t>
  </si>
  <si>
    <t>Otras integraciones clave</t>
  </si>
  <si>
    <t>ARUS / tickets</t>
  </si>
  <si>
    <t>Tercero asociado a tickets; requiere mapear integración con ServiceNow y operación AES.</t>
  </si>
  <si>
    <t xml:space="preserve">  ⑨ MODELO ECONÓMICO ACTUAL</t>
  </si>
  <si>
    <t>ASPECTO ECONÓMICO</t>
  </si>
  <si>
    <t>Valor / Descripción</t>
  </si>
  <si>
    <t>Modelo de facturación actual:</t>
  </si>
  <si>
    <t>Staffing actual; RFP en curso para cambiar a operación completa.</t>
  </si>
  <si>
    <t>Costo total mensual del servicio (USD / COP):</t>
  </si>
  <si>
    <t>Costo por FTE/mes:</t>
  </si>
  <si>
    <t>Costo estimado por ticket:</t>
  </si>
  <si>
    <t>Cláusulas de penalización por SLA:</t>
  </si>
  <si>
    <t>Fecha de vencimiento del contrato:</t>
  </si>
  <si>
    <t>Contrato vigente hasta 12 de agosto de 2026; se menciona extensión hasta noviembre y renovación por 3 años pendiente de aprobación.</t>
  </si>
  <si>
    <t>Oportunidades de optimización de costo:</t>
  </si>
  <si>
    <t>RFP para asumir operación end-to-end; oportunidad de mejorar alcance, gobierno, métricas y especialización IT/OT.</t>
  </si>
  <si>
    <t xml:space="preserve">  ⑩ VISIÓN PARA EL NUEVO SERVICIO — ¿QUÉ DEBERÍA CAMBIAR?</t>
  </si>
  <si>
    <t>PREGUNTA DE CIERRE</t>
  </si>
  <si>
    <t>Respuesta / Notas</t>
  </si>
  <si>
    <t>¿Qué funciona bien y se debe conservar?:</t>
  </si>
  <si>
    <t>Conservar conocimiento operativo en planta y coordinación directa con AES/Fredy.</t>
  </si>
  <si>
    <t>¿Qué es lo que más frustra al usuario hoy?:</t>
  </si>
  <si>
    <t>No se reportan quejas, NPS o CSAT; que se haga el finalizar los proyectos</t>
  </si>
  <si>
    <t>¿Qué cambiaría el cliente si pudiera mañana?:</t>
  </si>
  <si>
    <t>Pasar de modelo staffing a una operación integral a cargo de PersonalSoft.</t>
  </si>
  <si>
    <t>Capacidades que quisieran tener (top 3):</t>
  </si>
  <si>
    <t>1) Operación integral end-to-end; 2) especialización IT/OT e infraestructura; 3) métricas, gobierno y visibilidad ejecutiva.</t>
  </si>
  <si>
    <t>Riesgo de churn / señales de alerta:</t>
  </si>
  <si>
    <t>Alta señal de alerta comercial: contrato próximo a vencer, RFP competitivo con 4–5 compañías y renovación pendiente.</t>
  </si>
  <si>
    <t>¿Existe interés en IA / automatización?:</t>
  </si>
  <si>
    <t>Expectativa del cliente para una Mesa de Service de Nueva Generación:</t>
  </si>
  <si>
    <t>Mesa con mayor integralidad, gobierno, métricas y soporte especializado en tecnología/negocio.</t>
  </si>
  <si>
    <t>Prospectiva: Hacia donde el cliente quiere/puede llevar el servicio</t>
  </si>
  <si>
    <t>Proveedores más especializados en negocio y tecnología; integralidad operativa.</t>
  </si>
  <si>
    <t>Oportunidades para servicios actuales o nuevos servicos:</t>
  </si>
  <si>
    <t>Renovación a 3 años, ampliación de alcance hacia operación completa y servicios especializados IT/OT.</t>
  </si>
  <si>
    <t xml:space="preserve">  ⑪ CASOS DE ÉXITO — RESULTADOS Y VALOR GENERADO</t>
  </si>
  <si>
    <t>Fecha del caso</t>
  </si>
  <si>
    <t>Servicio / Mesa evaluada</t>
  </si>
  <si>
    <t>Tipo</t>
  </si>
  <si>
    <t>Qué levantar</t>
  </si>
  <si>
    <t>Ejemplo</t>
  </si>
  <si>
    <t>Nombre del caso de éxito</t>
  </si>
  <si>
    <t>Costos</t>
  </si>
  <si>
    <t>Ahorro, reducción de gasto, eficiencia FTE</t>
  </si>
  <si>
    <t>% ahorro / COP / horas</t>
  </si>
  <si>
    <t>Desafío / dolor inicial</t>
  </si>
  <si>
    <t>Optimización</t>
  </si>
  <si>
    <t>Menos reprocesos, mejor uso de capacidad</t>
  </si>
  <si>
    <t>Tickets por agente</t>
  </si>
  <si>
    <t>Contexto de negocio y operación</t>
  </si>
  <si>
    <t>Mejora</t>
  </si>
  <si>
    <t>Calidad, SLA, FCR, NPS, experiencia</t>
  </si>
  <si>
    <t>SLA 89% → 95%</t>
  </si>
  <si>
    <t>¿Qué hicimos en PersonalSoft?</t>
  </si>
  <si>
    <t>Destacable: soporte IT/OT e infraestructura con presencia/coordinación en planta; operación actual puede evolucionar desde staffing hacia servicio integral.</t>
  </si>
  <si>
    <t>Trazabilidad</t>
  </si>
  <si>
    <t>Reportes, tableros, auditoría, seguimiento</t>
  </si>
  <si>
    <t>Dashboard semanal</t>
  </si>
  <si>
    <t>Solución implementada / acciones clave</t>
  </si>
  <si>
    <t>Automatización</t>
  </si>
  <si>
    <t>Flujos, bots, autoservicio, integraciones</t>
  </si>
  <si>
    <t>% tickets automatizados</t>
  </si>
  <si>
    <t>Resultados en costos</t>
  </si>
  <si>
    <t>Resultados en optimización</t>
  </si>
  <si>
    <t>Resultados en mejora del servicio</t>
  </si>
  <si>
    <t>Aceleración</t>
  </si>
  <si>
    <t>Reducción de tiempos de atención/ciclo</t>
  </si>
  <si>
    <t>TMO / MTTR</t>
  </si>
  <si>
    <t>Trazabilidad / visibilidad lograda</t>
  </si>
  <si>
    <t>Automatización implementada</t>
  </si>
  <si>
    <t>Aceleración / reducción de tiempos</t>
  </si>
  <si>
    <t>Reducción</t>
  </si>
  <si>
    <t>Backlog, escalados, errores, contactos repetidos</t>
  </si>
  <si>
    <t>-30% backlog</t>
  </si>
  <si>
    <t>Indicadores antes</t>
  </si>
  <si>
    <t>Indicadores después</t>
  </si>
  <si>
    <t>Evidencia / fuente</t>
  </si>
  <si>
    <t>Evidencia</t>
  </si>
  <si>
    <t>Fuente que soporte el resultado</t>
  </si>
  <si>
    <t>Informe, KPI, acta, tablero</t>
  </si>
  <si>
    <t>Beneficios para el cliente</t>
  </si>
  <si>
    <t>Aprendizajes y buenas prácticas reutilizables</t>
  </si>
  <si>
    <t>Oportunidades para escalar al modelo de Mesa de Servicio de Nueva Generación</t>
  </si>
  <si>
    <t>LEVANTAMIENTO DE MESA DE SERVICIOS — SURA COTIZADORES</t>
  </si>
  <si>
    <t>⚠ DATOS DE EJEMPLO — Diligenciar con información real de la mesa</t>
  </si>
  <si>
    <t>Todo tipo de seguros (SOAT ,Vida, Autos, Polizas, ...)</t>
  </si>
  <si>
    <t>Cotizadores; Plataforma Suscripción</t>
  </si>
  <si>
    <t>Elsy Yulieth Marin Serna</t>
  </si>
  <si>
    <t>(Tercero) Empresa de soporte al cliente de N1:</t>
  </si>
  <si>
    <t>Raizales</t>
  </si>
  <si>
    <t>(Capacidad operativa) Operación de plataforma de suscripción/cotizadores para venta de seguros; atención principalmente de incidentes con bajo volumen de requerimientos. Soporte funcional/técnico de plataforma de suscripción y cotizadores; atención de incidentes y requerimientos por BMC.</t>
  </si>
  <si>
    <t xml:space="preserve">Finalización: </t>
  </si>
  <si>
    <t>Agosto con posible renovación hasta diciembre de 2026</t>
  </si>
  <si>
    <t>Propuesta con mirada de optimización; Compañía de Conexión / negociación comercial para el 2027. Se debe competir con otros proveedores</t>
  </si>
  <si>
    <t>Hablemos Mesas Sura-20260708_090044-Grabación de la reunión.mp4</t>
  </si>
  <si>
    <t>Natalia Zartha Suarez
0 30:03
Natalia Zartha Suarez 0 minutos 3 segundos
Esto es un gusto conocerte.
E
Elsy Yulieth Marin Serna
0 50:05
Elsy Yulieth Marin Serna 0 minutos 5 segundos
Súper bien, gracias a Dios también un placer. Ya había escuchado tu nombre, pero no había visto tu rostro.
Natalia Zartha Suarez
0 70:07
Natalia Zartha Suarez 0 minutos 7 segundos
bueno.
Natalia Zartha Suarez 0 minutos 11 segundos
Ah, bueno, súper. Muchísimas gracias por este espacio. Si quieres arrancamos para aprovechar el tiempito. Joan y Joan están invitados, pero pues igual la idea es como que que conversemos. Yo en este momento, pues entré hace como dos semanitas en la compañía, estoy trabajando en el equipo de de Joan.
E
Elsy Yulieth Marin Serna
0 180:18
Elsy Yulieth Marin Serna 0 minutos 18 segundos
De una.
Elsy Yulieth Marin Serna 0 minutos 28 segundos
And.
Natalia Zartha Suarez
0 300:30
Natalia Zartha Suarez 0 minutos 30 segundos
Y estoy comenzando con el diseño de las mesas de de servicio como un servicio estandarizado. Entonces estamos haciendo la la tarea de reunirnos con cada mesa. Joan me pues me me estaba colaborando con con la citación de estos para recoger como toda la información, todo el feedback, las lecciones aprendidas que ustedes tengan. O sea, cómo podemos mejorar esas mesas para que este servicio estandarizado. Pues.
E
Elsy Yulieth Marin Serna
0 360:36
Elsy Yulieth Marin Serna 0 minutos 36 segundos
Okay.
Elsy Yulieth Marin Serna 0 minutos 52 segundos
Y.
Natalia Zartha Suarez
0 minutos 55 segundos0:55
Natalia Zartha Suarez 0 minutos 55 segundos
sea mejor cierto entonces creo que él dejó unas pregunticas por aquí en el chat igual si si tú las tienes bien sino también porque pues podemos hacerlas como como mirando listo Ah súper
Natalia Zartha Suarez
58 minutos 22 segundos58:22
Natalia Zartha Suarez 58 minutos 22 segundos
Sí.
E
Elsy Yulieth Marin Serna
58 minutos 25 segundos58:25
Elsy Yulieth Marin Serna 58 minutos 25 segundos
que se tienen, se hacen este canal que se llama canales masivos. Acá hay muchas tareas automáticas porque como la volumetría es tan alta, pues hay muchos procesos automáticos que corren durante la semana, los fines de semana para renovar, para cancelar, pues todo eso es como muy automático por la volumetría propiamente según el cliente que tenemos.
Elsy Yulieth Marin Serna 58 minutos 44 segundos
Los clientes que manejamos y es un canal muy sensible, o sea, en serio Bancolombia dice, ay, esta póliza salió con un error y mejor dicho, hay que pagar todo lo que sea porque hay que revisar esa póliza de Bancolombia. Entonces es un canal muy demandante, más que en volumen de incidentes, en revisiones.
Elsy Yulieth Marin Serna 59 minutos 4 segundos
Ay, es que están diciendo que está saliendo este error, entonces el pelado se tiene que parar lo que sea para ir a hacer y acá supuestamente, según el cliente, una sola persona.
Elsy Yulieth Marin Serna 59 minutos 14 segundos
apalancado en el número de incidentes solamente nosotros ya en este tiempo que llevamos operando hemos visto no es que él no solo atiende incidentes en serio lo llaman demasiado para revisar un tema al otro le mandan correos que manda este informe que necesitamos cruzar esto que porque esto está pasando o sea es demandante en actividades adicionales un montón
Elsy Yulieth Marin Serna 59 minutos 35 segundos
que no quedan mapeadas siempre como en incidente Sí hemos tratado con él de venga acá que a usted le pidan algo que le Monten un incidente para que usted tenga un respaldo de qué es lo que está trabajando pero eh Este es el Pues los los clientes de este canal son los consentidos de su de hecho allá todo el mundo le dicen si usted va para canales masivos
Natalia Zartha Suarez
59 minutos 38 segundos59:38
Natalia Zartha Suarez 59 minutos 38 segundos
Mhm.
E
Elsy Yulieth Marin Serna
59 minutos 56 segundos59:56
Elsy Yulieth Marin Serna 59 minutos 56 segundos
Mejor dicho, usted le dicen hola y ya usted allá sentado mirando que necesitan.
Natalia Zartha Suarez
1 hora 2 segundos1:00:02
Natalia Zartha Suarez 1 hora 2 segundos
O K, esa, el horario también es 7 normalito en los 17:30.
E
Elsy Yulieth Marin Serna
1 hora 3 segundos1:00:03
Elsy Yulieth Marin Serna 1 hora 3 segundos
No.
Elsy Yulieth Marin Serna 1 hora 7 segundos
7:30, 7:30, 5 y este digamos que por los cierres de mes tiene también una disponibilidad en el final de el último día del mes y el primer día del mes siguiente, independiente si son hábiles o no. Si el último día del mes del 31 cae un domingo, tenemos que tener disponibilidad. Si el primero es postivo, tenemos que tener disponibilidad.
Natalia Zartha Suarez
1 hora 10 segundos1:00:10
Natalia Zartha Suarez 1 hora 10 segundos
Okay.
Natalia Zartha Suarez 1 hora 27 segundos
Mhm.
E
Elsy Yulieth Marin Serna
1 hora 29 segundos1:00:29
Elsy Yulieth Marin Serna 1 hora 29 segundos
Para todos los temas de cierre, pues garantizar que todo lo de cierre quede pues como el día.
Natalia Zartha Suarez
1 hora 31 segundos1:00:31
Natalia Zartha Suarez 1 hora 31 segundos
Ya.
Natalia Zartha Suarez 1 hora 35 segundos
Listo.
E
Elsy Yulieth Marin Serna
1 hora 35 segundos1:00:35
Elsy Yulieth Marin Serna 1 hora 35 segundos
Eso es como el resumen rápido.
Natalia Zartha Suarez
1 hora 38 segundos1:00:38
Natalia Zartha Suarez 1 hora 38 segundos
No, muchísimas. Bueno, bueno, pero todo es un toda esa manera con la herramienta de BMX. ¿Cómo fue que dijiste la ticket?
E
Elsy Yulieth Marin Serna
1 hora 44 segundos1:00:44
Elsy Yulieth Marin Serna 1 hora 44 segundos
Sí, BMC se llama.
Natalia Zartha Suarez
1 hora 48 segundos1:00:48
Natalia Zartha Suarez 1 hora 48 segundos
No creté, no, dale.
Joan Sebastian Rengifo Ocampo
1 hora 48 segundos1:00:48
Joan Sebastian Rengifo Ocampo 1 hora 48 segundos
Yo me debo de pasar a un espacio, pero te iba a comentar algo. el.
E
Elsy Yulieth Marin Serna
1 hora 53 segundos1:00:53
Elsy Yulieth Marin Serna 1 hora 53 segundos
Mhm.
Joan Sebastian Rengifo Ocampo
1 hora 56 segundos1:00:56
Joan Sebastian Rengifo Ocampo 1 hora 56 segundos
De los agile que estábamos en Bancolombia, hay tres compañeras que están indisponibles o igual los agile que quedamos, por ejemplo, una luz es mi persona. Hemos acompañado a equipos de soporte, incluso una de las que está disponible acompañada del centro de excelencia donde está la Jioti, donde están muchos de los equipos de soporte.
Joan Sebastian Rengifo Ocampo 1 hora 1 minuto 16 segundos
Yo acompañaba, por ejemplo, a los equipos que soportaban todo el canal la sucursal virtual negocios. Entonces, si puedes hablar, por ejemplo, con Jenny que ella tiene mis tres compañeras disponibles, porque esto que va a construir Natalia es más como pensando en temas, clientes nuevos, mesas nuevas, pero por el momento el enfoque no va a ser tanto de venga como le solucionamos a ustedes la vida.
Natalia Zartha Suarez
1 hora 1 minuto 34 segundos1:01:34
Natalia Zartha Suarez 1 hora 1 minuto 34 segundos
Mhm, sí.
Joan Sebastian Rengifo Ocampo
1 hora 1 minuto 40 segundos1:01:40
Joan Sebastian Rengifo Ocampo 1 hora 1 minuto 40 segundos
inicialmente, pero esa asesoría que no les funcionó con esta chica que nos decías, podrían tener un espacio con las compañeras o con cualquiera de nosotros, porque a mí ahorita yo decía aquí le sirve un Kanban, allá automatizamos esto con un power app si nos sacaba tal información.
E
Elsy Yulieth Marin Serna
1 hora 1 minuto 40 segundos1:01:40
Elsy Yulieth Marin Serna 1 hora 1 minuto 40 segundos
Mhm.
Natalia Zartha Suarez
1 hora 1 minuto 43 segundos1:01:43
Natalia Zartha Suarez 1 hora 1 minuto 43 segundos
sí.
Joan Sebastian Rengifo Ocampo
1 hora 1 minuto 59 segundos1:01:59
Joan Sebastian Rengifo Ocampo 1 hora 1 minuto 59 segundos
O sea, les pueden dar ciertas ideas de los equipos que acompañaban, qué hacían, cómo lo hacían y te puede dar ideas como para llevarlo a este proceso. Mientras pues te dejo ahí como esa inquietud para que de pronto hables con Jenny, porque ahí están disponibles y te pueden apoyar pues en esos temas.
E
Elsy Yulieth Marin Serna
1 hora 2 minutos 2 segundos1:02:02
Elsy Yulieth Marin Serna 1 hora 2 minutos 2 segundos
Mhm, super.
Natalia Zartha Suarez
1 hora 2 minutos 11 segundos1:02:11
Natalia Zartha Suarez 1 hora 2 minutos 11 segundos
Mhm.
E
Elsy Yulieth Marin Serna
1 hora 2 minutos 11 segundos1:02:11
Elsy Yulieth Marin Serna 1 hora 2 minutos 11 segundos
De una.
Elsy Yulieth Marin Serna 1 hora 2 minutos 13 segundos
Súper de una, yo 1000 gracias.
Natalia Zartha Suarez
1 hora 2 minutos 19 segundos1:02:19
Natalia Zartha Suarez 1 hora 2 minutos 19 segundos
Súper, muchas gracias. Listo Elsy, muchísimas gracias. Un gusto conocerte. De pronto te esté preguntando cositas puntuales mientras organizo como toda la información, pero muchísimas gracias por el espacio. Excelente. Nada, bye. Sí.
E
Elsy Yulieth Marin Serna
1 hora 2 minutos 19 segundos1:02:19
Elsy Yulieth Marin Serna 1 hora 2 minutos 19 segundos
De una.
Elsy Yulieth Marin Serna 1 hora 2 minutos 24 segundos
Con gusto.
Elsy Yulieth Marin Serna 1 hora 2 minutos 33 segundos
Con gusto a ustedes, muchísimas gracias. Les voy a dejar esto aquí en el chat de esta reunioncita listo.
Joan Sebastian Rengifo Ocampo
1 hora 2 minutos 35 segundos1:02:35
Joan Sebastian Rengifo Ocampo 1 hora 2 minutos 35 segundos
Vale, gracias.
Joan Sebastian Rengifo Ocampo 1 hora 2 minutos 38 segundos
Listo, súper, gracias.
Natalia Zartha Suarez
1 hora 2 minutos 38 segundos1:02:38
Natalia Zartha Suarez 1 hora 2 minutos 38 segundos
Súper, dale, muchas gracias. Chaito, un gusto, chaito, gracias.</t>
  </si>
  <si>
    <t># Applicaciones</t>
  </si>
  <si>
    <t>Comercial:</t>
  </si>
  <si>
    <t>Adriana Montez</t>
  </si>
  <si>
    <t>1.1</t>
  </si>
  <si>
    <t>Headcount identificado por operación y líder definida (Elsy).</t>
  </si>
  <si>
    <t>1.2</t>
  </si>
  <si>
    <t>Existe operación en BMC, pero se requiere reforzar documentación, KB y transferencia de conocimiento por niveles.</t>
  </si>
  <si>
    <t>1.3</t>
  </si>
  <si>
    <t>Se requiere validar retención/rotación por operación; hay dependencia de conocimiento del equipo.</t>
  </si>
  <si>
    <t>1.4</t>
  </si>
  <si>
    <t>Hay métricas operativas por mesa (tickets, SLA, MTTR, backlog), pero no se evidencian KPIs individuales por agente.</t>
  </si>
  <si>
    <t>1.5</t>
  </si>
  <si>
    <t>Servicio sensible al usuario/negocio; falta medición formal de experiencia (NPS/CSAT).</t>
  </si>
  <si>
    <t>2.1</t>
  </si>
  <si>
    <t>Gestión de incidentes en BMC con volumetría mensual disponible.</t>
  </si>
  <si>
    <t>2.2</t>
  </si>
  <si>
    <t>Gestión de requerimientos en BMC con volumetría mensual disponible.</t>
  </si>
  <si>
    <t>2.3</t>
  </si>
  <si>
    <t>Hay atención de causa raíz / nivel 3, pero se requiere formalizar RCA/KEDB y criterios de escalamiento.</t>
  </si>
  <si>
    <t>2.4</t>
  </si>
  <si>
    <t>Se observan procesos operativos y cierres, pero no se confirma gestión formal de cambios/CAB/RFC.</t>
  </si>
  <si>
    <t>2.5</t>
  </si>
  <si>
    <t>2.6</t>
  </si>
  <si>
    <t>2.7</t>
  </si>
  <si>
    <t>BMC centraliza ticketing, pero no se evidencia autoservicio/chatbot ni canal único maduro.</t>
  </si>
  <si>
    <t>3.1</t>
  </si>
  <si>
    <t>Proveedor/cliente gestionado mediante operación SURA y herramienta BMC.</t>
  </si>
  <si>
    <t>3.2</t>
  </si>
  <si>
    <t>Hay meta SLA y medición de cumplimiento; no se evidencian OLA/XLA.</t>
  </si>
  <si>
    <t>3.3</t>
  </si>
  <si>
    <t>Hay métricas de volumen, backlog y FTE; se requiere capacidad formal por picos/cierres.</t>
  </si>
  <si>
    <t>4.1</t>
  </si>
  <si>
    <t>Se identifican oportunidades de mejora con Kanban/Power App y optimización del seguimiento.</t>
  </si>
  <si>
    <t>4.2</t>
  </si>
  <si>
    <t>Existen métricas base; falta visibilidad ejecutiva/tablero consolidado y trazabilidad de tareas no registradas.</t>
  </si>
  <si>
    <t>Volumen baja ene-jun; SLA promedio por debajo de meta.</t>
  </si>
  <si>
    <t>92% por categoría de criticidad: alto/crítico 9h, medio 12h, bajo 18h</t>
  </si>
  <si>
    <t>Plataforma de suscripción/cotizadores; 668 tickets/mes promedio.</t>
  </si>
  <si>
    <t>Documentar conocimiento crítico y plan de respaldo por operación.</t>
  </si>
  <si>
    <t>Plan de mejora SLA por criticidad y seguimiento semanal.</t>
  </si>
  <si>
    <t>Diseñar autoservicio/N0 para consultas repetitivas y solicitudes estándar.</t>
  </si>
  <si>
    <t>Integrar BMC con tablero/Kanban y trazabilidad operativa.</t>
  </si>
  <si>
    <t>Levantar NPS/CSAT para confirmar percepción del usuario.</t>
  </si>
  <si>
    <t>Definir matriz clara N1/N2/N3 y criterios de raízal/desarrollo.</t>
  </si>
  <si>
    <t>Alta carga de tareas repetitivas</t>
  </si>
  <si>
    <t>Crear tablero de seguimiento operativo y visibilidad de backlog/SLA.</t>
  </si>
  <si>
    <t>Automatizar reportes con BMC/Power App/BI.</t>
  </si>
  <si>
    <t>Registrar solicitudes adicionales y delimitar alcance por canal/mesa.</t>
  </si>
  <si>
    <r>
      <rPr>
        <sz val="11"/>
        <color rgb="FF000000"/>
        <rFont val="Calibri Light"/>
      </rPr>
      <t xml:space="preserve">Escalamiento ineficiente y </t>
    </r>
    <r>
      <rPr>
        <b/>
        <sz val="11"/>
        <color rgb="FF000000"/>
        <rFont val="Calibri Light"/>
      </rPr>
      <t>cuellos de botella:</t>
    </r>
    <r>
      <rPr>
        <sz val="11"/>
        <color rgb="FF000000"/>
        <rFont val="Calibri Light"/>
      </rPr>
      <t xml:space="preserve"> El modelo de N1/N2/N3 genera rebotes de tickets aumentado el MTTR (tiempo medio de resolución</t>
    </r>
  </si>
  <si>
    <t>Estandarizar escalamiento y tiempos por nivel.</t>
  </si>
  <si>
    <t>Pasar de atención reactiva a gestión por métricas y mejora continua.</t>
  </si>
  <si>
    <t>Definir gobierno operativo, RACI, comités y responsables.</t>
  </si>
  <si>
    <t>Aclarar responsabilidades N1/N2/N3 y límites de cada mesa.</t>
  </si>
  <si>
    <t>Revisar productividad, backlog y distribución de carga por FTE.</t>
  </si>
  <si>
    <t>Actualizar catálogo de servicios, alcance y exclusiones.</t>
  </si>
  <si>
    <t>Brechas de lo vendido vs lo ejecutado</t>
  </si>
  <si>
    <t>Alinear comercial/operación con niveles, alcance y capacidad real.</t>
  </si>
  <si>
    <t>Completar FCR, XLA/NPS y trazabilidad de tareas no registradas.</t>
  </si>
  <si>
    <t>Plan de reskilling en BMC, operación por niveles, Power Apps/Kanban y automatización.</t>
  </si>
  <si>
    <t>D19</t>
  </si>
  <si>
    <r>
      <rPr>
        <b/>
        <sz val="11"/>
        <color rgb="FF000000"/>
        <rFont val="Calibri Light"/>
      </rPr>
      <t>Los roles</t>
    </r>
    <r>
      <rPr>
        <sz val="11"/>
        <color rgb="FF000000"/>
        <rFont val="Calibri Light"/>
      </rPr>
      <t xml:space="preserve"> se asignan por perfil individual, no por modelo estandarizado</t>
    </r>
  </si>
  <si>
    <t>Practicantes por 6 meses / validar rotación anual.</t>
  </si>
  <si>
    <t>Soporte aplicativo y análisis de causa raíz.</t>
  </si>
  <si>
    <t>Perfil crítico por conocimiento de negocio y operación específica.</t>
  </si>
  <si>
    <t>Requiere levantamiento de onboarding.</t>
  </si>
  <si>
    <t>Requiere validación con líder.</t>
  </si>
  <si>
    <t>BMC / acompañamiento interno / prácticas ágiles sugeridas.</t>
  </si>
  <si>
    <t>Reforzar formación en niveles, trazabilidad y automatización.</t>
  </si>
  <si>
    <t>7:30 am - 5pm</t>
  </si>
  <si>
    <t>BMC Helix ITSM / BMC</t>
  </si>
  <si>
    <t>Herramienta de ticketing usada para incidentes/requerimientos.</t>
  </si>
  <si>
    <t>No identificado como herramienta formal.</t>
  </si>
  <si>
    <t>Oportunidad de autoservicio.</t>
  </si>
  <si>
    <t>Oportunidad de documentar KB por niveles y causa raíz.</t>
  </si>
  <si>
    <t>No se identifica CMDB en los insumos.</t>
  </si>
  <si>
    <t>No se identifica telefonía/IVR como canal principal.</t>
  </si>
  <si>
    <t>Kanban / Power App / tablero operativo (sugerido)</t>
  </si>
  <si>
    <t>Sugerencia de apoyo ágil para visibilidad y seguimiento de tareas.</t>
  </si>
  <si>
    <t>No identificado en los insumos.</t>
  </si>
  <si>
    <t>Teams / correos operativos</t>
  </si>
  <si>
    <t>Canal de coordinación; integrar con trazabilidad.</t>
  </si>
  <si>
    <t>BMC + tablero/Kanban/Power App</t>
  </si>
  <si>
    <t>BMC como ticketing; oportunidad de tablero/Kanban para seguimiento.</t>
  </si>
  <si>
    <t>Staffing / capacidad operativa por mesa.</t>
  </si>
  <si>
    <t>Meta SLA 92% por criticidad.</t>
  </si>
  <si>
    <t>Agosto con posible renovación hasta diciembre.</t>
  </si>
  <si>
    <t>Optimizar capacidad, trazabilidad, autoservicio y cumplimiento SLA.</t>
  </si>
  <si>
    <t xml:space="preserve">  ⑩ VISIÓN PARA EL NUEVO SERVICIO — ¿QUÉ DEBERÍA CAMBIAR?  ¿EL CLIENTE QUE LES PIDE?</t>
  </si>
  <si>
    <t>BMC como base de operación y conocimiento funcional de los equipos.</t>
  </si>
  <si>
    <t>Brechas de visibilidad, SLA bajo meta y claridad de niveles.</t>
  </si>
  <si>
    <t>Claridad de niveles N1/N2/N3, tablero operativo y mejor trazabilidad de solicitudes.</t>
  </si>
  <si>
    <t>1) Tablero/Kanban de seguimiento; 2) definición de niveles y alcance; 3) automatización/autoservicio y captura de tareas no registradas.</t>
  </si>
  <si>
    <t>Medio/Alto por SLA bajo meta y renovación en curso.</t>
  </si>
  <si>
    <t>Parcial: oportunidad de automatizar reportes, seguimiento y autoservicio.</t>
  </si>
  <si>
    <t>Servicio estandarizado con niveles claros, métricas completas, tablero ejecutivo y gobierno de mejora continua.</t>
  </si>
  <si>
    <t>Renovación/optimización del servicio, tableros, automatización y formalización de catálogo/niveles.</t>
  </si>
  <si>
    <t>Definir niveles, tablero operativo, seguimiento SLA y registro completo de actividades.</t>
  </si>
  <si>
    <t>LEVANTAMIENTO DE MESA DE SERVICIOS — SURA VENTA DIGITAL</t>
  </si>
  <si>
    <t>Soporte a canal digital de venta y análisis de causa raíz.</t>
  </si>
  <si>
    <t>Digital Venta</t>
  </si>
  <si>
    <t>Colombia y Panamá</t>
  </si>
  <si>
    <t>Atención de incidentes del canal digital de venta; operación con bajo FTE y métricas de SLA/MTTR en BMC.</t>
  </si>
  <si>
    <t>7 meses</t>
  </si>
  <si>
    <t>Agosto con posible renovación hasta diciembre</t>
  </si>
  <si>
    <t>Propuesta con mirada de optimización; Compañía de Conexión / negociación comercial.</t>
  </si>
  <si>
    <t>Volumen variable; SLA mejora hacia junio, pero promedio bajo meta.</t>
  </si>
  <si>
    <t>Canal digital de venta; 174 tickets/mes promedio.</t>
  </si>
  <si>
    <t>ERP (Enterprise resource planning) / SAP (System Applications and Products in Data Processing)</t>
  </si>
  <si>
    <t xml:space="preserve">  ⑤ EXPERIENCIA DEL USUARIO — XLA (Acuerdos de Nivel de Experiencia) / DEX (Experiencia Digital del Empleado)</t>
  </si>
  <si>
    <t>Validar rotación anual por operación.</t>
  </si>
  <si>
    <t>Dato de rotación no incluido en métricas; requiere confirmación.</t>
  </si>
  <si>
    <t>No hay medición de clima en los insumos.</t>
  </si>
  <si>
    <t>No reportado en métricas.</t>
  </si>
  <si>
    <t>BMC como ticketing; oportunidad de tablero/Kanban para trazabilidad.</t>
  </si>
  <si>
    <t>Que podriamos destacar</t>
  </si>
  <si>
    <t>LEVANTAMIENTO DE MESA DE SERVICIOS — SURA TORRE CONTROL</t>
  </si>
  <si>
    <t>Soporte a Automate, PowerApps. Preventivo, Monitoreo</t>
  </si>
  <si>
    <t>Automatizacion</t>
  </si>
  <si>
    <t>Soporte y operación de automatizaciones; combina incidentes y requerimientos con MTTR bajo y SLA sobre meta.</t>
  </si>
  <si>
    <t>Por confirmar</t>
  </si>
  <si>
    <t>Se menciona preventivo y monitoreo dentro del alcance de automatización.</t>
  </si>
  <si>
    <t>SLA estable y sobre meta; volumen alto con buen desempeño.</t>
  </si>
  <si>
    <t>Automatizaciones / PowerApps; 512 tickets/mes promedio.</t>
  </si>
  <si>
    <t>PowerApps / Power Automate / monitoreo.</t>
  </si>
  <si>
    <t>Monitoreo / preventivos</t>
  </si>
  <si>
    <t>Incluido en alcance de automatización.</t>
  </si>
  <si>
    <t>Power Automate / PowerApps</t>
  </si>
  <si>
    <t>Automatizaciones operativas; fortalecer gobierno y métricas.</t>
  </si>
  <si>
    <t>PowerApps/Automate y BMC; fortalecer tablero operativo.</t>
  </si>
  <si>
    <t>Formalizar gobierno y métricas de automatizaciones.</t>
  </si>
  <si>
    <t>Medio: mantener desempeño y formalizar gobierno para renovación.</t>
  </si>
  <si>
    <t>Sí: hay automatizaciones/PowerApps y oportunidades de Power App/Kanban.</t>
  </si>
  <si>
    <t>LEVANTAMIENTO DE MESA DE SERVICIOS — SURA MESA 4</t>
  </si>
  <si>
    <t>Canales masivos de pólizas/operación de alto volumen y alta sensibilidad para clientes como Bancolombia.</t>
  </si>
  <si>
    <t>Canales masivos</t>
  </si>
  <si>
    <t>Operación de canales masivos: renovaciones/cancelaciones automáticas, revisiones de pólizas y atención de solicitudes adicionales por correo/informes. Soporte de canal masivo con revisiones críticas, cierres de mes y atención de solicitudes que no siempre quedan como incidente.</t>
  </si>
  <si>
    <t>Existen procesos automáticos del canal, pero no se confirma observabilidad/alertas formal.</t>
  </si>
  <si>
    <t>Canal con alta sensibilidad, cierres de mes y 1 FTE; requiere gestión de capacidad y contingencia.</t>
  </si>
  <si>
    <t>SLA volátil y bajo meta; alta sensibilidad operativa y carga adicional no siempre mapeada.</t>
  </si>
  <si>
    <t>Canales masivos; 171 tickets/mes promedio y revisiones adicionales no siempre registradas.</t>
  </si>
  <si>
    <t>Capturar revisiones, correos e informes que hoy no siempre quedan como incidente.</t>
  </si>
  <si>
    <t>Operación de canales masivos y cierres de mes.</t>
  </si>
  <si>
    <t>7:30 a 17:00 + disponibilidad en cierre de mes (último y primer día). Disponibilidad adicional para garantizar cierres.</t>
  </si>
  <si>
    <t>Puede requerirse disponibilidad extra en cierres de mes.</t>
  </si>
  <si>
    <t>Procesos automáticos del canal</t>
  </si>
  <si>
    <t>Tareas automáticas para renovar/cancelar; falta trazabilidad integral.</t>
  </si>
  <si>
    <t>Solicitudes adicionales llegan por correos/informes; conviene registrarlas en BMC.</t>
  </si>
  <si>
    <t>BMC + procesos automáticos del canal; oportunidad de capturar solicitudes no registradas.</t>
  </si>
  <si>
    <t>Alta demanda, solicitudes adicionales no siempre registradas y sensibilidad de clientes como Bancolombia.</t>
  </si>
  <si>
    <t>Medio/Alto por SLA bajo meta, alta sensibilidad y renovación en curso.</t>
  </si>
  <si>
    <t>Sí: hay procesos automáticos y oportunidades de Power App/Kanban.</t>
  </si>
  <si>
    <t>LEVANTAMIENTO DE MESA DE SERVICIOS — XM</t>
  </si>
  <si>
    <t>Diego Fernando Serna Restrepo</t>
  </si>
  <si>
    <t>N° de Agentes (FTE) :</t>
  </si>
  <si>
    <t>Cantidad de personas en la Mesa de Servicio:</t>
  </si>
  <si>
    <t>(Tendecia positiva o negativa)</t>
  </si>
  <si>
    <t>Proveedores mas especializados en el negocio, tecnologia, o ambas. Integralidad</t>
  </si>
  <si>
    <t>LEVANTAMIENTO DE MESA DE SERVICIOS — BANCOLOMBIA GIOTI 1</t>
  </si>
  <si>
    <t>GIOTI 1</t>
  </si>
  <si>
    <t>Paula Andrea Soto Alvarado</t>
  </si>
  <si>
    <t>0.55</t>
  </si>
  <si>
    <t>0.78</t>
  </si>
  <si>
    <t>LEVANTAMIENTO DE MESA DE SERVICIOS — BANCOLOMBIA GIOTI 2</t>
  </si>
  <si>
    <t>GIOTI 2</t>
  </si>
  <si>
    <t>LEVANTAMIENTO DE MESA DE SERVICIOS — BANCOLOMBIA GIOTI 3</t>
  </si>
  <si>
    <t>GIOTI 3</t>
  </si>
  <si>
    <t>LEVANTAMIENTO DE MESA DE SERVICIOS — BANCOLOMBIA GIOTI 4</t>
  </si>
  <si>
    <t>GIOTI 4</t>
  </si>
  <si>
    <t>LEVANTAMIENTO DE MESA DE SERVICIOS — MEDICARTE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</si>
</sst>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2">
    <font>
      <sz val="11"/>
      <color theme="1"/>
      <name val="Calibri"/>
      <family val="2"/>
      <charset val="1"/>
    </font>
    <font>
      <sz val="11"/>
      <color theme="1"/>
      <name val="Calibri"/>
      <scheme val="minor"/>
    </font>
    <font>
      <sz val="11"/>
      <color theme="1"/>
      <name val="Calibri"/>
      <scheme val="minor"/>
    </font>
    <font>
      <sz val="10"/>
      <name val="Arial"/>
      <family val="2"/>
    </font>
    <font>
      <sz val="11"/>
      <color theme="1"/>
      <name val="Calibri Light"/>
      <family val="2"/>
    </font>
    <font>
      <b/>
      <sz val="18"/>
      <color rgb="FFFFFFFF"/>
      <name val="Calibri Light"/>
      <family val="2"/>
    </font>
    <font>
      <b/>
      <sz val="16"/>
      <color rgb="FF0072BC"/>
      <name val="Calibri Light"/>
      <family val="2"/>
    </font>
    <font>
      <i/>
      <sz val="12"/>
      <color rgb="FF1A1A1A"/>
      <name val="Calibri Light"/>
      <family val="2"/>
    </font>
    <font>
      <b/>
      <sz val="11"/>
      <color rgb="FF1A1A1A"/>
      <name val="Calibri Light"/>
      <family val="2"/>
    </font>
    <font>
      <sz val="11"/>
      <color rgb="FF1A1A1A"/>
      <name val="Calibri Light"/>
      <family val="2"/>
    </font>
    <font>
      <b/>
      <sz val="11"/>
      <color rgb="FFFFFFFF"/>
      <name val="Calibri Light"/>
      <family val="2"/>
    </font>
    <font>
      <b/>
      <sz val="12"/>
      <color rgb="FFFFFFFF"/>
      <name val="Calibri Light"/>
      <family val="2"/>
    </font>
    <font>
      <b/>
      <sz val="12"/>
      <color theme="0"/>
      <name val="Calibri Light"/>
      <family val="2"/>
    </font>
    <font>
      <sz val="12"/>
      <name val="Calibri Light"/>
      <family val="2"/>
    </font>
    <font>
      <b/>
      <sz val="13"/>
      <color rgb="FFFFFFFF"/>
      <name val="Calibri Light"/>
      <family val="2"/>
    </font>
    <font>
      <sz val="11"/>
      <color rgb="FFFFFFFF"/>
      <name val="Calibri Light"/>
      <family val="2"/>
    </font>
    <font>
      <sz val="11"/>
      <name val="Calibri Light"/>
      <family val="2"/>
    </font>
    <font>
      <b/>
      <sz val="12"/>
      <color rgb="FFC0392B"/>
      <name val="Calibri Light"/>
      <family val="2"/>
    </font>
    <font>
      <b/>
      <sz val="14"/>
      <color rgb="FF017490"/>
      <name val="Calibri Light"/>
      <family val="2"/>
    </font>
    <font>
      <b/>
      <sz val="14"/>
      <color rgb="FF132346"/>
      <name val="Calibri Light"/>
      <family val="2"/>
    </font>
    <font>
      <i/>
      <sz val="10"/>
      <color rgb="FF888888"/>
      <name val="Calibri Light"/>
      <family val="2"/>
    </font>
    <font>
      <b/>
      <sz val="14"/>
      <color rgb="FFFFFFFF"/>
      <name val="Calibri Light"/>
      <family val="2"/>
    </font>
    <font>
      <i/>
      <sz val="10"/>
      <color rgb="FFE07B26"/>
      <name val="Calibri Light"/>
      <family val="2"/>
    </font>
    <font>
      <b/>
      <sz val="11"/>
      <color rgb="FF132346"/>
      <name val="Calibri Light"/>
      <family val="2"/>
    </font>
    <font>
      <b/>
      <sz val="14"/>
      <color rgb="FFD4A017"/>
      <name val="Calibri Light"/>
      <family val="2"/>
    </font>
    <font>
      <b/>
      <sz val="11"/>
      <color rgb="FF1A1A1A"/>
      <name val="Calibri Light"/>
    </font>
    <font>
      <sz val="11"/>
      <color rgb="FF1A1A1A"/>
      <name val="Calibri Light"/>
    </font>
    <font>
      <b/>
      <sz val="12"/>
      <color theme="1" tint="0.499984740745262"/>
      <name val="Calibri Light"/>
      <family val="2"/>
    </font>
    <font>
      <i/>
      <sz val="11"/>
      <color theme="1"/>
      <name val="Calibri Light"/>
      <family val="2"/>
    </font>
    <font>
      <b/>
      <sz val="11"/>
      <color rgb="FF000000"/>
      <name val="Calibri Light"/>
    </font>
    <font>
      <sz val="11"/>
      <color rgb="FF000000"/>
      <name val="Calibri Light"/>
    </font>
    <font>
      <b/>
      <sz val="14"/>
      <color theme="0"/>
      <name val="Calibri Light"/>
      <family val="2"/>
    </font>
    <font>
      <sz val="10"/>
      <color rgb="FF1A1A1A"/>
      <name val="Calibri Light"/>
      <family val="2"/>
    </font>
    <font>
      <sz val="11"/>
      <color theme="9"/>
      <name val="Calibri Light"/>
      <family val="2"/>
    </font>
    <font>
      <b/>
      <sz val="10"/>
      <color rgb="FFFFFFFF"/>
      <name val="Aptos"/>
    </font>
    <font>
      <b/>
      <sz val="10"/>
      <color rgb="FFFFFFFF"/>
      <name val="Calibri"/>
      <scheme val="minor"/>
    </font>
    <font>
      <b/>
      <sz val="10"/>
      <color rgb="FF1A1A1A"/>
      <name val="Calibri"/>
      <scheme val="minor"/>
    </font>
    <font>
      <sz val="10"/>
      <color rgb="FF017490"/>
      <name val="Calibri"/>
      <scheme val="minor"/>
    </font>
    <font>
      <sz val="10"/>
      <color rgb="FF1A1A1A"/>
      <name val="Calibri"/>
      <scheme val="minor"/>
    </font>
    <font>
      <b/>
      <sz val="12"/>
      <color rgb="FF0072BC"/>
      <name val="Calibri"/>
      <scheme val="minor"/>
    </font>
    <font>
      <sz val="11"/>
      <color theme="1"/>
      <name val="Aptos"/>
    </font>
    <font>
      <sz val="10"/>
      <color theme="1"/>
      <name val="Aptos"/>
    </font>
    <font>
      <b/>
      <sz val="12"/>
      <color rgb="FFFFFFFF"/>
      <name val="Calibri"/>
      <scheme val="minor"/>
    </font>
    <font>
      <b/>
      <sz val="11"/>
      <color rgb="FF1A1A1A"/>
      <name val="Calibri"/>
      <scheme val="minor"/>
    </font>
    <font>
      <sz val="10"/>
      <color rgb="FF1F1F1F"/>
      <name val="Calibri"/>
      <scheme val="minor"/>
    </font>
    <font>
      <b/>
      <sz val="9"/>
      <color rgb="FFFFFFFF"/>
      <name val="Calibri"/>
      <scheme val="minor"/>
    </font>
    <font>
      <sz val="9"/>
      <color theme="1"/>
      <name val="Calibri"/>
      <scheme val="minor"/>
    </font>
    <font>
      <b/>
      <sz val="9"/>
      <color theme="1"/>
      <name val="Calibri"/>
      <scheme val="minor"/>
    </font>
    <font>
      <b/>
      <sz val="12"/>
      <color rgb="FFFFFFFF"/>
      <name val="Aptos"/>
    </font>
    <font>
      <b/>
      <sz val="16"/>
      <color rgb="FF0072BC"/>
      <name val="Calibri"/>
      <scheme val="minor"/>
    </font>
    <font>
      <sz val="11"/>
      <color rgb="FF000000"/>
      <name val="Calibri"/>
      <scheme val="minor"/>
    </font>
    <font>
      <i/>
      <sz val="11"/>
      <color theme="1"/>
      <name val="Calibri"/>
      <scheme val="minor"/>
    </font>
    <font>
      <sz val="10"/>
      <color theme="1"/>
      <name val="Calibri"/>
      <scheme val="minor"/>
    </font>
    <font>
      <i/>
      <sz val="11"/>
      <color rgb="FF1A1A1A"/>
      <name val="Calibri Light"/>
      <family val="2"/>
    </font>
    <font>
      <i/>
      <sz val="11"/>
      <color theme="9"/>
      <name val="Calibri Light"/>
      <family val="2"/>
    </font>
    <font>
      <b/>
      <sz val="10"/>
      <color theme="1"/>
      <name val="Calibri"/>
      <scheme val="minor"/>
    </font>
    <font>
      <u/>
      <sz val="11"/>
      <color theme="10"/>
      <name val="Calibri"/>
      <family val="2"/>
      <charset val="1"/>
    </font>
    <font>
      <sz val="9"/>
      <color theme="1"/>
      <name val="Aptos"/>
    </font>
    <font>
      <b/>
      <sz val="9"/>
      <color rgb="FFFFFFFF"/>
      <name val="Aptos"/>
    </font>
    <font>
      <b/>
      <sz val="11"/>
      <color rgb="FFFFFFFF"/>
      <name val="Calibri"/>
      <family val="2"/>
      <charset val="1"/>
    </font>
    <font>
      <b/>
      <sz val="11"/>
      <color rgb="FFFFFFFF"/>
      <name val="Calibri"/>
      <scheme val="minor"/>
    </font>
    <font>
      <b/>
      <sz val="11"/>
      <color rgb="FF888888"/>
      <name val="Calibri Light"/>
      <family val="2"/>
    </font>
    <font>
      <b/>
      <sz val="12"/>
      <color rgb="FF000000"/>
      <name val="Calibri Light"/>
      <family val="2"/>
    </font>
    <font>
      <b/>
      <sz val="10"/>
      <color rgb="FF000000"/>
      <name val="Calibri Light"/>
      <family val="2"/>
    </font>
    <font>
      <sz val="10"/>
      <color rgb="FF1A1A1A"/>
      <name val="Aptos"/>
    </font>
    <font>
      <sz val="11"/>
      <color rgb="FF323130"/>
      <name val="Segoe UI"/>
      <charset val="1"/>
    </font>
    <font>
      <sz val="9"/>
      <color rgb="FF5A5A71"/>
      <name val="Segoe UI Semibold"/>
      <charset val="1"/>
    </font>
    <font>
      <sz val="9"/>
      <color rgb="FF5A5A71"/>
      <name val="Segoe UI"/>
      <charset val="1"/>
    </font>
    <font>
      <sz val="11"/>
      <color rgb="FF232330"/>
      <name val="Segoe UI"/>
      <charset val="1"/>
    </font>
    <font>
      <sz val="11"/>
      <color rgb="FFFFFFFF"/>
      <name val="Segoe UI"/>
      <charset val="1"/>
    </font>
    <font>
      <sz val="12"/>
      <color rgb="FFFFFFFF"/>
      <name val="Calibri Light"/>
      <family val="2"/>
    </font>
    <font>
      <sz val="11"/>
      <color rgb="FF000000"/>
      <name val="Calibri Light"/>
      <family val="2"/>
    </font>
  </fonts>
  <fills count="26">
    <fill>
      <patternFill patternType="none"/>
    </fill>
    <fill>
      <patternFill patternType="gray125"/>
    </fill>
    <fill>
      <patternFill patternType="solid">
        <fgColor rgb="FF132346"/>
        <bgColor rgb="FF1A1A1A"/>
      </patternFill>
    </fill>
    <fill>
      <patternFill patternType="solid">
        <fgColor rgb="FF0072BC"/>
        <bgColor rgb="FF017490"/>
      </patternFill>
    </fill>
    <fill>
      <patternFill patternType="solid">
        <fgColor rgb="FFF2F2F2"/>
        <bgColor rgb="FFE8F0FB"/>
      </patternFill>
    </fill>
    <fill>
      <patternFill patternType="solid">
        <fgColor rgb="FFFFFFFF"/>
        <bgColor rgb="FFF2F2F2"/>
      </patternFill>
    </fill>
    <fill>
      <patternFill patternType="solid">
        <fgColor rgb="FFC0392B"/>
        <bgColor rgb="FF993366"/>
      </patternFill>
    </fill>
    <fill>
      <patternFill patternType="solid">
        <fgColor rgb="FFE07B26"/>
        <bgColor rgb="FFD4A017"/>
      </patternFill>
    </fill>
    <fill>
      <patternFill patternType="solid">
        <fgColor rgb="FFD4A017"/>
        <bgColor rgb="FFE07B26"/>
      </patternFill>
    </fill>
    <fill>
      <patternFill patternType="solid">
        <fgColor rgb="FF017490"/>
        <bgColor rgb="FF0072BC"/>
      </patternFill>
    </fill>
    <fill>
      <patternFill patternType="solid">
        <fgColor rgb="FF1F7A4D"/>
        <bgColor rgb="FF339966"/>
      </patternFill>
    </fill>
    <fill>
      <patternFill patternType="solid">
        <fgColor rgb="FFD9D9D9"/>
        <bgColor rgb="FFE8E8E8"/>
      </patternFill>
    </fill>
    <fill>
      <patternFill patternType="solid">
        <fgColor rgb="FFE8F0FB"/>
        <bgColor rgb="FFF2F2F2"/>
      </patternFill>
    </fill>
    <fill>
      <patternFill patternType="solid">
        <fgColor theme="0"/>
        <bgColor rgb="FF1A1A1A"/>
      </patternFill>
    </fill>
    <fill>
      <patternFill patternType="solid">
        <fgColor rgb="FF0072BC"/>
        <bgColor indexed="64"/>
      </patternFill>
    </fill>
    <fill>
      <patternFill patternType="solid">
        <fgColor theme="4"/>
        <bgColor indexed="64"/>
      </patternFill>
    </fill>
    <fill>
      <patternFill patternType="solid">
        <fgColor rgb="FF1F4E78"/>
        <bgColor indexed="64"/>
      </patternFill>
    </fill>
    <fill>
      <patternFill patternType="solid">
        <fgColor rgb="FF5B9BD5"/>
        <bgColor indexed="64"/>
      </patternFill>
    </fill>
    <fill>
      <patternFill patternType="solid">
        <fgColor theme="0"/>
        <bgColor indexed="64"/>
      </patternFill>
    </fill>
    <fill>
      <patternFill patternType="solid">
        <fgColor theme="0" tint="-4.9989318521683403E-2"/>
        <bgColor indexed="64"/>
      </patternFill>
    </fill>
    <fill>
      <patternFill patternType="solid">
        <fgColor rgb="FFEAF4FF"/>
        <bgColor indexed="64"/>
      </patternFill>
    </fill>
    <fill>
      <patternFill patternType="solid">
        <fgColor rgb="FFF8FBFD"/>
        <bgColor indexed="64"/>
      </patternFill>
    </fill>
    <fill>
      <patternFill patternType="solid">
        <fgColor theme="0" tint="-0.14999847407452621"/>
        <bgColor indexed="64"/>
      </patternFill>
    </fill>
    <fill>
      <patternFill patternType="solid">
        <fgColor rgb="FFD13438"/>
        <bgColor indexed="64"/>
      </patternFill>
    </fill>
    <fill>
      <patternFill patternType="solid">
        <fgColor rgb="FF005B70"/>
        <bgColor indexed="64"/>
      </patternFill>
    </fill>
    <fill>
      <patternFill patternType="solid">
        <fgColor rgb="FFDFDFE8"/>
        <bgColor indexed="64"/>
      </patternFill>
    </fill>
  </fills>
  <borders count="62">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0070C0"/>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rgb="FF0070C0"/>
      </bottom>
      <diagonal/>
    </border>
    <border>
      <left/>
      <right style="thin">
        <color rgb="FF0070C0"/>
      </right>
      <top/>
      <bottom style="thin">
        <color rgb="FF0070C0"/>
      </bottom>
      <diagonal/>
    </border>
    <border>
      <left/>
      <right/>
      <top style="thin">
        <color rgb="FF0070C0"/>
      </top>
      <bottom/>
      <diagonal/>
    </border>
    <border>
      <left/>
      <right/>
      <top/>
      <bottom style="thin">
        <color rgb="FF0070C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theme="3"/>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style="thin">
        <color theme="3"/>
      </right>
      <top/>
      <bottom style="thin">
        <color theme="3"/>
      </bottom>
      <diagonal/>
    </border>
    <border>
      <left/>
      <right/>
      <top style="thin">
        <color theme="3"/>
      </top>
      <bottom/>
      <diagonal/>
    </border>
    <border>
      <left style="thin">
        <color rgb="FF000000"/>
      </left>
      <right style="thin">
        <color theme="3"/>
      </right>
      <top style="thin">
        <color theme="3"/>
      </top>
      <bottom/>
      <diagonal/>
    </border>
    <border>
      <left style="thin">
        <color rgb="FF000000"/>
      </left>
      <right style="thin">
        <color theme="3"/>
      </right>
      <top/>
      <bottom/>
      <diagonal/>
    </border>
    <border>
      <left/>
      <right/>
      <top/>
      <bottom style="thin">
        <color theme="3"/>
      </bottom>
      <diagonal/>
    </border>
    <border>
      <left style="thin">
        <color rgb="FF000000"/>
      </left>
      <right style="thin">
        <color theme="3"/>
      </right>
      <top/>
      <bottom style="thin">
        <color theme="3"/>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A6A6A6"/>
      </left>
      <right style="thin">
        <color rgb="FFA6A6A6"/>
      </right>
      <top style="thin">
        <color rgb="FFA6A6A6"/>
      </top>
      <bottom style="thin">
        <color rgb="FFA6A6A6"/>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
      <left style="medium">
        <color rgb="FF000000"/>
      </left>
      <right style="thin">
        <color rgb="FFD9D9D9"/>
      </right>
      <top style="medium">
        <color rgb="FF000000"/>
      </top>
      <bottom style="medium">
        <color rgb="FF000000"/>
      </bottom>
      <diagonal/>
    </border>
    <border>
      <left style="thin">
        <color rgb="FFD9D9D9"/>
      </left>
      <right style="medium">
        <color rgb="FF000000"/>
      </right>
      <top style="medium">
        <color rgb="FF000000"/>
      </top>
      <bottom style="medium">
        <color rgb="FF000000"/>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auto="1"/>
      </bottom>
      <diagonal/>
    </border>
    <border>
      <left style="thin">
        <color rgb="FFD9D9D9"/>
      </left>
      <right/>
      <top style="thin">
        <color rgb="FFD9D9D9"/>
      </top>
      <bottom style="thin">
        <color auto="1"/>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D9D9D9"/>
      </left>
      <right/>
      <top style="thin">
        <color rgb="FFA6A6A6"/>
      </top>
      <bottom style="thin">
        <color rgb="FFA6A6A6"/>
      </bottom>
      <diagonal/>
    </border>
    <border>
      <left/>
      <right/>
      <top style="thin">
        <color rgb="FFD9D9D9"/>
      </top>
      <bottom style="thin">
        <color auto="1"/>
      </bottom>
      <diagonal/>
    </border>
    <border>
      <left/>
      <right style="thin">
        <color auto="1"/>
      </right>
      <top style="thin">
        <color rgb="FFD9D9D9"/>
      </top>
      <bottom style="thin">
        <color auto="1"/>
      </bottom>
      <diagonal/>
    </border>
    <border>
      <left style="thin">
        <color rgb="FFD9D9D9"/>
      </left>
      <right style="thin">
        <color rgb="FF000000"/>
      </right>
      <top style="thin">
        <color rgb="FFD9D9D9"/>
      </top>
      <bottom style="thin">
        <color rgb="FFD9D9D9"/>
      </bottom>
      <diagonal/>
    </border>
    <border>
      <left/>
      <right style="thin">
        <color rgb="FF000000"/>
      </right>
      <top style="thin">
        <color rgb="FFD9D9D9"/>
      </top>
      <bottom style="thin">
        <color rgb="FFD9D9D9"/>
      </bottom>
      <diagonal/>
    </border>
  </borders>
  <cellStyleXfs count="3">
    <xf numFmtId="0" fontId="0" fillId="0" borderId="0"/>
    <xf numFmtId="0" fontId="3" fillId="0" borderId="0"/>
    <xf numFmtId="0" fontId="56" fillId="0" borderId="0" applyNumberFormat="0" applyFill="0" applyBorder="0" applyAlignment="0" applyProtection="0"/>
  </cellStyleXfs>
  <cellXfs count="361">
    <xf numFmtId="0" fontId="0" fillId="0" borderId="0" xfId="0"/>
    <xf numFmtId="0" fontId="4" fillId="0" borderId="0" xfId="0" applyFont="1"/>
    <xf numFmtId="0" fontId="8" fillId="0" borderId="8" xfId="0" applyFont="1" applyBorder="1" applyAlignment="1">
      <alignment horizontal="right" vertical="center"/>
    </xf>
    <xf numFmtId="0" fontId="9" fillId="0" borderId="11" xfId="0" applyFont="1" applyBorder="1" applyAlignment="1">
      <alignment horizontal="left" vertical="center"/>
    </xf>
    <xf numFmtId="0" fontId="4" fillId="0" borderId="11" xfId="0" applyFont="1" applyBorder="1"/>
    <xf numFmtId="0" fontId="9" fillId="0" borderId="1" xfId="0" applyFont="1" applyBorder="1" applyAlignment="1">
      <alignment horizontal="left" vertical="center" wrapText="1"/>
    </xf>
    <xf numFmtId="0" fontId="10" fillId="3" borderId="1" xfId="0" applyFont="1" applyFill="1" applyBorder="1" applyAlignment="1">
      <alignment horizontal="center" vertical="center" wrapText="1"/>
    </xf>
    <xf numFmtId="0" fontId="6" fillId="0" borderId="6" xfId="0" applyFont="1" applyBorder="1" applyAlignment="1">
      <alignment horizontal="center" vertical="center"/>
    </xf>
    <xf numFmtId="0" fontId="6" fillId="0" borderId="0" xfId="0" applyFont="1" applyAlignment="1">
      <alignment horizontal="center" vertical="center"/>
    </xf>
    <xf numFmtId="0" fontId="12" fillId="14" borderId="3" xfId="1" applyFont="1" applyFill="1" applyBorder="1" applyAlignment="1">
      <alignment horizontal="center" vertical="center"/>
    </xf>
    <xf numFmtId="0" fontId="13" fillId="0" borderId="3" xfId="1" applyFont="1" applyBorder="1" applyAlignment="1">
      <alignment horizontal="center" vertical="center"/>
    </xf>
    <xf numFmtId="0" fontId="13" fillId="0" borderId="0" xfId="1" applyFont="1"/>
    <xf numFmtId="49" fontId="13" fillId="0" borderId="3" xfId="1" applyNumberFormat="1" applyFont="1" applyBorder="1" applyAlignment="1">
      <alignment horizontal="center" vertical="center"/>
    </xf>
    <xf numFmtId="0" fontId="8" fillId="4" borderId="1" xfId="0" applyFont="1" applyFill="1" applyBorder="1" applyAlignment="1">
      <alignment horizontal="left" vertical="center"/>
    </xf>
    <xf numFmtId="0" fontId="9" fillId="4" borderId="1" xfId="0" applyFont="1" applyFill="1" applyBorder="1" applyAlignment="1">
      <alignment horizontal="left" vertical="center" wrapText="1"/>
    </xf>
    <xf numFmtId="0" fontId="8" fillId="5" borderId="1" xfId="0" applyFont="1" applyFill="1" applyBorder="1" applyAlignment="1">
      <alignment horizontal="left" vertical="center"/>
    </xf>
    <xf numFmtId="0" fontId="9" fillId="5" borderId="1" xfId="0" applyFont="1" applyFill="1" applyBorder="1" applyAlignment="1">
      <alignment horizontal="left" vertical="center" wrapText="1"/>
    </xf>
    <xf numFmtId="0" fontId="14" fillId="6" borderId="1" xfId="0" applyFont="1" applyFill="1" applyBorder="1" applyAlignment="1">
      <alignment horizontal="center" vertical="center"/>
    </xf>
    <xf numFmtId="0" fontId="8" fillId="0" borderId="1" xfId="0" applyFont="1" applyBorder="1" applyAlignment="1">
      <alignment horizontal="left" vertical="center"/>
    </xf>
    <xf numFmtId="0" fontId="14" fillId="7" borderId="1" xfId="0" applyFont="1" applyFill="1" applyBorder="1" applyAlignment="1">
      <alignment horizontal="center" vertical="center"/>
    </xf>
    <xf numFmtId="0" fontId="14" fillId="8" borderId="1" xfId="0" applyFont="1" applyFill="1" applyBorder="1" applyAlignment="1">
      <alignment horizontal="center" vertical="center"/>
    </xf>
    <xf numFmtId="0" fontId="14" fillId="9" borderId="1" xfId="0" applyFont="1" applyFill="1" applyBorder="1" applyAlignment="1">
      <alignment horizontal="center" vertical="center"/>
    </xf>
    <xf numFmtId="0" fontId="14" fillId="3" borderId="1" xfId="0" applyFont="1" applyFill="1" applyBorder="1" applyAlignment="1">
      <alignment horizontal="center" vertical="center"/>
    </xf>
    <xf numFmtId="0" fontId="14" fillId="2" borderId="1" xfId="0" applyFont="1" applyFill="1" applyBorder="1" applyAlignment="1">
      <alignment horizontal="center" vertical="center"/>
    </xf>
    <xf numFmtId="0" fontId="10" fillId="10" borderId="1" xfId="0" applyFont="1" applyFill="1" applyBorder="1" applyAlignment="1">
      <alignment horizontal="center" vertical="center"/>
    </xf>
    <xf numFmtId="0" fontId="15" fillId="10" borderId="1" xfId="0" applyFont="1" applyFill="1" applyBorder="1" applyAlignment="1">
      <alignment horizontal="center" vertical="center"/>
    </xf>
    <xf numFmtId="0" fontId="8" fillId="0" borderId="1" xfId="0" applyFont="1" applyBorder="1" applyAlignment="1">
      <alignment horizontal="center" vertical="center"/>
    </xf>
    <xf numFmtId="0" fontId="10" fillId="7" borderId="1" xfId="0" applyFont="1" applyFill="1" applyBorder="1" applyAlignment="1">
      <alignment horizontal="center" vertical="center"/>
    </xf>
    <xf numFmtId="0" fontId="15" fillId="7" borderId="1" xfId="0" applyFont="1" applyFill="1" applyBorder="1" applyAlignment="1">
      <alignment horizontal="center" vertical="center"/>
    </xf>
    <xf numFmtId="0" fontId="10"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8" fillId="11"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3" borderId="1" xfId="0" applyFont="1" applyFill="1" applyBorder="1" applyAlignment="1">
      <alignment horizontal="center" vertical="center"/>
    </xf>
    <xf numFmtId="0" fontId="16" fillId="4" borderId="1" xfId="0" applyFont="1" applyFill="1" applyBorder="1" applyAlignment="1">
      <alignment horizontal="left" vertical="center"/>
    </xf>
    <xf numFmtId="0" fontId="16" fillId="5" borderId="1" xfId="0" applyFont="1" applyFill="1" applyBorder="1" applyAlignment="1">
      <alignment horizontal="left" vertical="center"/>
    </xf>
    <xf numFmtId="0" fontId="9" fillId="0" borderId="1" xfId="0" applyFont="1" applyBorder="1" applyAlignment="1">
      <alignment horizontal="center" vertical="center"/>
    </xf>
    <xf numFmtId="0" fontId="8" fillId="0" borderId="1" xfId="0" applyFont="1" applyBorder="1" applyAlignment="1">
      <alignment horizontal="right" vertical="center"/>
    </xf>
    <xf numFmtId="0" fontId="19" fillId="12" borderId="1" xfId="0" applyFont="1" applyFill="1" applyBorder="1" applyAlignment="1">
      <alignment horizontal="center" vertical="center"/>
    </xf>
    <xf numFmtId="0" fontId="20" fillId="0" borderId="0" xfId="0" applyFont="1" applyAlignment="1">
      <alignment horizontal="left" vertical="center"/>
    </xf>
    <xf numFmtId="0" fontId="23" fillId="5" borderId="1" xfId="0" applyFont="1" applyFill="1" applyBorder="1" applyAlignment="1">
      <alignment horizontal="center" vertical="center"/>
    </xf>
    <xf numFmtId="0" fontId="23" fillId="4" borderId="1" xfId="0" applyFont="1" applyFill="1" applyBorder="1" applyAlignment="1">
      <alignment horizontal="center" vertical="center"/>
    </xf>
    <xf numFmtId="0" fontId="18" fillId="0" borderId="1" xfId="0" applyFont="1" applyBorder="1" applyAlignment="1">
      <alignment horizontal="center" vertical="center"/>
    </xf>
    <xf numFmtId="164" fontId="24" fillId="0" borderId="1" xfId="0" applyNumberFormat="1" applyFont="1" applyBorder="1" applyAlignment="1">
      <alignment horizontal="center" vertical="center"/>
    </xf>
    <xf numFmtId="0" fontId="9" fillId="4" borderId="1" xfId="0" applyFont="1" applyFill="1" applyBorder="1" applyAlignment="1">
      <alignment horizontal="left" vertical="center"/>
    </xf>
    <xf numFmtId="0" fontId="9" fillId="4" borderId="1" xfId="0" applyFont="1" applyFill="1" applyBorder="1" applyAlignment="1">
      <alignment horizontal="center" vertical="center"/>
    </xf>
    <xf numFmtId="0" fontId="9" fillId="5" borderId="1" xfId="0" applyFont="1" applyFill="1" applyBorder="1" applyAlignment="1">
      <alignment horizontal="left" vertical="center"/>
    </xf>
    <xf numFmtId="0" fontId="9" fillId="5" borderId="1" xfId="0" applyFont="1" applyFill="1" applyBorder="1" applyAlignment="1">
      <alignment horizontal="center" vertical="center"/>
    </xf>
    <xf numFmtId="0" fontId="17" fillId="4" borderId="1" xfId="0" applyFont="1" applyFill="1" applyBorder="1" applyAlignment="1">
      <alignment horizontal="center" vertical="center"/>
    </xf>
    <xf numFmtId="3" fontId="9" fillId="0" borderId="1" xfId="0" applyNumberFormat="1" applyFont="1" applyBorder="1" applyAlignment="1">
      <alignment horizontal="center" vertical="center"/>
    </xf>
    <xf numFmtId="0" fontId="17" fillId="5" borderId="1" xfId="0" applyFont="1" applyFill="1" applyBorder="1" applyAlignment="1">
      <alignment horizontal="center" vertical="center"/>
    </xf>
    <xf numFmtId="0" fontId="8"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4" fillId="0" borderId="15" xfId="0" applyFont="1" applyBorder="1"/>
    <xf numFmtId="0" fontId="4" fillId="0" borderId="16" xfId="0" applyFont="1" applyBorder="1"/>
    <xf numFmtId="0" fontId="8" fillId="0" borderId="17" xfId="0" applyFont="1" applyBorder="1" applyAlignment="1">
      <alignment horizontal="right" vertical="center"/>
    </xf>
    <xf numFmtId="0" fontId="8" fillId="0" borderId="18" xfId="0" applyFont="1" applyBorder="1" applyAlignment="1">
      <alignment horizontal="right" vertical="center"/>
    </xf>
    <xf numFmtId="0" fontId="4" fillId="0" borderId="21" xfId="0" applyFont="1" applyBorder="1"/>
    <xf numFmtId="0" fontId="4" fillId="0" borderId="26" xfId="0" applyFont="1" applyBorder="1"/>
    <xf numFmtId="0" fontId="4" fillId="0" borderId="27" xfId="0" applyFont="1" applyBorder="1"/>
    <xf numFmtId="0" fontId="8" fillId="0" borderId="27" xfId="0" applyFont="1" applyBorder="1" applyAlignment="1">
      <alignment horizontal="right" vertical="center"/>
    </xf>
    <xf numFmtId="0" fontId="8" fillId="0" borderId="29" xfId="0" applyFont="1" applyBorder="1" applyAlignment="1">
      <alignment horizontal="right" vertical="center"/>
    </xf>
    <xf numFmtId="0" fontId="27" fillId="0" borderId="2" xfId="0" applyFont="1" applyBorder="1" applyAlignment="1">
      <alignment horizontal="left" vertical="center"/>
    </xf>
    <xf numFmtId="0" fontId="32" fillId="0" borderId="1" xfId="0" applyFont="1" applyBorder="1" applyAlignment="1">
      <alignment horizontal="left" vertical="center"/>
    </xf>
    <xf numFmtId="0" fontId="9" fillId="0" borderId="2" xfId="0" applyFont="1" applyBorder="1" applyAlignment="1">
      <alignment horizontal="left" vertical="center" wrapText="1"/>
    </xf>
    <xf numFmtId="0" fontId="26" fillId="5" borderId="1" xfId="0" applyFont="1" applyFill="1" applyBorder="1" applyAlignment="1">
      <alignment horizontal="left" vertical="center" wrapText="1"/>
    </xf>
    <xf numFmtId="0" fontId="26"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4" fillId="0" borderId="0" xfId="0" applyFont="1" applyAlignment="1">
      <alignment wrapText="1"/>
    </xf>
    <xf numFmtId="0" fontId="33" fillId="4" borderId="1" xfId="0" applyFont="1" applyFill="1" applyBorder="1" applyAlignment="1">
      <alignment horizontal="center" vertical="center"/>
    </xf>
    <xf numFmtId="0" fontId="33" fillId="5" borderId="1" xfId="0" applyFont="1" applyFill="1" applyBorder="1" applyAlignment="1">
      <alignment horizontal="center" vertical="center"/>
    </xf>
    <xf numFmtId="9" fontId="33" fillId="4" borderId="1" xfId="0" applyNumberFormat="1" applyFont="1" applyFill="1" applyBorder="1" applyAlignment="1">
      <alignment horizontal="center" vertical="center"/>
    </xf>
    <xf numFmtId="0" fontId="30" fillId="5" borderId="1" xfId="0" applyFont="1" applyFill="1" applyBorder="1" applyAlignment="1">
      <alignment horizontal="left" vertical="center" wrapText="1"/>
    </xf>
    <xf numFmtId="0" fontId="17" fillId="5" borderId="2" xfId="0" applyFont="1" applyFill="1" applyBorder="1" applyAlignment="1">
      <alignment horizontal="center" vertical="center"/>
    </xf>
    <xf numFmtId="0" fontId="8" fillId="0" borderId="2" xfId="0" applyFont="1" applyBorder="1" applyAlignment="1">
      <alignment horizontal="center" vertical="center"/>
    </xf>
    <xf numFmtId="0" fontId="30" fillId="5" borderId="2" xfId="0" applyFont="1" applyFill="1" applyBorder="1" applyAlignment="1">
      <alignment horizontal="left" vertical="center" wrapText="1"/>
    </xf>
    <xf numFmtId="0" fontId="27" fillId="0" borderId="38" xfId="0" applyFont="1" applyBorder="1" applyAlignment="1">
      <alignment horizontal="left" vertical="center"/>
    </xf>
    <xf numFmtId="0" fontId="35" fillId="16" borderId="1" xfId="0" applyFont="1" applyFill="1" applyBorder="1" applyAlignment="1">
      <alignment horizontal="center" vertical="center" wrapText="1"/>
    </xf>
    <xf numFmtId="0" fontId="36" fillId="4" borderId="1" xfId="0" applyFont="1" applyFill="1" applyBorder="1" applyAlignment="1">
      <alignment horizontal="left" vertical="center"/>
    </xf>
    <xf numFmtId="0" fontId="37" fillId="4" borderId="1" xfId="0" applyFont="1" applyFill="1" applyBorder="1" applyAlignment="1">
      <alignment horizontal="center" vertical="center"/>
    </xf>
    <xf numFmtId="0" fontId="38" fillId="4" borderId="1" xfId="0" applyFont="1" applyFill="1" applyBorder="1" applyAlignment="1">
      <alignment horizontal="left" vertical="center" wrapText="1"/>
    </xf>
    <xf numFmtId="0" fontId="36" fillId="5" borderId="1" xfId="0" applyFont="1" applyFill="1" applyBorder="1" applyAlignment="1">
      <alignment horizontal="left" vertical="center"/>
    </xf>
    <xf numFmtId="0" fontId="37" fillId="5" borderId="1" xfId="0" applyFont="1" applyFill="1" applyBorder="1" applyAlignment="1">
      <alignment horizontal="center" vertical="center"/>
    </xf>
    <xf numFmtId="0" fontId="38" fillId="5" borderId="1" xfId="0" applyFont="1" applyFill="1" applyBorder="1" applyAlignment="1">
      <alignment horizontal="left" vertical="center" wrapText="1"/>
    </xf>
    <xf numFmtId="0" fontId="36" fillId="5" borderId="1" xfId="0" applyFont="1" applyFill="1" applyBorder="1" applyAlignment="1">
      <alignment horizontal="left" vertical="center" wrapText="1"/>
    </xf>
    <xf numFmtId="0" fontId="36" fillId="4" borderId="1" xfId="0" applyFont="1" applyFill="1" applyBorder="1" applyAlignment="1">
      <alignment horizontal="left" vertical="center" wrapText="1"/>
    </xf>
    <xf numFmtId="0" fontId="39" fillId="4" borderId="1" xfId="0" applyFont="1" applyFill="1" applyBorder="1" applyAlignment="1">
      <alignment horizontal="center" vertical="center"/>
    </xf>
    <xf numFmtId="0" fontId="39" fillId="5" borderId="1" xfId="0" applyFont="1" applyFill="1" applyBorder="1" applyAlignment="1">
      <alignment horizontal="center" vertical="center"/>
    </xf>
    <xf numFmtId="0" fontId="40" fillId="0" borderId="0" xfId="0" applyFont="1"/>
    <xf numFmtId="0" fontId="41" fillId="0" borderId="0" xfId="0" applyFont="1"/>
    <xf numFmtId="0" fontId="43" fillId="4" borderId="1" xfId="0" applyFont="1" applyFill="1" applyBorder="1" applyAlignment="1">
      <alignment horizontal="left" vertical="center" wrapText="1"/>
    </xf>
    <xf numFmtId="0" fontId="44" fillId="18" borderId="41" xfId="0" applyFont="1" applyFill="1" applyBorder="1" applyAlignment="1">
      <alignment vertical="top" wrapText="1"/>
    </xf>
    <xf numFmtId="0" fontId="43" fillId="5" borderId="1" xfId="0" applyFont="1" applyFill="1" applyBorder="1" applyAlignment="1">
      <alignment horizontal="left" vertical="center" wrapText="1"/>
    </xf>
    <xf numFmtId="0" fontId="45" fillId="17" borderId="41" xfId="0" applyFont="1" applyFill="1" applyBorder="1" applyAlignment="1">
      <alignment wrapText="1"/>
    </xf>
    <xf numFmtId="0" fontId="46" fillId="0" borderId="41" xfId="0" applyFont="1" applyBorder="1" applyAlignment="1">
      <alignment wrapText="1"/>
    </xf>
    <xf numFmtId="0" fontId="47" fillId="0" borderId="41" xfId="0" applyFont="1" applyBorder="1" applyAlignment="1">
      <alignment wrapText="1"/>
    </xf>
    <xf numFmtId="0" fontId="16" fillId="5" borderId="42" xfId="0" applyFont="1" applyFill="1" applyBorder="1" applyAlignment="1">
      <alignment horizontal="left" vertical="center"/>
    </xf>
    <xf numFmtId="0" fontId="9" fillId="19" borderId="1" xfId="0" applyFont="1" applyFill="1" applyBorder="1" applyAlignment="1">
      <alignment horizontal="center" vertical="center" wrapText="1"/>
    </xf>
    <xf numFmtId="0" fontId="11" fillId="15" borderId="2" xfId="0" applyFont="1" applyFill="1" applyBorder="1" applyAlignment="1">
      <alignment horizontal="left" vertical="center"/>
    </xf>
    <xf numFmtId="0" fontId="11" fillId="15" borderId="2" xfId="0" applyFont="1" applyFill="1" applyBorder="1" applyAlignment="1">
      <alignment horizontal="left" vertical="center" wrapText="1"/>
    </xf>
    <xf numFmtId="0" fontId="11" fillId="15" borderId="37" xfId="0" applyFont="1" applyFill="1" applyBorder="1" applyAlignment="1">
      <alignment horizontal="left" vertical="center"/>
    </xf>
    <xf numFmtId="0" fontId="14" fillId="6" borderId="43" xfId="0" applyFont="1" applyFill="1" applyBorder="1" applyAlignment="1">
      <alignment horizontal="center" vertical="center"/>
    </xf>
    <xf numFmtId="0" fontId="9" fillId="0" borderId="43" xfId="0" applyFont="1" applyBorder="1" applyAlignment="1">
      <alignment horizontal="left" vertical="center" wrapText="1"/>
    </xf>
    <xf numFmtId="0" fontId="14" fillId="8" borderId="42" xfId="0" applyFont="1" applyFill="1" applyBorder="1" applyAlignment="1">
      <alignment horizontal="center" vertical="center"/>
    </xf>
    <xf numFmtId="0" fontId="9" fillId="0" borderId="42" xfId="0" applyFont="1" applyBorder="1" applyAlignment="1">
      <alignment horizontal="left" vertical="center" wrapText="1"/>
    </xf>
    <xf numFmtId="0" fontId="14" fillId="7" borderId="44" xfId="0" applyFont="1" applyFill="1" applyBorder="1" applyAlignment="1">
      <alignment horizontal="center" vertical="center"/>
    </xf>
    <xf numFmtId="0" fontId="9" fillId="0" borderId="45" xfId="0" applyFont="1" applyBorder="1" applyAlignment="1">
      <alignment horizontal="left" vertical="center" wrapText="1"/>
    </xf>
    <xf numFmtId="0" fontId="9" fillId="0" borderId="0" xfId="0" applyFont="1" applyAlignment="1">
      <alignment horizontal="left" vertical="center" wrapText="1"/>
    </xf>
    <xf numFmtId="0" fontId="4" fillId="18" borderId="0" xfId="0" applyFont="1" applyFill="1"/>
    <xf numFmtId="0" fontId="2" fillId="0" borderId="0" xfId="0" applyFont="1"/>
    <xf numFmtId="0" fontId="35" fillId="17" borderId="41" xfId="0" applyFont="1" applyFill="1" applyBorder="1" applyAlignment="1">
      <alignment horizontal="center" wrapText="1"/>
    </xf>
    <xf numFmtId="0" fontId="52" fillId="0" borderId="0" xfId="0" applyFont="1" applyAlignment="1">
      <alignment wrapText="1"/>
    </xf>
    <xf numFmtId="0" fontId="52" fillId="0" borderId="41" xfId="0" applyFont="1" applyBorder="1" applyAlignment="1">
      <alignment wrapText="1"/>
    </xf>
    <xf numFmtId="0" fontId="52" fillId="21" borderId="41" xfId="0" applyFont="1" applyFill="1" applyBorder="1" applyAlignment="1">
      <alignment wrapText="1"/>
    </xf>
    <xf numFmtId="164" fontId="52" fillId="21" borderId="41" xfId="0" applyNumberFormat="1" applyFont="1" applyFill="1" applyBorder="1" applyAlignment="1">
      <alignment wrapText="1"/>
    </xf>
    <xf numFmtId="1" fontId="52" fillId="21" borderId="41" xfId="0" applyNumberFormat="1" applyFont="1" applyFill="1" applyBorder="1" applyAlignment="1">
      <alignment wrapText="1"/>
    </xf>
    <xf numFmtId="0" fontId="52" fillId="20" borderId="41" xfId="0" applyFont="1" applyFill="1" applyBorder="1" applyAlignment="1">
      <alignment wrapText="1"/>
    </xf>
    <xf numFmtId="164" fontId="52" fillId="0" borderId="41" xfId="0" applyNumberFormat="1" applyFont="1" applyBorder="1" applyAlignment="1">
      <alignment wrapText="1"/>
    </xf>
    <xf numFmtId="0" fontId="30" fillId="0" borderId="1" xfId="0" applyFont="1" applyBorder="1" applyAlignment="1">
      <alignment horizontal="left" vertical="center" wrapText="1"/>
    </xf>
    <xf numFmtId="0" fontId="53" fillId="4" borderId="1" xfId="0" applyFont="1" applyFill="1" applyBorder="1" applyAlignment="1">
      <alignment horizontal="center" vertical="center"/>
    </xf>
    <xf numFmtId="0" fontId="8" fillId="0" borderId="1" xfId="0" applyFont="1" applyBorder="1" applyAlignment="1">
      <alignment horizontal="left" vertical="center" wrapText="1"/>
    </xf>
    <xf numFmtId="0" fontId="8" fillId="0" borderId="0" xfId="0" applyFont="1" applyAlignment="1">
      <alignment horizontal="left" vertical="center" wrapText="1"/>
    </xf>
    <xf numFmtId="0" fontId="35" fillId="17" borderId="41" xfId="0" applyFont="1" applyFill="1" applyBorder="1" applyAlignment="1">
      <alignment wrapText="1"/>
    </xf>
    <xf numFmtId="0" fontId="55" fillId="0" borderId="41" xfId="0" applyFont="1" applyBorder="1" applyAlignment="1">
      <alignment wrapText="1"/>
    </xf>
    <xf numFmtId="0" fontId="9" fillId="0" borderId="2" xfId="0" applyFont="1" applyBorder="1" applyAlignment="1">
      <alignment horizontal="left" vertical="center"/>
    </xf>
    <xf numFmtId="0" fontId="9" fillId="0" borderId="37" xfId="0" applyFont="1" applyBorder="1" applyAlignment="1">
      <alignment horizontal="left" vertical="center"/>
    </xf>
    <xf numFmtId="0" fontId="35" fillId="15" borderId="0" xfId="0" applyFont="1" applyFill="1" applyAlignment="1">
      <alignment wrapText="1"/>
    </xf>
    <xf numFmtId="0" fontId="11" fillId="9" borderId="2" xfId="0" applyFont="1" applyFill="1" applyBorder="1" applyAlignment="1">
      <alignment horizontal="left" vertical="center"/>
    </xf>
    <xf numFmtId="0" fontId="59" fillId="17" borderId="0" xfId="0" applyFont="1" applyFill="1" applyAlignment="1">
      <alignment horizontal="center" wrapText="1"/>
    </xf>
    <xf numFmtId="0" fontId="0" fillId="0" borderId="3" xfId="0" applyBorder="1" applyAlignment="1">
      <alignment wrapText="1"/>
    </xf>
    <xf numFmtId="0" fontId="60" fillId="16" borderId="0" xfId="0" applyFont="1" applyFill="1" applyAlignment="1">
      <alignment horizontal="left" wrapText="1"/>
    </xf>
    <xf numFmtId="0" fontId="8" fillId="0" borderId="1" xfId="0" applyFont="1" applyBorder="1" applyAlignment="1">
      <alignment horizontal="right" vertical="center" wrapText="1"/>
    </xf>
    <xf numFmtId="0" fontId="61" fillId="0" borderId="0" xfId="0" applyFont="1" applyAlignment="1">
      <alignment horizontal="left" vertical="center"/>
    </xf>
    <xf numFmtId="0" fontId="9" fillId="19" borderId="1" xfId="0" applyFont="1" applyFill="1" applyBorder="1" applyAlignment="1">
      <alignment horizontal="center" vertical="center"/>
    </xf>
    <xf numFmtId="0" fontId="9" fillId="0" borderId="0" xfId="0" applyFont="1" applyAlignment="1">
      <alignment horizontal="left" vertical="center"/>
    </xf>
    <xf numFmtId="0" fontId="56" fillId="0" borderId="0" xfId="2" applyAlignment="1">
      <alignment horizontal="left" vertical="center"/>
    </xf>
    <xf numFmtId="0" fontId="62" fillId="0" borderId="0" xfId="0" applyFont="1" applyAlignment="1">
      <alignment horizontal="left" vertical="center" wrapText="1"/>
    </xf>
    <xf numFmtId="0" fontId="63" fillId="0" borderId="0" xfId="0" applyFont="1" applyAlignment="1">
      <alignment horizontal="left" vertical="center"/>
    </xf>
    <xf numFmtId="0" fontId="19" fillId="12" borderId="1" xfId="0" applyFont="1" applyFill="1" applyBorder="1" applyAlignment="1">
      <alignment horizontal="center" vertical="center" wrapText="1"/>
    </xf>
    <xf numFmtId="0" fontId="20" fillId="0" borderId="0" xfId="0" applyFont="1" applyAlignment="1">
      <alignment horizontal="left" vertical="center" wrapText="1"/>
    </xf>
    <xf numFmtId="0" fontId="65" fillId="0" borderId="0" xfId="0" applyFont="1"/>
    <xf numFmtId="0" fontId="66" fillId="0" borderId="0" xfId="0" applyFont="1"/>
    <xf numFmtId="0" fontId="67" fillId="0" borderId="0" xfId="0" applyFont="1"/>
    <xf numFmtId="0" fontId="68" fillId="0" borderId="0" xfId="0" applyFont="1"/>
    <xf numFmtId="0" fontId="69" fillId="23" borderId="0" xfId="0" applyFont="1" applyFill="1"/>
    <xf numFmtId="0" fontId="69" fillId="24" borderId="0" xfId="0" applyFont="1" applyFill="1"/>
    <xf numFmtId="0" fontId="68" fillId="25" borderId="0" xfId="0" applyFont="1" applyFill="1"/>
    <xf numFmtId="0" fontId="9"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1" fontId="9" fillId="0" borderId="1" xfId="0" applyNumberFormat="1" applyFont="1" applyBorder="1" applyAlignment="1">
      <alignment horizontal="center" vertical="center"/>
    </xf>
    <xf numFmtId="0" fontId="43" fillId="4" borderId="1" xfId="0" applyFont="1" applyFill="1" applyBorder="1" applyAlignment="1">
      <alignment horizontal="left" vertical="center"/>
    </xf>
    <xf numFmtId="0" fontId="44" fillId="18" borderId="41" xfId="0" applyFont="1" applyFill="1" applyBorder="1" applyAlignment="1">
      <alignment vertical="top"/>
    </xf>
    <xf numFmtId="0" fontId="35" fillId="17" borderId="41" xfId="0" applyFont="1" applyFill="1" applyBorder="1"/>
    <xf numFmtId="0" fontId="55" fillId="0" borderId="41" xfId="0" applyFont="1" applyBorder="1"/>
    <xf numFmtId="0" fontId="52" fillId="0" borderId="41" xfId="0" applyFont="1" applyBorder="1"/>
    <xf numFmtId="0" fontId="10" fillId="17" borderId="53" xfId="0" applyFont="1" applyFill="1" applyBorder="1" applyAlignment="1">
      <alignment horizontal="center" vertical="center" wrapText="1"/>
    </xf>
    <xf numFmtId="0" fontId="23" fillId="5" borderId="53" xfId="0" applyFont="1" applyFill="1" applyBorder="1" applyAlignment="1">
      <alignment horizontal="center" vertical="center" wrapText="1"/>
    </xf>
    <xf numFmtId="0" fontId="9" fillId="0" borderId="53" xfId="0" applyFont="1" applyBorder="1" applyAlignment="1">
      <alignment horizontal="center" vertical="center" wrapText="1"/>
    </xf>
    <xf numFmtId="0" fontId="9" fillId="0" borderId="53" xfId="0" applyFont="1" applyBorder="1" applyAlignment="1">
      <alignment horizontal="left" vertical="center" wrapText="1"/>
    </xf>
    <xf numFmtId="0" fontId="23" fillId="4" borderId="53" xfId="0" applyFont="1" applyFill="1" applyBorder="1" applyAlignment="1">
      <alignment horizontal="center" vertical="center" wrapText="1"/>
    </xf>
    <xf numFmtId="0" fontId="4" fillId="0" borderId="53" xfId="0" applyFont="1" applyBorder="1" applyAlignment="1">
      <alignment wrapText="1"/>
    </xf>
    <xf numFmtId="0" fontId="18" fillId="0" borderId="53" xfId="0" applyFont="1" applyBorder="1" applyAlignment="1">
      <alignment horizontal="center" vertical="center" wrapText="1"/>
    </xf>
    <xf numFmtId="164" fontId="24" fillId="0" borderId="53" xfId="0" applyNumberFormat="1" applyFont="1" applyBorder="1" applyAlignment="1">
      <alignment horizontal="center" vertical="center" wrapText="1"/>
    </xf>
    <xf numFmtId="0" fontId="71" fillId="4" borderId="1" xfId="0" applyFont="1" applyFill="1" applyBorder="1" applyAlignment="1">
      <alignment horizontal="center" vertical="center"/>
    </xf>
    <xf numFmtId="0" fontId="11" fillId="16" borderId="53" xfId="0" applyFont="1" applyFill="1" applyBorder="1" applyAlignment="1">
      <alignment vertical="center" wrapText="1"/>
    </xf>
    <xf numFmtId="0" fontId="70" fillId="16" borderId="53" xfId="0" applyFont="1" applyFill="1" applyBorder="1" applyAlignment="1">
      <alignment vertical="center" wrapText="1"/>
    </xf>
    <xf numFmtId="0" fontId="11" fillId="16" borderId="53" xfId="0" applyFont="1" applyFill="1" applyBorder="1" applyAlignment="1">
      <alignment horizontal="left" vertical="center" wrapText="1"/>
    </xf>
    <xf numFmtId="0" fontId="11" fillId="9" borderId="2" xfId="0" applyFont="1" applyFill="1" applyBorder="1" applyAlignment="1">
      <alignment vertical="center"/>
    </xf>
    <xf numFmtId="0" fontId="56" fillId="0" borderId="0" xfId="2" applyAlignment="1"/>
    <xf numFmtId="0" fontId="41" fillId="0" borderId="0" xfId="0" applyFont="1" applyAlignment="1">
      <alignment wrapText="1"/>
    </xf>
    <xf numFmtId="0" fontId="19" fillId="12" borderId="1" xfId="0" applyFont="1" applyFill="1" applyBorder="1" applyAlignment="1">
      <alignment vertical="center" wrapText="1"/>
    </xf>
    <xf numFmtId="0" fontId="19" fillId="12" borderId="1" xfId="0" applyFont="1" applyFill="1" applyBorder="1" applyAlignment="1">
      <alignment vertical="center"/>
    </xf>
    <xf numFmtId="0" fontId="41" fillId="0" borderId="0" xfId="0" applyFont="1" applyAlignment="1">
      <alignment horizontal="left" wrapText="1"/>
    </xf>
    <xf numFmtId="0" fontId="8" fillId="0" borderId="0" xfId="0" applyFont="1" applyAlignment="1">
      <alignment horizontal="right" vertical="center" wrapText="1"/>
    </xf>
    <xf numFmtId="1" fontId="52" fillId="0" borderId="41" xfId="0" applyNumberFormat="1" applyFont="1" applyBorder="1" applyAlignment="1">
      <alignment wrapText="1"/>
    </xf>
    <xf numFmtId="0" fontId="0" fillId="0" borderId="3" xfId="0" applyBorder="1" applyAlignment="1">
      <alignment horizontal="center" wrapText="1"/>
    </xf>
    <xf numFmtId="165" fontId="0" fillId="0" borderId="3" xfId="0" applyNumberFormat="1" applyBorder="1" applyAlignment="1">
      <alignment wrapText="1"/>
    </xf>
    <xf numFmtId="0" fontId="0" fillId="0" borderId="0" xfId="0" applyAlignment="1">
      <alignment wrapText="1"/>
    </xf>
    <xf numFmtId="0" fontId="34" fillId="15" borderId="0" xfId="0" applyFont="1" applyFill="1" applyAlignment="1">
      <alignment wrapText="1"/>
    </xf>
    <xf numFmtId="0" fontId="58" fillId="16" borderId="0" xfId="0" applyFont="1" applyFill="1" applyAlignment="1">
      <alignment wrapText="1"/>
    </xf>
    <xf numFmtId="0" fontId="57" fillId="0" borderId="0" xfId="0" applyFont="1" applyAlignment="1">
      <alignment wrapText="1"/>
    </xf>
    <xf numFmtId="164" fontId="57" fillId="0" borderId="0" xfId="0" applyNumberFormat="1" applyFont="1" applyAlignment="1">
      <alignment wrapText="1"/>
    </xf>
    <xf numFmtId="165" fontId="57" fillId="0" borderId="0" xfId="0" applyNumberFormat="1" applyFont="1" applyAlignment="1">
      <alignment wrapText="1"/>
    </xf>
    <xf numFmtId="164" fontId="34" fillId="15" borderId="0" xfId="0" applyNumberFormat="1" applyFont="1" applyFill="1" applyAlignment="1">
      <alignment wrapText="1"/>
    </xf>
    <xf numFmtId="164" fontId="41" fillId="0" borderId="0" xfId="0" applyNumberFormat="1" applyFont="1" applyAlignment="1">
      <alignment wrapText="1"/>
    </xf>
    <xf numFmtId="0" fontId="34" fillId="16" borderId="0" xfId="0" applyFont="1" applyFill="1" applyAlignment="1">
      <alignment wrapText="1"/>
    </xf>
    <xf numFmtId="165" fontId="41" fillId="0" borderId="0" xfId="0" applyNumberFormat="1" applyFont="1" applyAlignment="1">
      <alignment wrapText="1"/>
    </xf>
    <xf numFmtId="9" fontId="9" fillId="5" borderId="1" xfId="0" applyNumberFormat="1" applyFont="1" applyFill="1" applyBorder="1" applyAlignment="1">
      <alignment horizontal="center" vertical="center"/>
    </xf>
    <xf numFmtId="9" fontId="9" fillId="4" borderId="1" xfId="0" applyNumberFormat="1" applyFont="1" applyFill="1" applyBorder="1" applyAlignment="1">
      <alignment horizontal="center" vertical="center"/>
    </xf>
    <xf numFmtId="0" fontId="41" fillId="0" borderId="1" xfId="0" applyFont="1" applyBorder="1" applyAlignment="1">
      <alignment wrapText="1"/>
    </xf>
    <xf numFmtId="0" fontId="41" fillId="0" borderId="49" xfId="0" applyFont="1" applyBorder="1" applyAlignment="1">
      <alignment wrapText="1"/>
    </xf>
    <xf numFmtId="14" fontId="9" fillId="0" borderId="2" xfId="0" applyNumberFormat="1" applyFont="1" applyBorder="1" applyAlignment="1">
      <alignment horizontal="left" vertical="center"/>
    </xf>
    <xf numFmtId="0" fontId="9" fillId="0" borderId="37" xfId="0" applyFont="1" applyBorder="1" applyAlignment="1">
      <alignment horizontal="left" vertical="center"/>
    </xf>
    <xf numFmtId="14" fontId="64" fillId="0" borderId="1" xfId="0" applyNumberFormat="1" applyFont="1" applyBorder="1" applyAlignment="1">
      <alignment horizontal="left" vertical="center" wrapText="1"/>
    </xf>
    <xf numFmtId="14" fontId="64" fillId="0" borderId="49" xfId="0" applyNumberFormat="1" applyFont="1" applyBorder="1" applyAlignment="1">
      <alignment horizontal="left" vertical="center" wrapText="1"/>
    </xf>
    <xf numFmtId="0" fontId="64" fillId="0" borderId="1" xfId="0" applyFont="1" applyBorder="1" applyAlignment="1">
      <alignment vertical="center" wrapText="1"/>
    </xf>
    <xf numFmtId="0" fontId="31" fillId="15" borderId="0" xfId="0" applyFont="1" applyFill="1" applyAlignment="1">
      <alignment horizontal="center" vertical="center"/>
    </xf>
    <xf numFmtId="0" fontId="22" fillId="0" borderId="0" xfId="0" applyFont="1" applyAlignment="1">
      <alignment horizontal="center" vertical="center"/>
    </xf>
    <xf numFmtId="0" fontId="11" fillId="15" borderId="2" xfId="0" applyFont="1" applyFill="1" applyBorder="1" applyAlignment="1">
      <alignment horizontal="left" vertical="center"/>
    </xf>
    <xf numFmtId="0" fontId="56" fillId="0" borderId="38" xfId="2" applyBorder="1" applyAlignment="1">
      <alignment horizontal="left" vertical="center"/>
    </xf>
    <xf numFmtId="0" fontId="56" fillId="0" borderId="1" xfId="2" applyBorder="1" applyAlignment="1">
      <alignment wrapText="1"/>
    </xf>
    <xf numFmtId="0" fontId="41" fillId="0" borderId="48" xfId="0" applyFont="1" applyBorder="1" applyAlignment="1">
      <alignment wrapText="1"/>
    </xf>
    <xf numFmtId="0" fontId="41" fillId="0" borderId="58" xfId="0" applyFont="1" applyBorder="1" applyAlignment="1">
      <alignment wrapText="1"/>
    </xf>
    <xf numFmtId="0" fontId="41" fillId="0" borderId="59" xfId="0" applyFont="1" applyBorder="1" applyAlignment="1">
      <alignment wrapText="1"/>
    </xf>
    <xf numFmtId="0" fontId="10" fillId="3" borderId="2" xfId="0" applyFont="1" applyFill="1" applyBorder="1" applyAlignment="1">
      <alignment horizontal="center" vertical="center" wrapText="1"/>
    </xf>
    <xf numFmtId="0" fontId="10" fillId="3" borderId="37"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37" xfId="0" applyFont="1" applyBorder="1" applyAlignment="1">
      <alignment horizontal="left" vertical="center" wrapText="1"/>
    </xf>
    <xf numFmtId="0" fontId="54" fillId="18" borderId="2" xfId="0" applyFont="1" applyFill="1" applyBorder="1" applyAlignment="1">
      <alignment horizontal="left" vertical="center" wrapText="1"/>
    </xf>
    <xf numFmtId="0" fontId="54" fillId="18" borderId="37" xfId="0" applyFont="1" applyFill="1" applyBorder="1" applyAlignment="1">
      <alignment horizontal="left" vertical="center" wrapText="1"/>
    </xf>
    <xf numFmtId="0" fontId="11" fillId="15" borderId="37" xfId="0" applyFont="1" applyFill="1" applyBorder="1" applyAlignment="1">
      <alignment horizontal="left" vertical="center"/>
    </xf>
    <xf numFmtId="0" fontId="11" fillId="2" borderId="2" xfId="0" applyFont="1" applyFill="1" applyBorder="1" applyAlignment="1">
      <alignment horizontal="left" vertical="center"/>
    </xf>
    <xf numFmtId="0" fontId="11" fillId="2" borderId="46" xfId="0" applyFont="1" applyFill="1" applyBorder="1" applyAlignment="1">
      <alignment horizontal="left" vertical="center"/>
    </xf>
    <xf numFmtId="0" fontId="28" fillId="22" borderId="37" xfId="0" applyFont="1" applyFill="1" applyBorder="1" applyAlignment="1">
      <alignment horizontal="left" wrapText="1"/>
    </xf>
    <xf numFmtId="0" fontId="9" fillId="0" borderId="2" xfId="0" applyFont="1" applyBorder="1" applyAlignment="1">
      <alignment vertical="center" wrapText="1"/>
    </xf>
    <xf numFmtId="0" fontId="9" fillId="0" borderId="37" xfId="0" applyFont="1" applyBorder="1" applyAlignment="1">
      <alignment vertical="center" wrapText="1"/>
    </xf>
    <xf numFmtId="0" fontId="44" fillId="18" borderId="54" xfId="0" applyFont="1" applyFill="1" applyBorder="1" applyAlignment="1">
      <alignment vertical="top" wrapText="1"/>
    </xf>
    <xf numFmtId="0" fontId="44" fillId="18" borderId="55" xfId="0" applyFont="1" applyFill="1" applyBorder="1" applyAlignment="1">
      <alignment vertical="top" wrapText="1"/>
    </xf>
    <xf numFmtId="0" fontId="44" fillId="18" borderId="56" xfId="0" applyFont="1" applyFill="1" applyBorder="1" applyAlignment="1">
      <alignment vertical="top" wrapText="1"/>
    </xf>
    <xf numFmtId="0" fontId="42" fillId="15" borderId="38" xfId="0" applyFont="1" applyFill="1" applyBorder="1" applyAlignment="1">
      <alignment horizontal="left" vertical="center"/>
    </xf>
    <xf numFmtId="0" fontId="42" fillId="15" borderId="39" xfId="0" applyFont="1" applyFill="1" applyBorder="1" applyAlignment="1">
      <alignment horizontal="left" vertical="center"/>
    </xf>
    <xf numFmtId="0" fontId="54" fillId="18" borderId="57" xfId="0" applyFont="1" applyFill="1" applyBorder="1" applyAlignment="1">
      <alignment horizontal="left" vertical="center" wrapText="1"/>
    </xf>
    <xf numFmtId="0" fontId="54" fillId="18" borderId="55" xfId="0" applyFont="1" applyFill="1" applyBorder="1" applyAlignment="1">
      <alignment horizontal="left" vertical="center" wrapText="1"/>
    </xf>
    <xf numFmtId="17" fontId="41" fillId="0" borderId="1" xfId="0" applyNumberFormat="1" applyFont="1" applyBorder="1" applyAlignment="1">
      <alignment wrapText="1"/>
    </xf>
    <xf numFmtId="0" fontId="12" fillId="14" borderId="3" xfId="1" applyFont="1" applyFill="1" applyBorder="1" applyAlignment="1">
      <alignment horizontal="center" vertical="center"/>
    </xf>
    <xf numFmtId="0" fontId="5" fillId="13" borderId="4" xfId="0" applyFont="1" applyFill="1" applyBorder="1" applyAlignment="1">
      <alignment horizontal="center" vertical="center"/>
    </xf>
    <xf numFmtId="0" fontId="5" fillId="13" borderId="5" xfId="0" applyFont="1" applyFill="1" applyBorder="1" applyAlignment="1">
      <alignment horizontal="center" vertical="center"/>
    </xf>
    <xf numFmtId="0" fontId="5" fillId="13" borderId="6" xfId="0" applyFont="1" applyFill="1" applyBorder="1" applyAlignment="1">
      <alignment horizontal="center" vertical="center"/>
    </xf>
    <xf numFmtId="0" fontId="5" fillId="13" borderId="7" xfId="0" applyFont="1" applyFill="1" applyBorder="1" applyAlignment="1">
      <alignment horizontal="center" vertical="center"/>
    </xf>
    <xf numFmtId="0" fontId="5" fillId="13" borderId="8" xfId="0" applyFont="1" applyFill="1" applyBorder="1" applyAlignment="1">
      <alignment horizontal="center" vertical="center"/>
    </xf>
    <xf numFmtId="0" fontId="5" fillId="13" borderId="9" xfId="0" applyFont="1" applyFill="1" applyBorder="1" applyAlignment="1">
      <alignment horizontal="center" vertical="center"/>
    </xf>
    <xf numFmtId="0" fontId="6" fillId="0" borderId="4" xfId="0" applyFont="1" applyBorder="1" applyAlignment="1">
      <alignment horizontal="center" vertical="center"/>
    </xf>
    <xf numFmtId="0" fontId="6" fillId="0" borderId="10" xfId="0" applyFont="1" applyBorder="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13" fillId="0" borderId="3" xfId="1" applyFont="1" applyBorder="1" applyAlignment="1">
      <alignment horizontal="center" vertical="center" wrapText="1"/>
    </xf>
    <xf numFmtId="0" fontId="13" fillId="0" borderId="3" xfId="1" applyFont="1" applyBorder="1" applyAlignment="1">
      <alignment horizontal="center" vertical="center"/>
    </xf>
    <xf numFmtId="0" fontId="13" fillId="0" borderId="3" xfId="1" applyFont="1" applyBorder="1" applyAlignment="1">
      <alignment horizontal="left" vertical="center"/>
    </xf>
    <xf numFmtId="0" fontId="13" fillId="0" borderId="3" xfId="1" applyFont="1" applyBorder="1" applyAlignment="1">
      <alignment horizontal="left" vertical="center" wrapText="1"/>
    </xf>
    <xf numFmtId="0" fontId="13" fillId="0" borderId="14" xfId="1" applyFont="1" applyBorder="1" applyAlignment="1">
      <alignment horizontal="left" vertical="center" wrapText="1"/>
    </xf>
    <xf numFmtId="0" fontId="13" fillId="0" borderId="13" xfId="1" applyFont="1" applyBorder="1" applyAlignment="1">
      <alignment horizontal="left" vertical="center" wrapText="1"/>
    </xf>
    <xf numFmtId="14" fontId="13" fillId="0" borderId="12" xfId="1" applyNumberFormat="1" applyFont="1" applyBorder="1" applyAlignment="1">
      <alignment horizontal="center"/>
    </xf>
    <xf numFmtId="14" fontId="13" fillId="0" borderId="13" xfId="1" applyNumberFormat="1" applyFont="1" applyBorder="1" applyAlignment="1">
      <alignment horizontal="center"/>
    </xf>
    <xf numFmtId="14" fontId="13" fillId="0" borderId="3" xfId="1" applyNumberFormat="1" applyFont="1" applyBorder="1" applyAlignment="1">
      <alignment horizontal="left" vertical="center"/>
    </xf>
    <xf numFmtId="0" fontId="4" fillId="0" borderId="19" xfId="0" applyFont="1" applyBorder="1" applyAlignment="1">
      <alignment horizontal="center"/>
    </xf>
    <xf numFmtId="0" fontId="4" fillId="0" borderId="20" xfId="0" applyFont="1" applyBorder="1" applyAlignment="1">
      <alignment horizontal="center"/>
    </xf>
    <xf numFmtId="0" fontId="4" fillId="0" borderId="21" xfId="0" applyFont="1" applyBorder="1" applyAlignment="1">
      <alignment horizontal="center"/>
    </xf>
    <xf numFmtId="0" fontId="4" fillId="0" borderId="22" xfId="0" applyFont="1" applyBorder="1" applyAlignment="1">
      <alignment horizontal="center"/>
    </xf>
    <xf numFmtId="0" fontId="4" fillId="0" borderId="23" xfId="0" applyFont="1" applyBorder="1" applyAlignment="1">
      <alignment horizontal="center"/>
    </xf>
    <xf numFmtId="0" fontId="4" fillId="0" borderId="24" xfId="0" applyFont="1" applyBorder="1" applyAlignment="1">
      <alignment horizontal="center"/>
    </xf>
    <xf numFmtId="0" fontId="6" fillId="0" borderId="19" xfId="0" applyFont="1" applyBorder="1" applyAlignment="1">
      <alignment horizontal="center" vertical="center"/>
    </xf>
    <xf numFmtId="0" fontId="6" fillId="0" borderId="25" xfId="0" applyFont="1" applyBorder="1" applyAlignment="1">
      <alignment horizontal="center" vertical="center"/>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25" fillId="0" borderId="23" xfId="0" applyFont="1" applyBorder="1" applyAlignment="1">
      <alignment horizontal="center" vertical="center"/>
    </xf>
    <xf numFmtId="0" fontId="8" fillId="0" borderId="28" xfId="0" applyFont="1" applyBorder="1" applyAlignment="1">
      <alignment horizontal="center" vertical="center"/>
    </xf>
    <xf numFmtId="0" fontId="27" fillId="0" borderId="38" xfId="0" applyFont="1" applyBorder="1" applyAlignment="1">
      <alignment horizontal="left" vertical="center" wrapText="1"/>
    </xf>
    <xf numFmtId="0" fontId="27" fillId="0" borderId="39" xfId="0" applyFont="1" applyBorder="1" applyAlignment="1">
      <alignment horizontal="left" vertical="center" wrapText="1"/>
    </xf>
    <xf numFmtId="0" fontId="27" fillId="0" borderId="40" xfId="0" applyFont="1" applyBorder="1" applyAlignment="1">
      <alignment horizontal="left" vertical="center" wrapText="1"/>
    </xf>
    <xf numFmtId="0" fontId="59" fillId="16" borderId="0" xfId="0" applyFont="1" applyFill="1" applyAlignment="1">
      <alignment wrapText="1"/>
    </xf>
    <xf numFmtId="0" fontId="35" fillId="15" borderId="0" xfId="0" applyFont="1" applyFill="1" applyAlignment="1">
      <alignment wrapText="1"/>
    </xf>
    <xf numFmtId="0" fontId="50" fillId="0" borderId="23" xfId="0" applyFont="1" applyBorder="1" applyAlignment="1">
      <alignment horizontal="center" wrapText="1"/>
    </xf>
    <xf numFmtId="0" fontId="50" fillId="0" borderId="25" xfId="0" applyFont="1" applyBorder="1" applyAlignment="1">
      <alignment horizontal="center" wrapText="1"/>
    </xf>
    <xf numFmtId="0" fontId="49" fillId="0" borderId="19" xfId="0" applyFont="1" applyBorder="1" applyAlignment="1">
      <alignment horizontal="center" vertical="center" wrapText="1"/>
    </xf>
    <xf numFmtId="0" fontId="49" fillId="0" borderId="25" xfId="0" applyFont="1" applyBorder="1" applyAlignment="1">
      <alignment horizontal="center" vertical="center" wrapText="1"/>
    </xf>
    <xf numFmtId="0" fontId="49" fillId="0" borderId="20" xfId="0" applyFont="1" applyBorder="1" applyAlignment="1">
      <alignment horizontal="center" vertical="center" wrapText="1"/>
    </xf>
    <xf numFmtId="0" fontId="51" fillId="0" borderId="21" xfId="0" applyFont="1" applyBorder="1" applyAlignment="1">
      <alignment horizontal="center" wrapText="1"/>
    </xf>
    <xf numFmtId="0" fontId="51" fillId="0" borderId="0" xfId="0" applyFont="1" applyAlignment="1">
      <alignment horizontal="center" wrapText="1"/>
    </xf>
    <xf numFmtId="0" fontId="51" fillId="0" borderId="22" xfId="0" applyFont="1" applyBorder="1" applyAlignment="1">
      <alignment horizontal="center" wrapText="1"/>
    </xf>
    <xf numFmtId="0" fontId="48" fillId="16" borderId="0" xfId="0" applyFont="1" applyFill="1" applyAlignment="1">
      <alignment wrapText="1"/>
    </xf>
    <xf numFmtId="0" fontId="4" fillId="0" borderId="30" xfId="0" applyFont="1" applyBorder="1" applyAlignment="1">
      <alignment horizontal="center" wrapText="1"/>
    </xf>
    <xf numFmtId="0" fontId="4" fillId="0" borderId="31" xfId="0" applyFont="1" applyBorder="1" applyAlignment="1">
      <alignment horizontal="center" wrapText="1"/>
    </xf>
    <xf numFmtId="0" fontId="4" fillId="0" borderId="18" xfId="0" applyFont="1" applyBorder="1" applyAlignment="1">
      <alignment horizontal="center" wrapText="1"/>
    </xf>
    <xf numFmtId="0" fontId="4" fillId="0" borderId="0" xfId="0" applyFont="1" applyAlignment="1">
      <alignment horizontal="center" wrapText="1"/>
    </xf>
    <xf numFmtId="0" fontId="4" fillId="0" borderId="34" xfId="0" applyFont="1" applyBorder="1" applyAlignment="1">
      <alignment horizontal="center" wrapText="1"/>
    </xf>
    <xf numFmtId="0" fontId="4" fillId="0" borderId="35" xfId="0" applyFont="1" applyBorder="1" applyAlignment="1">
      <alignment horizontal="center" wrapText="1"/>
    </xf>
    <xf numFmtId="0" fontId="30" fillId="0" borderId="31" xfId="0" applyFont="1" applyBorder="1" applyAlignment="1">
      <alignment horizontal="center" wrapText="1"/>
    </xf>
    <xf numFmtId="0" fontId="4" fillId="0" borderId="32" xfId="0" applyFont="1" applyBorder="1" applyAlignment="1">
      <alignment horizontal="center" wrapText="1"/>
    </xf>
    <xf numFmtId="0" fontId="4" fillId="0" borderId="33" xfId="0" applyFont="1" applyBorder="1" applyAlignment="1">
      <alignment horizontal="center" wrapText="1"/>
    </xf>
    <xf numFmtId="0" fontId="4" fillId="0" borderId="36" xfId="0" applyFont="1" applyBorder="1" applyAlignment="1">
      <alignment horizont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28" fillId="0" borderId="18" xfId="0" applyFont="1" applyBorder="1" applyAlignment="1">
      <alignment horizontal="center" wrapText="1"/>
    </xf>
    <xf numFmtId="0" fontId="28" fillId="0" borderId="0" xfId="0" applyFont="1" applyAlignment="1">
      <alignment horizontal="center" wrapText="1"/>
    </xf>
    <xf numFmtId="0" fontId="28" fillId="0" borderId="33" xfId="0" applyFont="1" applyBorder="1" applyAlignment="1">
      <alignment horizontal="center" wrapText="1"/>
    </xf>
    <xf numFmtId="0" fontId="30" fillId="0" borderId="34" xfId="0" applyFont="1" applyBorder="1" applyAlignment="1">
      <alignment horizontal="center" wrapText="1"/>
    </xf>
    <xf numFmtId="0" fontId="27" fillId="0" borderId="2" xfId="0" applyFont="1" applyBorder="1" applyAlignment="1">
      <alignment horizontal="left" vertical="center"/>
    </xf>
    <xf numFmtId="0" fontId="11" fillId="15" borderId="2" xfId="0" applyFont="1" applyFill="1" applyBorder="1" applyAlignment="1">
      <alignment horizontal="left" vertical="center" wrapText="1"/>
    </xf>
    <xf numFmtId="0" fontId="11" fillId="15" borderId="46" xfId="0" applyFont="1" applyFill="1" applyBorder="1" applyAlignment="1">
      <alignment horizontal="left" vertical="center" wrapText="1"/>
    </xf>
    <xf numFmtId="0" fontId="11" fillId="2" borderId="53" xfId="0" applyFont="1" applyFill="1" applyBorder="1" applyAlignment="1">
      <alignment horizontal="left" vertical="center" wrapText="1"/>
    </xf>
    <xf numFmtId="0" fontId="21" fillId="15" borderId="0" xfId="0" applyFont="1" applyFill="1" applyAlignment="1">
      <alignment horizontal="center" vertical="center"/>
    </xf>
    <xf numFmtId="0" fontId="56" fillId="0" borderId="2" xfId="2" applyBorder="1" applyAlignment="1">
      <alignment horizontal="left" vertical="center"/>
    </xf>
    <xf numFmtId="0" fontId="9" fillId="0" borderId="2" xfId="0" applyFont="1" applyBorder="1" applyAlignment="1">
      <alignment horizontal="left" vertical="center"/>
    </xf>
    <xf numFmtId="0" fontId="11" fillId="16" borderId="51" xfId="0" applyFont="1" applyFill="1" applyBorder="1" applyAlignment="1">
      <alignment horizontal="left" vertical="center" wrapText="1"/>
    </xf>
    <xf numFmtId="0" fontId="11" fillId="16" borderId="52" xfId="0" applyFont="1" applyFill="1" applyBorder="1" applyAlignment="1">
      <alignment horizontal="left" vertical="center" wrapText="1"/>
    </xf>
    <xf numFmtId="0" fontId="28" fillId="22" borderId="37" xfId="0" applyFont="1" applyFill="1" applyBorder="1" applyAlignment="1">
      <alignment horizontal="left"/>
    </xf>
    <xf numFmtId="0" fontId="44" fillId="18" borderId="41" xfId="0" applyFont="1" applyFill="1" applyBorder="1" applyAlignment="1">
      <alignment vertical="top"/>
    </xf>
    <xf numFmtId="0" fontId="54" fillId="18" borderId="2" xfId="0" applyFont="1" applyFill="1" applyBorder="1" applyAlignment="1">
      <alignment horizontal="left" vertical="center"/>
    </xf>
    <xf numFmtId="0" fontId="54" fillId="18" borderId="37" xfId="0" applyFont="1" applyFill="1" applyBorder="1" applyAlignment="1">
      <alignment horizontal="left" vertical="center"/>
    </xf>
    <xf numFmtId="0" fontId="42" fillId="15" borderId="2" xfId="0" applyFont="1" applyFill="1" applyBorder="1" applyAlignment="1">
      <alignment horizontal="left" vertical="center"/>
    </xf>
    <xf numFmtId="0" fontId="11" fillId="15" borderId="38" xfId="0" applyFont="1" applyFill="1" applyBorder="1" applyAlignment="1">
      <alignment horizontal="left" vertical="center"/>
    </xf>
    <xf numFmtId="0" fontId="64" fillId="0" borderId="1" xfId="0" applyFont="1" applyBorder="1" applyAlignment="1">
      <alignment horizontal="left" vertical="center" wrapText="1"/>
    </xf>
    <xf numFmtId="0" fontId="64" fillId="0" borderId="49" xfId="0" applyFont="1" applyBorder="1" applyAlignment="1">
      <alignment horizontal="left" vertical="center" wrapText="1"/>
    </xf>
    <xf numFmtId="0" fontId="44" fillId="18" borderId="41" xfId="0" applyFont="1" applyFill="1" applyBorder="1" applyAlignment="1">
      <alignment vertical="top" wrapText="1"/>
    </xf>
    <xf numFmtId="0" fontId="9" fillId="0" borderId="2" xfId="0" applyFont="1" applyBorder="1" applyAlignment="1">
      <alignment horizontal="center" vertical="center" wrapText="1"/>
    </xf>
    <xf numFmtId="0" fontId="9" fillId="0" borderId="37" xfId="0" applyFont="1" applyBorder="1" applyAlignment="1">
      <alignment horizontal="center" vertical="center" wrapText="1"/>
    </xf>
    <xf numFmtId="14" fontId="9" fillId="0" borderId="2" xfId="0" applyNumberFormat="1" applyFont="1" applyBorder="1" applyAlignment="1">
      <alignment horizontal="left" vertical="center" wrapText="1"/>
    </xf>
    <xf numFmtId="0" fontId="41" fillId="0" borderId="47" xfId="0" applyFont="1" applyBorder="1" applyAlignment="1">
      <alignment wrapText="1"/>
    </xf>
    <xf numFmtId="0" fontId="41" fillId="0" borderId="50" xfId="0" applyFont="1" applyBorder="1" applyAlignment="1">
      <alignment wrapText="1"/>
    </xf>
    <xf numFmtId="0" fontId="64" fillId="0" borderId="2" xfId="0" applyFont="1" applyBorder="1" applyAlignment="1">
      <alignment horizontal="left" vertical="center" wrapText="1"/>
    </xf>
    <xf numFmtId="0" fontId="41" fillId="0" borderId="2" xfId="0" applyFont="1" applyBorder="1" applyAlignment="1">
      <alignment wrapText="1"/>
    </xf>
    <xf numFmtId="0" fontId="41" fillId="0" borderId="0" xfId="0" applyFont="1" applyAlignment="1"/>
    <xf numFmtId="0" fontId="41" fillId="0" borderId="60" xfId="0" applyFont="1" applyBorder="1" applyAlignment="1">
      <alignment wrapText="1"/>
    </xf>
    <xf numFmtId="0" fontId="9" fillId="0" borderId="61" xfId="0" applyFont="1" applyBorder="1" applyAlignment="1">
      <alignment horizontal="left" vertical="center"/>
    </xf>
    <xf numFmtId="0" fontId="64" fillId="0" borderId="60" xfId="0" applyFont="1" applyBorder="1" applyAlignment="1">
      <alignment vertical="center" wrapText="1"/>
    </xf>
    <xf numFmtId="0" fontId="20" fillId="0" borderId="0" xfId="0" applyFont="1" applyBorder="1" applyAlignment="1">
      <alignment vertical="center" wrapText="1"/>
    </xf>
    <xf numFmtId="0" fontId="4" fillId="0" borderId="33" xfId="0" applyFont="1" applyBorder="1" applyAlignment="1">
      <alignment wrapText="1"/>
    </xf>
    <xf numFmtId="0" fontId="62" fillId="0" borderId="0" xfId="0" applyFont="1" applyBorder="1" applyAlignment="1">
      <alignment vertical="center"/>
    </xf>
    <xf numFmtId="0" fontId="9" fillId="0" borderId="61" xfId="0" applyFont="1" applyBorder="1" applyAlignment="1">
      <alignment vertical="center" wrapText="1"/>
    </xf>
    <xf numFmtId="0" fontId="4" fillId="0" borderId="33" xfId="0" applyFont="1" applyBorder="1"/>
    <xf numFmtId="0" fontId="41" fillId="0" borderId="0" xfId="0" applyFont="1" applyBorder="1"/>
    <xf numFmtId="14" fontId="64" fillId="0" borderId="2" xfId="0" applyNumberFormat="1" applyFont="1" applyBorder="1" applyAlignment="1">
      <alignment horizontal="left" vertical="center" wrapText="1"/>
    </xf>
    <xf numFmtId="0" fontId="41" fillId="0" borderId="1" xfId="0" applyFont="1" applyBorder="1" applyAlignment="1">
      <alignment horizontal="left" wrapText="1"/>
    </xf>
    <xf numFmtId="0" fontId="41" fillId="0" borderId="60" xfId="0" applyFont="1" applyBorder="1" applyAlignment="1">
      <alignment horizontal="left" wrapText="1"/>
    </xf>
    <xf numFmtId="2" fontId="41" fillId="0" borderId="1" xfId="0" applyNumberFormat="1" applyFont="1" applyBorder="1" applyAlignment="1">
      <alignment horizontal="left" wrapText="1"/>
    </xf>
    <xf numFmtId="2" fontId="41" fillId="0" borderId="60" xfId="0" applyNumberFormat="1" applyFont="1" applyBorder="1" applyAlignment="1">
      <alignment horizontal="left" wrapText="1"/>
    </xf>
    <xf numFmtId="0" fontId="4" fillId="0" borderId="0" xfId="0" applyFont="1" applyAlignment="1"/>
    <xf numFmtId="0" fontId="41" fillId="0" borderId="49" xfId="0" applyFont="1" applyBorder="1" applyAlignment="1">
      <alignment horizontal="left" wrapText="1"/>
    </xf>
    <xf numFmtId="0" fontId="19" fillId="12" borderId="1" xfId="0" applyFont="1" applyFill="1" applyBorder="1" applyAlignment="1">
      <alignment horizontal="left" vertical="center" wrapText="1"/>
    </xf>
    <xf numFmtId="0" fontId="4" fillId="0" borderId="0" xfId="0" applyFont="1" applyAlignment="1">
      <alignment horizontal="left" wrapText="1"/>
    </xf>
    <xf numFmtId="0" fontId="19" fillId="12" borderId="1" xfId="0" applyFont="1" applyFill="1" applyBorder="1" applyAlignment="1">
      <alignment horizontal="left" vertical="center"/>
    </xf>
    <xf numFmtId="0" fontId="4" fillId="0" borderId="0" xfId="0" applyFont="1" applyAlignment="1">
      <alignment horizontal="left"/>
    </xf>
    <xf numFmtId="0" fontId="56" fillId="0" borderId="1" xfId="2" applyBorder="1" applyAlignment="1">
      <alignment horizontal="left" wrapText="1"/>
    </xf>
    <xf numFmtId="0" fontId="41" fillId="0" borderId="48" xfId="0" applyFont="1" applyBorder="1" applyAlignment="1">
      <alignment horizontal="left" wrapText="1"/>
    </xf>
    <xf numFmtId="0" fontId="41" fillId="0" borderId="58" xfId="0" applyFont="1" applyBorder="1" applyAlignment="1">
      <alignment horizontal="left" wrapText="1"/>
    </xf>
    <xf numFmtId="0" fontId="41" fillId="0" borderId="59" xfId="0" applyFont="1" applyBorder="1" applyAlignment="1">
      <alignment horizontal="left" wrapText="1"/>
    </xf>
    <xf numFmtId="0" fontId="62" fillId="0" borderId="0" xfId="0" applyFont="1" applyAlignment="1">
      <alignment horizontal="left"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9" fontId="4" fillId="4" borderId="1" xfId="0" applyNumberFormat="1" applyFont="1" applyFill="1" applyBorder="1" applyAlignment="1">
      <alignment horizontal="center" vertical="center"/>
    </xf>
    <xf numFmtId="9" fontId="4" fillId="5" borderId="1" xfId="0" applyNumberFormat="1" applyFont="1" applyFill="1" applyBorder="1" applyAlignment="1">
      <alignment horizontal="center" vertical="center"/>
    </xf>
    <xf numFmtId="0" fontId="9" fillId="4" borderId="0" xfId="0" applyFont="1" applyFill="1" applyBorder="1" applyAlignment="1">
      <alignment horizontal="left" vertical="center" wrapText="1"/>
    </xf>
    <xf numFmtId="0" fontId="9" fillId="4" borderId="0" xfId="0" applyFont="1" applyFill="1" applyBorder="1" applyAlignment="1">
      <alignment horizontal="center" vertical="center"/>
    </xf>
    <xf numFmtId="0" fontId="53"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9" fontId="9" fillId="5" borderId="1" xfId="0" applyNumberFormat="1" applyFont="1" applyFill="1" applyBorder="1" applyAlignment="1">
      <alignment horizontal="center" vertical="center" wrapText="1"/>
    </xf>
    <xf numFmtId="9" fontId="9" fillId="4" borderId="1" xfId="0" applyNumberFormat="1" applyFont="1" applyFill="1" applyBorder="1" applyAlignment="1">
      <alignment horizontal="center" vertical="center" wrapText="1"/>
    </xf>
    <xf numFmtId="0" fontId="1" fillId="0" borderId="19" xfId="0" applyFont="1" applyBorder="1" applyAlignment="1">
      <alignment horizontal="center" wrapText="1"/>
    </xf>
    <xf numFmtId="0" fontId="1" fillId="0" borderId="20" xfId="0" applyFont="1" applyBorder="1" applyAlignment="1">
      <alignment horizontal="center" wrapText="1"/>
    </xf>
    <xf numFmtId="0" fontId="1" fillId="0" borderId="0" xfId="0" applyFont="1" applyAlignment="1">
      <alignment wrapText="1"/>
    </xf>
    <xf numFmtId="0" fontId="1" fillId="0" borderId="21" xfId="0" applyFont="1" applyBorder="1" applyAlignment="1">
      <alignment horizontal="center" wrapText="1"/>
    </xf>
    <xf numFmtId="0" fontId="1" fillId="0" borderId="0" xfId="0" applyFont="1" applyAlignment="1">
      <alignment horizontal="center" wrapText="1"/>
    </xf>
    <xf numFmtId="0" fontId="1" fillId="0" borderId="22" xfId="0" applyFont="1" applyBorder="1" applyAlignment="1">
      <alignment horizontal="center" wrapText="1"/>
    </xf>
    <xf numFmtId="0" fontId="1" fillId="0" borderId="23" xfId="0" applyFont="1" applyBorder="1" applyAlignment="1">
      <alignment horizontal="center" wrapText="1"/>
    </xf>
    <xf numFmtId="0" fontId="1" fillId="0" borderId="28" xfId="0" applyFont="1" applyBorder="1" applyAlignment="1">
      <alignment horizontal="center" wrapText="1"/>
    </xf>
    <xf numFmtId="0" fontId="1" fillId="0" borderId="24" xfId="0" applyFont="1" applyBorder="1" applyAlignment="1">
      <alignment horizontal="center" wrapText="1"/>
    </xf>
    <xf numFmtId="0" fontId="1" fillId="0" borderId="0" xfId="0" applyFont="1"/>
  </cellXfs>
  <cellStyles count="3">
    <cellStyle name="Hyperlink" xfId="2" xr:uid="{00000000-000B-0000-0000-000008000000}"/>
    <cellStyle name="Normal" xfId="0" builtinId="0"/>
    <cellStyle name="Normal 13" xfId="1" xr:uid="{E7444F27-1B4E-4DE7-8C59-EE058D2FBC89}"/>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7490"/>
      <rgbColor rgb="FFB3B3B3"/>
      <rgbColor rgb="FF888888"/>
      <rgbColor rgb="FF9999FF"/>
      <rgbColor rgb="FFA01780"/>
      <rgbColor rgb="FFF2F2F2"/>
      <rgbColor rgb="FFE8F0FB"/>
      <rgbColor rgb="FF660066"/>
      <rgbColor rgb="FFFF8080"/>
      <rgbColor rgb="FF0072BC"/>
      <rgbColor rgb="FFD9D9D9"/>
      <rgbColor rgb="FF000080"/>
      <rgbColor rgb="FFFF00FF"/>
      <rgbColor rgb="FFFFFF00"/>
      <rgbColor rgb="FF00FFFF"/>
      <rgbColor rgb="FF800080"/>
      <rgbColor rgb="FF800000"/>
      <rgbColor rgb="FF1F7A4D"/>
      <rgbColor rgb="FF0000FF"/>
      <rgbColor rgb="FF00CCFF"/>
      <rgbColor rgb="FFE8E8E8"/>
      <rgbColor rgb="FFCCFFCC"/>
      <rgbColor rgb="FFE8E880"/>
      <rgbColor rgb="FF99CCFF"/>
      <rgbColor rgb="FFFF99CC"/>
      <rgbColor rgb="FFCC99FF"/>
      <rgbColor rgb="FFFFCC99"/>
      <rgbColor rgb="FF3366FF"/>
      <rgbColor rgb="FF33CCCC"/>
      <rgbColor rgb="FF99CC00"/>
      <rgbColor rgb="FFFFCC00"/>
      <rgbColor rgb="FFD4A017"/>
      <rgbColor rgb="FFE07B26"/>
      <rgbColor rgb="FF666699"/>
      <rgbColor rgb="FF749080"/>
      <rgbColor rgb="FF132346"/>
      <rgbColor rgb="FF339966"/>
      <rgbColor rgb="FF003300"/>
      <rgbColor rgb="FF333300"/>
      <rgbColor rgb="FFC0392B"/>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Madurez actual vs Meta N3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ChartData!$L$2</c:f>
              <c:strCache>
                <c:ptCount val="1"/>
                <c:pt idx="0">
                  <c:v>Madurez</c:v>
                </c:pt>
              </c:strCache>
            </c:strRef>
          </c:tx>
          <c:spPr>
            <a:solidFill>
              <a:schemeClr val="accent1"/>
            </a:solidFill>
            <a:ln>
              <a:noFill/>
            </a:ln>
            <a:effectLst/>
          </c:spPr>
          <c:invertIfNegative val="0"/>
          <c:cat>
            <c:strRef>
              <c:f>ChartData!$K$3:$K$13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ChartData!$L$3:$L$13</c:f>
              <c:numCache>
                <c:formatCode>General</c:formatCode>
                <c:ptCount val="11"/>
                <c:pt idx="0">
                  <c:v>2</c:v>
                </c:pt>
                <c:pt idx="1">
                  <c:v>2</c:v>
                </c:pt>
                <c:pt idx="2">
                  <c:v>2</c:v>
                </c:pt>
                <c:pt idx="3">
                  <c:v>2</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796C-47D2-9040-6D5917D29361}"/>
            </c:ext>
          </c:extLst>
        </c:ser>
        <c:ser>
          <c:idx val="1"/>
          <c:order val="1"/>
          <c:tx>
            <c:strRef>
              <c:f>ChartData!$M$2</c:f>
              <c:strCache>
                <c:ptCount val="1"/>
                <c:pt idx="0">
                  <c:v>Meta</c:v>
                </c:pt>
              </c:strCache>
            </c:strRef>
          </c:tx>
          <c:spPr>
            <a:solidFill>
              <a:schemeClr val="accent2"/>
            </a:solidFill>
            <a:ln>
              <a:noFill/>
            </a:ln>
            <a:effectLst/>
          </c:spPr>
          <c:invertIfNegative val="0"/>
          <c:cat>
            <c:strRef>
              <c:f>ChartData!$K$3:$K$13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ChartData!$M$3:$M$13</c:f>
              <c:numCache>
                <c:formatCode>General</c:formatCode>
                <c:ptCount val="11"/>
                <c:pt idx="0">
                  <c:v>3</c:v>
                </c:pt>
                <c:pt idx="1">
                  <c:v>3</c:v>
                </c:pt>
                <c:pt idx="2">
                  <c:v>3</c:v>
                </c:pt>
                <c:pt idx="3">
                  <c:v>3</c:v>
                </c:pt>
                <c:pt idx="4">
                  <c:v>3</c:v>
                </c:pt>
                <c:pt idx="5">
                  <c:v>3</c:v>
                </c:pt>
                <c:pt idx="6">
                  <c:v>3</c:v>
                </c:pt>
                <c:pt idx="7">
                  <c:v>3</c:v>
                </c:pt>
                <c:pt idx="8">
                  <c:v>3</c:v>
                </c:pt>
                <c:pt idx="9">
                  <c:v>3</c:v>
                </c:pt>
                <c:pt idx="10">
                  <c:v>3</c:v>
                </c:pt>
              </c:numCache>
            </c:numRef>
          </c:val>
          <c:extLst>
            <c:ext xmlns:c16="http://schemas.microsoft.com/office/drawing/2014/chart" uri="{C3380CC4-5D6E-409C-BE32-E72D297353CC}">
              <c16:uniqueId val="{00000002-796C-47D2-9040-6D5917D29361}"/>
            </c:ext>
          </c:extLst>
        </c:ser>
        <c:dLbls>
          <c:showLegendKey val="0"/>
          <c:showVal val="0"/>
          <c:showCatName val="0"/>
          <c:showSerName val="0"/>
          <c:showPercent val="0"/>
          <c:showBubbleSize val="0"/>
        </c:dLbls>
        <c:gapWidth val="219"/>
        <c:overlap val="-27"/>
        <c:axId val="728014343"/>
        <c:axId val="728028679"/>
      </c:barChart>
      <c:catAx>
        <c:axId val="728014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8679"/>
        <c:crosses val="autoZero"/>
        <c:auto val="1"/>
        <c:lblAlgn val="ctr"/>
        <c:lblOffset val="100"/>
        <c:noMultiLvlLbl val="0"/>
      </c:catAx>
      <c:valAx>
        <c:axId val="728028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Nivel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14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Score global ITIL por mesa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ChartData!$U$16</c:f>
              <c:strCache>
                <c:ptCount val="1"/>
                <c:pt idx="0">
                  <c:v>Score Global</c:v>
                </c:pt>
              </c:strCache>
            </c:strRef>
          </c:tx>
          <c:spPr>
            <a:solidFill>
              <a:schemeClr val="accent1"/>
            </a:solidFill>
            <a:ln>
              <a:noFill/>
            </a:ln>
            <a:effectLst/>
          </c:spPr>
          <c:invertIfNegative val="0"/>
          <c:cat>
            <c:strRef>
              <c:f>ChartData!$T$17:$T$27</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ChartData!$U$17:$U$27</c:f>
              <c:numCache>
                <c:formatCode>0.0%</c:formatCode>
                <c:ptCount val="11"/>
                <c:pt idx="0">
                  <c:v>0.52941176470588236</c:v>
                </c:pt>
                <c:pt idx="1">
                  <c:v>0.55882352941176472</c:v>
                </c:pt>
                <c:pt idx="2">
                  <c:v>0.61764705882352944</c:v>
                </c:pt>
                <c:pt idx="3">
                  <c:v>0.58823529411764708</c:v>
                </c:pt>
                <c:pt idx="4">
                  <c:v>0.79411764705882348</c:v>
                </c:pt>
                <c:pt idx="5">
                  <c:v>0</c:v>
                </c:pt>
                <c:pt idx="6">
                  <c:v>0</c:v>
                </c:pt>
                <c:pt idx="7">
                  <c:v>0</c:v>
                </c:pt>
                <c:pt idx="8">
                  <c:v>0.29411764705882398</c:v>
                </c:pt>
                <c:pt idx="9">
                  <c:v>0</c:v>
                </c:pt>
                <c:pt idx="10">
                  <c:v>0</c:v>
                </c:pt>
              </c:numCache>
            </c:numRef>
          </c:val>
          <c:extLst>
            <c:ext xmlns:c16="http://schemas.microsoft.com/office/drawing/2014/chart" uri="{C3380CC4-5D6E-409C-BE32-E72D297353CC}">
              <c16:uniqueId val="{00000000-24BA-43FE-84B7-FE6113553873}"/>
            </c:ext>
          </c:extLst>
        </c:ser>
        <c:dLbls>
          <c:showLegendKey val="0"/>
          <c:showVal val="0"/>
          <c:showCatName val="0"/>
          <c:showSerName val="0"/>
          <c:showPercent val="0"/>
          <c:showBubbleSize val="0"/>
        </c:dLbls>
        <c:gapWidth val="182"/>
        <c:axId val="846236679"/>
        <c:axId val="846238727"/>
      </c:barChart>
      <c:catAx>
        <c:axId val="8462366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38727"/>
        <c:crosses val="autoZero"/>
        <c:auto val="1"/>
        <c:lblAlgn val="ctr"/>
        <c:lblOffset val="100"/>
        <c:noMultiLvlLbl val="0"/>
      </c:catAx>
      <c:valAx>
        <c:axId val="8462387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Score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36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Dolores activos por mesa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ChartData!$O$31</c:f>
              <c:strCache>
                <c:ptCount val="1"/>
                <c:pt idx="0">
                  <c:v>Total dolores</c:v>
                </c:pt>
              </c:strCache>
            </c:strRef>
          </c:tx>
          <c:spPr>
            <a:solidFill>
              <a:schemeClr val="accent1"/>
            </a:solidFill>
            <a:ln>
              <a:noFill/>
            </a:ln>
            <a:effectLst/>
          </c:spPr>
          <c:invertIfNegative val="0"/>
          <c:cat>
            <c:strRef>
              <c:f>ChartData!$N$32:$N$42</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ChartData!$O$32:$O$42</c:f>
              <c:numCache>
                <c:formatCode>0.0</c:formatCode>
                <c:ptCount val="11"/>
                <c:pt idx="0">
                  <c:v>4</c:v>
                </c:pt>
                <c:pt idx="1">
                  <c:v>4.5</c:v>
                </c:pt>
                <c:pt idx="2">
                  <c:v>3.5</c:v>
                </c:pt>
                <c:pt idx="3">
                  <c:v>4</c:v>
                </c:pt>
                <c:pt idx="4">
                  <c:v>1</c:v>
                </c:pt>
                <c:pt idx="5">
                  <c:v>0</c:v>
                </c:pt>
                <c:pt idx="6">
                  <c:v>0</c:v>
                </c:pt>
                <c:pt idx="7">
                  <c:v>0</c:v>
                </c:pt>
                <c:pt idx="8">
                  <c:v>1</c:v>
                </c:pt>
                <c:pt idx="9">
                  <c:v>0</c:v>
                </c:pt>
                <c:pt idx="10">
                  <c:v>0</c:v>
                </c:pt>
              </c:numCache>
            </c:numRef>
          </c:val>
          <c:extLst>
            <c:ext xmlns:c16="http://schemas.microsoft.com/office/drawing/2014/chart" uri="{C3380CC4-5D6E-409C-BE32-E72D297353CC}">
              <c16:uniqueId val="{00000000-67E8-4C59-86C5-C8CE149D6C57}"/>
            </c:ext>
          </c:extLst>
        </c:ser>
        <c:dLbls>
          <c:showLegendKey val="0"/>
          <c:showVal val="0"/>
          <c:showCatName val="0"/>
          <c:showSerName val="0"/>
          <c:showPercent val="0"/>
          <c:showBubbleSize val="0"/>
        </c:dLbls>
        <c:gapWidth val="219"/>
        <c:overlap val="-27"/>
        <c:axId val="846554119"/>
        <c:axId val="846556167"/>
      </c:barChart>
      <c:catAx>
        <c:axId val="846554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556167"/>
        <c:crosses val="autoZero"/>
        <c:auto val="1"/>
        <c:lblAlgn val="ctr"/>
        <c:lblOffset val="100"/>
        <c:noMultiLvlLbl val="0"/>
      </c:catAx>
      <c:valAx>
        <c:axId val="846556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554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Benchmark vs promedio mesas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ChartData!$B$52</c:f>
              <c:strCache>
                <c:ptCount val="1"/>
                <c:pt idx="0">
                  <c:v>Benchmark Industria</c:v>
                </c:pt>
              </c:strCache>
            </c:strRef>
          </c:tx>
          <c:spPr>
            <a:solidFill>
              <a:schemeClr val="accent1"/>
            </a:solidFill>
            <a:ln>
              <a:noFill/>
            </a:ln>
            <a:effectLst/>
          </c:spPr>
          <c:invertIfNegative val="0"/>
          <c:cat>
            <c:strRef>
              <c:f>ChartData!$A$53:$A$58</c:f>
              <c:strCache>
                <c:ptCount val="6"/>
                <c:pt idx="0">
                  <c:v>FCR (%)</c:v>
                </c:pt>
                <c:pt idx="1">
                  <c:v>SLA Cumplimiento (%)</c:v>
                </c:pt>
                <c:pt idx="2">
                  <c:v>NPS</c:v>
                </c:pt>
                <c:pt idx="3">
                  <c:v>Rotación anual (%)</c:v>
                </c:pt>
                <c:pt idx="4">
                  <c:v>% Autoservicio</c:v>
                </c:pt>
                <c:pt idx="5">
                  <c:v>Costo/ticket (USD)</c:v>
                </c:pt>
              </c:strCache>
            </c:strRef>
          </c:cat>
          <c:val>
            <c:numRef>
              <c:f>ChartData!$B$53:$B$58</c:f>
              <c:numCache>
                <c:formatCode>0.0%</c:formatCode>
                <c:ptCount val="6"/>
                <c:pt idx="0">
                  <c:v>0.75</c:v>
                </c:pt>
                <c:pt idx="1">
                  <c:v>0.95</c:v>
                </c:pt>
                <c:pt idx="2" formatCode="General">
                  <c:v>45</c:v>
                </c:pt>
                <c:pt idx="3">
                  <c:v>0.15</c:v>
                </c:pt>
                <c:pt idx="4">
                  <c:v>0.2</c:v>
                </c:pt>
                <c:pt idx="5" formatCode="General">
                  <c:v>15</c:v>
                </c:pt>
              </c:numCache>
            </c:numRef>
          </c:val>
          <c:extLst>
            <c:ext xmlns:c16="http://schemas.microsoft.com/office/drawing/2014/chart" uri="{C3380CC4-5D6E-409C-BE32-E72D297353CC}">
              <c16:uniqueId val="{00000000-0276-451F-A8D8-219725BA761B}"/>
            </c:ext>
          </c:extLst>
        </c:ser>
        <c:ser>
          <c:idx val="1"/>
          <c:order val="1"/>
          <c:tx>
            <c:strRef>
              <c:f>ChartData!$C$52</c:f>
              <c:strCache>
                <c:ptCount val="1"/>
                <c:pt idx="0">
                  <c:v>Objetivo Gen Next</c:v>
                </c:pt>
              </c:strCache>
            </c:strRef>
          </c:tx>
          <c:spPr>
            <a:solidFill>
              <a:schemeClr val="accent2"/>
            </a:solidFill>
            <a:ln>
              <a:noFill/>
            </a:ln>
            <a:effectLst/>
          </c:spPr>
          <c:invertIfNegative val="0"/>
          <c:cat>
            <c:strRef>
              <c:f>ChartData!$A$53:$A$58</c:f>
              <c:strCache>
                <c:ptCount val="6"/>
                <c:pt idx="0">
                  <c:v>FCR (%)</c:v>
                </c:pt>
                <c:pt idx="1">
                  <c:v>SLA Cumplimiento (%)</c:v>
                </c:pt>
                <c:pt idx="2">
                  <c:v>NPS</c:v>
                </c:pt>
                <c:pt idx="3">
                  <c:v>Rotación anual (%)</c:v>
                </c:pt>
                <c:pt idx="4">
                  <c:v>% Autoservicio</c:v>
                </c:pt>
                <c:pt idx="5">
                  <c:v>Costo/ticket (USD)</c:v>
                </c:pt>
              </c:strCache>
            </c:strRef>
          </c:cat>
          <c:val>
            <c:numRef>
              <c:f>ChartData!$C$53:$C$58</c:f>
              <c:numCache>
                <c:formatCode>0.0%</c:formatCode>
                <c:ptCount val="6"/>
                <c:pt idx="0">
                  <c:v>0.85</c:v>
                </c:pt>
                <c:pt idx="1">
                  <c:v>0.98</c:v>
                </c:pt>
                <c:pt idx="2" formatCode="General">
                  <c:v>65</c:v>
                </c:pt>
                <c:pt idx="3">
                  <c:v>0.08</c:v>
                </c:pt>
                <c:pt idx="4">
                  <c:v>0.4</c:v>
                </c:pt>
                <c:pt idx="5" formatCode="General">
                  <c:v>8</c:v>
                </c:pt>
              </c:numCache>
            </c:numRef>
          </c:val>
          <c:extLst>
            <c:ext xmlns:c16="http://schemas.microsoft.com/office/drawing/2014/chart" uri="{C3380CC4-5D6E-409C-BE32-E72D297353CC}">
              <c16:uniqueId val="{00000002-0276-451F-A8D8-219725BA761B}"/>
            </c:ext>
          </c:extLst>
        </c:ser>
        <c:ser>
          <c:idx val="2"/>
          <c:order val="2"/>
          <c:tx>
            <c:strRef>
              <c:f>ChartData!$D$52</c:f>
              <c:strCache>
                <c:ptCount val="1"/>
                <c:pt idx="0">
                  <c:v>Promedio Mesas Actuales</c:v>
                </c:pt>
              </c:strCache>
            </c:strRef>
          </c:tx>
          <c:spPr>
            <a:solidFill>
              <a:schemeClr val="accent3"/>
            </a:solidFill>
            <a:ln>
              <a:noFill/>
            </a:ln>
            <a:effectLst/>
          </c:spPr>
          <c:invertIfNegative val="0"/>
          <c:cat>
            <c:strRef>
              <c:f>ChartData!$A$53:$A$58</c:f>
              <c:strCache>
                <c:ptCount val="6"/>
                <c:pt idx="0">
                  <c:v>FCR (%)</c:v>
                </c:pt>
                <c:pt idx="1">
                  <c:v>SLA Cumplimiento (%)</c:v>
                </c:pt>
                <c:pt idx="2">
                  <c:v>NPS</c:v>
                </c:pt>
                <c:pt idx="3">
                  <c:v>Rotación anual (%)</c:v>
                </c:pt>
                <c:pt idx="4">
                  <c:v>% Autoservicio</c:v>
                </c:pt>
                <c:pt idx="5">
                  <c:v>Costo/ticket (USD)</c:v>
                </c:pt>
              </c:strCache>
            </c:strRef>
          </c:cat>
          <c:val>
            <c:numRef>
              <c:f>ChartData!$D$53:$D$58</c:f>
              <c:numCache>
                <c:formatCode>0.0%</c:formatCode>
                <c:ptCount val="6"/>
                <c:pt idx="0">
                  <c:v>0.68</c:v>
                </c:pt>
                <c:pt idx="1">
                  <c:v>0.84333333333333316</c:v>
                </c:pt>
                <c:pt idx="2" formatCode="General">
                  <c:v>0</c:v>
                </c:pt>
                <c:pt idx="3">
                  <c:v>0</c:v>
                </c:pt>
                <c:pt idx="4">
                  <c:v>4.4444444444444446E-2</c:v>
                </c:pt>
                <c:pt idx="5" formatCode="General">
                  <c:v>0</c:v>
                </c:pt>
              </c:numCache>
            </c:numRef>
          </c:val>
          <c:extLst>
            <c:ext xmlns:c16="http://schemas.microsoft.com/office/drawing/2014/chart" uri="{C3380CC4-5D6E-409C-BE32-E72D297353CC}">
              <c16:uniqueId val="{00000004-0276-451F-A8D8-219725BA761B}"/>
            </c:ext>
          </c:extLst>
        </c:ser>
        <c:dLbls>
          <c:showLegendKey val="0"/>
          <c:showVal val="0"/>
          <c:showCatName val="0"/>
          <c:showSerName val="0"/>
          <c:showPercent val="0"/>
          <c:showBubbleSize val="0"/>
        </c:dLbls>
        <c:gapWidth val="219"/>
        <c:overlap val="-27"/>
        <c:axId val="846876167"/>
        <c:axId val="846886407"/>
      </c:barChart>
      <c:catAx>
        <c:axId val="846876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86407"/>
        <c:crosses val="autoZero"/>
        <c:auto val="1"/>
        <c:lblAlgn val="ctr"/>
        <c:lblOffset val="100"/>
        <c:noMultiLvlLbl val="0"/>
      </c:catAx>
      <c:valAx>
        <c:axId val="846886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76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Cobertura promedio por dimensión / bloque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ChartData!$BL$2</c:f>
              <c:strCache>
                <c:ptCount val="1"/>
                <c:pt idx="0">
                  <c:v>Promedio</c:v>
                </c:pt>
              </c:strCache>
            </c:strRef>
          </c:tx>
          <c:spPr>
            <a:solidFill>
              <a:schemeClr val="accent1"/>
            </a:solidFill>
            <a:ln>
              <a:noFill/>
            </a:ln>
            <a:effectLst/>
          </c:spPr>
          <c:invertIfNegative val="0"/>
          <c:cat>
            <c:strRef>
              <c:f>ChartData!$BK$3:$BK$14</c:f>
              <c:strCache>
                <c:ptCount val="12"/>
                <c:pt idx="0">
                  <c:v>① Identificación general</c:v>
                </c:pt>
                <c:pt idx="1">
                  <c:v>② Madurez (normalizada)</c:v>
                </c:pt>
                <c:pt idx="2">
                  <c:v>③ ITIL</c:v>
                </c:pt>
                <c:pt idx="3">
                  <c:v>④ KPIs FCR/SLA</c:v>
                </c:pt>
                <c:pt idx="4">
                  <c:v>④b Incidentes categorizados</c:v>
                </c:pt>
                <c:pt idx="5">
                  <c:v>⑤ XLA/DEX NPS</c:v>
                </c:pt>
                <c:pt idx="6">
                  <c:v>⑥ Dolores activos</c:v>
                </c:pt>
                <c:pt idx="7">
                  <c:v>⑦ Talento</c:v>
                </c:pt>
                <c:pt idx="8">
                  <c:v>⑧ Tecnología</c:v>
                </c:pt>
                <c:pt idx="9">
                  <c:v>⑨ Económico</c:v>
                </c:pt>
                <c:pt idx="10">
                  <c:v>⑩ Visión</c:v>
                </c:pt>
                <c:pt idx="11">
                  <c:v>⑪ Casos éxito</c:v>
                </c:pt>
              </c:strCache>
            </c:strRef>
          </c:cat>
          <c:val>
            <c:numRef>
              <c:f>ChartData!$BL$3:$BL$14</c:f>
              <c:numCache>
                <c:formatCode>0.0%</c:formatCode>
                <c:ptCount val="12"/>
                <c:pt idx="0">
                  <c:v>0.64242424242424245</c:v>
                </c:pt>
                <c:pt idx="1">
                  <c:v>0.27272727272727271</c:v>
                </c:pt>
                <c:pt idx="2">
                  <c:v>0.31283422459893051</c:v>
                </c:pt>
                <c:pt idx="3">
                  <c:v>0.61055555555555552</c:v>
                </c:pt>
                <c:pt idx="4">
                  <c:v>138.63636363636363</c:v>
                </c:pt>
                <c:pt idx="5">
                  <c:v>0</c:v>
                </c:pt>
                <c:pt idx="6">
                  <c:v>0.66233766233766234</c:v>
                </c:pt>
                <c:pt idx="7">
                  <c:v>0.19318181818181818</c:v>
                </c:pt>
                <c:pt idx="8">
                  <c:v>0.19090909090909092</c:v>
                </c:pt>
                <c:pt idx="9">
                  <c:v>0.40259740259740262</c:v>
                </c:pt>
                <c:pt idx="10">
                  <c:v>0.50505050505050486</c:v>
                </c:pt>
                <c:pt idx="11">
                  <c:v>0.35000000000000003</c:v>
                </c:pt>
              </c:numCache>
            </c:numRef>
          </c:val>
          <c:extLst>
            <c:ext xmlns:c16="http://schemas.microsoft.com/office/drawing/2014/chart" uri="{C3380CC4-5D6E-409C-BE32-E72D297353CC}">
              <c16:uniqueId val="{00000000-F634-4EEE-896A-57F800FE98A2}"/>
            </c:ext>
          </c:extLst>
        </c:ser>
        <c:dLbls>
          <c:showLegendKey val="0"/>
          <c:showVal val="0"/>
          <c:showCatName val="0"/>
          <c:showSerName val="0"/>
          <c:showPercent val="0"/>
          <c:showBubbleSize val="0"/>
        </c:dLbls>
        <c:gapWidth val="182"/>
        <c:axId val="1191789576"/>
        <c:axId val="1191791624"/>
      </c:barChart>
      <c:catAx>
        <c:axId val="1191789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Dimensión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91624"/>
        <c:crosses val="autoZero"/>
        <c:auto val="1"/>
        <c:lblAlgn val="ctr"/>
        <c:lblOffset val="100"/>
        <c:noMultiLvlLbl val="0"/>
      </c:catAx>
      <c:valAx>
        <c:axId val="1191791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 índice normalizado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89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① Identificación general — completitud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ChartData!$Y$2</c:f>
              <c:strCache>
                <c:ptCount val="1"/>
                <c:pt idx="0">
                  <c:v>Completitud</c:v>
                </c:pt>
              </c:strCache>
            </c:strRef>
          </c:tx>
          <c:spPr>
            <a:solidFill>
              <a:schemeClr val="accent1"/>
            </a:solidFill>
            <a:ln>
              <a:noFill/>
            </a:ln>
            <a:effectLst/>
          </c:spPr>
          <c:invertIfNegative val="0"/>
          <c:cat>
            <c:strRef>
              <c:f>ChartData!$X$3:$X$13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ChartData!$Y$3:$Y$13</c:f>
              <c:numCache>
                <c:formatCode>0.0%</c:formatCode>
                <c:ptCount val="11"/>
                <c:pt idx="0">
                  <c:v>0.8666666666666667</c:v>
                </c:pt>
                <c:pt idx="1">
                  <c:v>0.8666666666666667</c:v>
                </c:pt>
                <c:pt idx="2">
                  <c:v>0.8666666666666667</c:v>
                </c:pt>
                <c:pt idx="3">
                  <c:v>0.8666666666666667</c:v>
                </c:pt>
                <c:pt idx="4">
                  <c:v>0.46666666666666667</c:v>
                </c:pt>
                <c:pt idx="5">
                  <c:v>0.46666666666666667</c:v>
                </c:pt>
                <c:pt idx="6">
                  <c:v>0.46666666666666667</c:v>
                </c:pt>
                <c:pt idx="7">
                  <c:v>0.46666666666666667</c:v>
                </c:pt>
                <c:pt idx="8">
                  <c:v>1</c:v>
                </c:pt>
                <c:pt idx="9">
                  <c:v>0.4</c:v>
                </c:pt>
                <c:pt idx="10">
                  <c:v>0.33333333333333331</c:v>
                </c:pt>
              </c:numCache>
            </c:numRef>
          </c:val>
          <c:extLst>
            <c:ext xmlns:c16="http://schemas.microsoft.com/office/drawing/2014/chart" uri="{C3380CC4-5D6E-409C-BE32-E72D297353CC}">
              <c16:uniqueId val="{00000000-6476-402B-9AD7-962B44049DD8}"/>
            </c:ext>
          </c:extLst>
        </c:ser>
        <c:dLbls>
          <c:showLegendKey val="0"/>
          <c:showVal val="0"/>
          <c:showCatName val="0"/>
          <c:showSerName val="0"/>
          <c:showPercent val="0"/>
          <c:showBubbleSize val="0"/>
        </c:dLbls>
        <c:gapWidth val="182"/>
        <c:axId val="1193957384"/>
        <c:axId val="1193963528"/>
      </c:barChart>
      <c:catAx>
        <c:axId val="11939573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963528"/>
        <c:crosses val="autoZero"/>
        <c:auto val="1"/>
        <c:lblAlgn val="ctr"/>
        <c:lblOffset val="100"/>
        <c:noMultiLvlLbl val="0"/>
      </c:catAx>
      <c:valAx>
        <c:axId val="11939635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completitud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957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② Nivel de madurez actual vs meta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ChartData!$AB$2</c:f>
              <c:strCache>
                <c:ptCount val="1"/>
                <c:pt idx="0">
                  <c:v>Madurez</c:v>
                </c:pt>
              </c:strCache>
            </c:strRef>
          </c:tx>
          <c:spPr>
            <a:solidFill>
              <a:schemeClr val="accent1"/>
            </a:solidFill>
            <a:ln>
              <a:noFill/>
            </a:ln>
            <a:effectLst/>
          </c:spPr>
          <c:invertIfNegative val="0"/>
          <c:cat>
            <c:strRef>
              <c:f>ChartData!$AA$3:$AA$13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ChartData!$AB$3:$AB$13</c:f>
              <c:numCache>
                <c:formatCode>0.0</c:formatCode>
                <c:ptCount val="11"/>
                <c:pt idx="0">
                  <c:v>2</c:v>
                </c:pt>
                <c:pt idx="1">
                  <c:v>2</c:v>
                </c:pt>
                <c:pt idx="2">
                  <c:v>2</c:v>
                </c:pt>
                <c:pt idx="3">
                  <c:v>2</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C516-4305-850F-A3A1399E11B4}"/>
            </c:ext>
          </c:extLst>
        </c:ser>
        <c:ser>
          <c:idx val="1"/>
          <c:order val="1"/>
          <c:tx>
            <c:strRef>
              <c:f>ChartData!$AC$2</c:f>
              <c:strCache>
                <c:ptCount val="1"/>
                <c:pt idx="0">
                  <c:v>Meta N3</c:v>
                </c:pt>
              </c:strCache>
            </c:strRef>
          </c:tx>
          <c:spPr>
            <a:solidFill>
              <a:schemeClr val="accent2"/>
            </a:solidFill>
            <a:ln>
              <a:noFill/>
            </a:ln>
            <a:effectLst/>
          </c:spPr>
          <c:invertIfNegative val="0"/>
          <c:cat>
            <c:strRef>
              <c:f>ChartData!$AA$3:$AA$13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ChartData!$AC$3:$AC$13</c:f>
              <c:numCache>
                <c:formatCode>0.0</c:formatCode>
                <c:ptCount val="11"/>
                <c:pt idx="0">
                  <c:v>3</c:v>
                </c:pt>
                <c:pt idx="1">
                  <c:v>3</c:v>
                </c:pt>
                <c:pt idx="2">
                  <c:v>3</c:v>
                </c:pt>
                <c:pt idx="3">
                  <c:v>3</c:v>
                </c:pt>
                <c:pt idx="4">
                  <c:v>3</c:v>
                </c:pt>
                <c:pt idx="5">
                  <c:v>3</c:v>
                </c:pt>
                <c:pt idx="6">
                  <c:v>3</c:v>
                </c:pt>
                <c:pt idx="7">
                  <c:v>3</c:v>
                </c:pt>
                <c:pt idx="8">
                  <c:v>3</c:v>
                </c:pt>
                <c:pt idx="9">
                  <c:v>3</c:v>
                </c:pt>
                <c:pt idx="10">
                  <c:v>3</c:v>
                </c:pt>
              </c:numCache>
            </c:numRef>
          </c:val>
          <c:extLst>
            <c:ext xmlns:c16="http://schemas.microsoft.com/office/drawing/2014/chart" uri="{C3380CC4-5D6E-409C-BE32-E72D297353CC}">
              <c16:uniqueId val="{00000002-C516-4305-850F-A3A1399E11B4}"/>
            </c:ext>
          </c:extLst>
        </c:ser>
        <c:dLbls>
          <c:showLegendKey val="0"/>
          <c:showVal val="0"/>
          <c:showCatName val="0"/>
          <c:showSerName val="0"/>
          <c:showPercent val="0"/>
          <c:showBubbleSize val="0"/>
        </c:dLbls>
        <c:gapWidth val="219"/>
        <c:overlap val="-27"/>
        <c:axId val="1201481736"/>
        <c:axId val="1201483784"/>
      </c:barChart>
      <c:catAx>
        <c:axId val="1201481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3784"/>
        <c:crosses val="autoZero"/>
        <c:auto val="1"/>
        <c:lblAlgn val="ctr"/>
        <c:lblOffset val="100"/>
        <c:noMultiLvlLbl val="0"/>
      </c:catAx>
      <c:valAx>
        <c:axId val="1201483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Nivel N0-N5</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1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③ Prácticas ITIL — score global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ChartData!$AF$2</c:f>
              <c:strCache>
                <c:ptCount val="1"/>
                <c:pt idx="0">
                  <c:v>Score ITIL</c:v>
                </c:pt>
              </c:strCache>
            </c:strRef>
          </c:tx>
          <c:spPr>
            <a:solidFill>
              <a:schemeClr val="accent1"/>
            </a:solidFill>
            <a:ln>
              <a:noFill/>
            </a:ln>
            <a:effectLst/>
          </c:spPr>
          <c:invertIfNegative val="0"/>
          <c:cat>
            <c:strRef>
              <c:f>ChartData!$AE$3:$AE$13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ChartData!$AF$3:$AF$13</c:f>
              <c:numCache>
                <c:formatCode>0.0%</c:formatCode>
                <c:ptCount val="11"/>
                <c:pt idx="0">
                  <c:v>0.52941176470588236</c:v>
                </c:pt>
                <c:pt idx="1">
                  <c:v>0.55882352941176472</c:v>
                </c:pt>
                <c:pt idx="2">
                  <c:v>0.61764705882352944</c:v>
                </c:pt>
                <c:pt idx="3">
                  <c:v>0.58823529411764708</c:v>
                </c:pt>
                <c:pt idx="4">
                  <c:v>0.79411764705882348</c:v>
                </c:pt>
                <c:pt idx="5">
                  <c:v>0</c:v>
                </c:pt>
                <c:pt idx="6">
                  <c:v>0</c:v>
                </c:pt>
                <c:pt idx="7">
                  <c:v>0</c:v>
                </c:pt>
                <c:pt idx="8">
                  <c:v>0.35294117647058826</c:v>
                </c:pt>
                <c:pt idx="9">
                  <c:v>0</c:v>
                </c:pt>
                <c:pt idx="10">
                  <c:v>0</c:v>
                </c:pt>
              </c:numCache>
            </c:numRef>
          </c:val>
          <c:extLst>
            <c:ext xmlns:c16="http://schemas.microsoft.com/office/drawing/2014/chart" uri="{C3380CC4-5D6E-409C-BE32-E72D297353CC}">
              <c16:uniqueId val="{00000000-DD83-4042-A95C-3C31F0BE5967}"/>
            </c:ext>
          </c:extLst>
        </c:ser>
        <c:dLbls>
          <c:showLegendKey val="0"/>
          <c:showVal val="0"/>
          <c:showCatName val="0"/>
          <c:showSerName val="0"/>
          <c:showPercent val="0"/>
          <c:showBubbleSize val="0"/>
        </c:dLbls>
        <c:gapWidth val="182"/>
        <c:axId val="1199673864"/>
        <c:axId val="1199675912"/>
      </c:barChart>
      <c:catAx>
        <c:axId val="1199673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75912"/>
        <c:crosses val="autoZero"/>
        <c:auto val="1"/>
        <c:lblAlgn val="ctr"/>
        <c:lblOffset val="100"/>
        <c:noMultiLvlLbl val="0"/>
      </c:catAx>
      <c:valAx>
        <c:axId val="1199675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Score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73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④ KPIs operativos — FCR y SLA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ChartData!$AI$2</c:f>
              <c:strCache>
                <c:ptCount val="1"/>
                <c:pt idx="0">
                  <c:v>FCR</c:v>
                </c:pt>
              </c:strCache>
            </c:strRef>
          </c:tx>
          <c:spPr>
            <a:solidFill>
              <a:schemeClr val="accent1"/>
            </a:solidFill>
            <a:ln>
              <a:noFill/>
            </a:ln>
            <a:effectLst/>
          </c:spPr>
          <c:invertIfNegative val="0"/>
          <c:cat>
            <c:strRef>
              <c:f>ChartData!$AH$3:$AH$13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ChartData!$AI$3:$AI$13</c:f>
              <c:numCache>
                <c:formatCode>0.0%</c:formatCode>
                <c:ptCount val="11"/>
                <c:pt idx="0">
                  <c:v>0</c:v>
                </c:pt>
                <c:pt idx="1">
                  <c:v>0</c:v>
                </c:pt>
                <c:pt idx="2">
                  <c:v>0</c:v>
                </c:pt>
                <c:pt idx="3">
                  <c:v>0</c:v>
                </c:pt>
                <c:pt idx="4">
                  <c:v>0.68</c:v>
                </c:pt>
                <c:pt idx="5">
                  <c:v>0.68</c:v>
                </c:pt>
                <c:pt idx="6">
                  <c:v>0.68</c:v>
                </c:pt>
                <c:pt idx="7">
                  <c:v>0.68</c:v>
                </c:pt>
                <c:pt idx="8">
                  <c:v>0</c:v>
                </c:pt>
                <c:pt idx="9">
                  <c:v>0</c:v>
                </c:pt>
                <c:pt idx="10">
                  <c:v>0.68</c:v>
                </c:pt>
              </c:numCache>
            </c:numRef>
          </c:val>
          <c:extLst>
            <c:ext xmlns:c16="http://schemas.microsoft.com/office/drawing/2014/chart" uri="{C3380CC4-5D6E-409C-BE32-E72D297353CC}">
              <c16:uniqueId val="{00000000-5F0E-4956-9DF1-9E19D5948AA4}"/>
            </c:ext>
          </c:extLst>
        </c:ser>
        <c:ser>
          <c:idx val="1"/>
          <c:order val="1"/>
          <c:tx>
            <c:strRef>
              <c:f>ChartData!$AJ$2</c:f>
              <c:strCache>
                <c:ptCount val="1"/>
                <c:pt idx="0">
                  <c:v>SLA</c:v>
                </c:pt>
              </c:strCache>
            </c:strRef>
          </c:tx>
          <c:spPr>
            <a:solidFill>
              <a:schemeClr val="accent2"/>
            </a:solidFill>
            <a:ln>
              <a:noFill/>
            </a:ln>
            <a:effectLst/>
          </c:spPr>
          <c:invertIfNegative val="0"/>
          <c:cat>
            <c:strRef>
              <c:f>ChartData!$AH$3:$AH$13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ChartData!$AJ$3:$AJ$13</c:f>
              <c:numCache>
                <c:formatCode>0.0%</c:formatCode>
                <c:ptCount val="11"/>
                <c:pt idx="0">
                  <c:v>0.7</c:v>
                </c:pt>
                <c:pt idx="1">
                  <c:v>0.74</c:v>
                </c:pt>
                <c:pt idx="2">
                  <c:v>0.98</c:v>
                </c:pt>
                <c:pt idx="3">
                  <c:v>0.72</c:v>
                </c:pt>
                <c:pt idx="4">
                  <c:v>0.89</c:v>
                </c:pt>
                <c:pt idx="5">
                  <c:v>0.89</c:v>
                </c:pt>
                <c:pt idx="6">
                  <c:v>0.89</c:v>
                </c:pt>
                <c:pt idx="7">
                  <c:v>0.89</c:v>
                </c:pt>
                <c:pt idx="8">
                  <c:v>0</c:v>
                </c:pt>
                <c:pt idx="9">
                  <c:v>0</c:v>
                </c:pt>
                <c:pt idx="10">
                  <c:v>0.89</c:v>
                </c:pt>
              </c:numCache>
            </c:numRef>
          </c:val>
          <c:extLst>
            <c:ext xmlns:c16="http://schemas.microsoft.com/office/drawing/2014/chart" uri="{C3380CC4-5D6E-409C-BE32-E72D297353CC}">
              <c16:uniqueId val="{00000002-5F0E-4956-9DF1-9E19D5948AA4}"/>
            </c:ext>
          </c:extLst>
        </c:ser>
        <c:dLbls>
          <c:showLegendKey val="0"/>
          <c:showVal val="0"/>
          <c:showCatName val="0"/>
          <c:showSerName val="0"/>
          <c:showPercent val="0"/>
          <c:showBubbleSize val="0"/>
        </c:dLbls>
        <c:gapWidth val="219"/>
        <c:overlap val="-27"/>
        <c:axId val="1202307080"/>
        <c:axId val="1202309128"/>
      </c:barChart>
      <c:catAx>
        <c:axId val="1202307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09128"/>
        <c:crosses val="autoZero"/>
        <c:auto val="1"/>
        <c:lblAlgn val="ctr"/>
        <c:lblOffset val="100"/>
        <c:noMultiLvlLbl val="0"/>
      </c:catAx>
      <c:valAx>
        <c:axId val="1202309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07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④b Incidentes categorizados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ChartData!$AN$2</c:f>
              <c:strCache>
                <c:ptCount val="1"/>
                <c:pt idx="0">
                  <c:v>Tickets categorizados</c:v>
                </c:pt>
              </c:strCache>
            </c:strRef>
          </c:tx>
          <c:spPr>
            <a:solidFill>
              <a:schemeClr val="accent1"/>
            </a:solidFill>
            <a:ln>
              <a:noFill/>
            </a:ln>
            <a:effectLst/>
          </c:spPr>
          <c:invertIfNegative val="0"/>
          <c:cat>
            <c:strRef>
              <c:f>ChartData!$AM$3:$AM$13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ChartData!$AN$3:$AN$13</c:f>
              <c:numCache>
                <c:formatCode>0.0</c:formatCode>
                <c:ptCount val="11"/>
                <c:pt idx="0">
                  <c:v>668</c:v>
                </c:pt>
                <c:pt idx="1">
                  <c:v>174</c:v>
                </c:pt>
                <c:pt idx="2">
                  <c:v>512</c:v>
                </c:pt>
                <c:pt idx="3">
                  <c:v>171</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B2D9-43C8-95CE-783F3C811167}"/>
            </c:ext>
          </c:extLst>
        </c:ser>
        <c:dLbls>
          <c:showLegendKey val="0"/>
          <c:showVal val="0"/>
          <c:showCatName val="0"/>
          <c:showSerName val="0"/>
          <c:showPercent val="0"/>
          <c:showBubbleSize val="0"/>
        </c:dLbls>
        <c:gapWidth val="219"/>
        <c:overlap val="-27"/>
        <c:axId val="1187733000"/>
        <c:axId val="1187735048"/>
      </c:barChart>
      <c:catAx>
        <c:axId val="1187733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735048"/>
        <c:crosses val="autoZero"/>
        <c:auto val="1"/>
        <c:lblAlgn val="ctr"/>
        <c:lblOffset val="100"/>
        <c:noMultiLvlLbl val="0"/>
      </c:catAx>
      <c:valAx>
        <c:axId val="1187735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Tickets/mes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733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⑤ Experiencia usuario — NPS XLA/DEX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ChartData!$AQ$2</c:f>
              <c:strCache>
                <c:ptCount val="1"/>
                <c:pt idx="0">
                  <c:v>NPS</c:v>
                </c:pt>
              </c:strCache>
            </c:strRef>
          </c:tx>
          <c:spPr>
            <a:solidFill>
              <a:schemeClr val="accent1"/>
            </a:solidFill>
            <a:ln>
              <a:noFill/>
            </a:ln>
            <a:effectLst/>
          </c:spPr>
          <c:invertIfNegative val="0"/>
          <c:cat>
            <c:strRef>
              <c:f>ChartData!$AP$3:$AP$13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ChartData!$AQ$3:$AQ$13</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972A-49DB-8E21-00D4018D0502}"/>
            </c:ext>
          </c:extLst>
        </c:ser>
        <c:dLbls>
          <c:showLegendKey val="0"/>
          <c:showVal val="0"/>
          <c:showCatName val="0"/>
          <c:showSerName val="0"/>
          <c:showPercent val="0"/>
          <c:showBubbleSize val="0"/>
        </c:dLbls>
        <c:gapWidth val="182"/>
        <c:axId val="136333832"/>
        <c:axId val="136335880"/>
      </c:barChart>
      <c:catAx>
        <c:axId val="136333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5880"/>
        <c:crosses val="autoZero"/>
        <c:auto val="1"/>
        <c:lblAlgn val="ctr"/>
        <c:lblOffset val="100"/>
        <c:noMultiLvlLbl val="0"/>
      </c:catAx>
      <c:valAx>
        <c:axId val="1363358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3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⑥ Dolores críticos activos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ChartData!$AT$2</c:f>
              <c:strCache>
                <c:ptCount val="1"/>
                <c:pt idx="0">
                  <c:v>Dolores activos D1–D18</c:v>
                </c:pt>
              </c:strCache>
            </c:strRef>
          </c:tx>
          <c:spPr>
            <a:solidFill>
              <a:schemeClr val="accent1"/>
            </a:solidFill>
            <a:ln>
              <a:noFill/>
            </a:ln>
            <a:effectLst/>
          </c:spPr>
          <c:invertIfNegative val="0"/>
          <c:cat>
            <c:strRef>
              <c:f>ChartData!$AS$3:$AS$13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ChartData!$AT$3:$AT$13</c:f>
              <c:numCache>
                <c:formatCode>General</c:formatCode>
                <c:ptCount val="11"/>
                <c:pt idx="0">
                  <c:v>11</c:v>
                </c:pt>
                <c:pt idx="1">
                  <c:v>11</c:v>
                </c:pt>
                <c:pt idx="2">
                  <c:v>9.5</c:v>
                </c:pt>
                <c:pt idx="3">
                  <c:v>11.5</c:v>
                </c:pt>
                <c:pt idx="4">
                  <c:v>1</c:v>
                </c:pt>
                <c:pt idx="5">
                  <c:v>1</c:v>
                </c:pt>
                <c:pt idx="6">
                  <c:v>0</c:v>
                </c:pt>
                <c:pt idx="7">
                  <c:v>0</c:v>
                </c:pt>
                <c:pt idx="8">
                  <c:v>6</c:v>
                </c:pt>
                <c:pt idx="9">
                  <c:v>0</c:v>
                </c:pt>
                <c:pt idx="10">
                  <c:v>0</c:v>
                </c:pt>
              </c:numCache>
            </c:numRef>
          </c:val>
          <c:extLst>
            <c:ext xmlns:c16="http://schemas.microsoft.com/office/drawing/2014/chart" uri="{C3380CC4-5D6E-409C-BE32-E72D297353CC}">
              <c16:uniqueId val="{00000000-0E29-4DD8-8FE2-77D648F19D11}"/>
            </c:ext>
          </c:extLst>
        </c:ser>
        <c:dLbls>
          <c:showLegendKey val="0"/>
          <c:showVal val="0"/>
          <c:showCatName val="0"/>
          <c:showSerName val="0"/>
          <c:showPercent val="0"/>
          <c:showBubbleSize val="0"/>
        </c:dLbls>
        <c:gapWidth val="219"/>
        <c:overlap val="-27"/>
        <c:axId val="1188779016"/>
        <c:axId val="1188781064"/>
      </c:barChart>
      <c:catAx>
        <c:axId val="1188779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81064"/>
        <c:crosses val="autoZero"/>
        <c:auto val="1"/>
        <c:lblAlgn val="ctr"/>
        <c:lblOffset val="100"/>
        <c:noMultiLvlLbl val="0"/>
      </c:catAx>
      <c:valAx>
        <c:axId val="1188781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 ponderada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79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⑦ Rotación y talento — completitud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ChartData!$AW$2</c:f>
              <c:strCache>
                <c:ptCount val="1"/>
                <c:pt idx="0">
                  <c:v>Completitud</c:v>
                </c:pt>
              </c:strCache>
            </c:strRef>
          </c:tx>
          <c:spPr>
            <a:solidFill>
              <a:schemeClr val="accent1"/>
            </a:solidFill>
            <a:ln>
              <a:noFill/>
            </a:ln>
            <a:effectLst/>
          </c:spPr>
          <c:invertIfNegative val="0"/>
          <c:cat>
            <c:strRef>
              <c:f>ChartData!$AV$3:$AV$13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ChartData!$AW$3:$AW$13</c:f>
              <c:numCache>
                <c:formatCode>0.0%</c:formatCode>
                <c:ptCount val="11"/>
                <c:pt idx="0">
                  <c:v>0.5</c:v>
                </c:pt>
                <c:pt idx="1">
                  <c:v>0.5</c:v>
                </c:pt>
                <c:pt idx="2">
                  <c:v>0.5</c:v>
                </c:pt>
                <c:pt idx="3">
                  <c:v>0.5</c:v>
                </c:pt>
                <c:pt idx="4">
                  <c:v>0</c:v>
                </c:pt>
                <c:pt idx="5">
                  <c:v>0</c:v>
                </c:pt>
                <c:pt idx="6">
                  <c:v>0</c:v>
                </c:pt>
                <c:pt idx="7">
                  <c:v>0</c:v>
                </c:pt>
                <c:pt idx="8">
                  <c:v>0.125</c:v>
                </c:pt>
                <c:pt idx="9">
                  <c:v>0</c:v>
                </c:pt>
                <c:pt idx="10">
                  <c:v>0</c:v>
                </c:pt>
              </c:numCache>
            </c:numRef>
          </c:val>
          <c:extLst>
            <c:ext xmlns:c16="http://schemas.microsoft.com/office/drawing/2014/chart" uri="{C3380CC4-5D6E-409C-BE32-E72D297353CC}">
              <c16:uniqueId val="{00000000-8BD2-4E8B-83E0-13F1DBBDA8F3}"/>
            </c:ext>
          </c:extLst>
        </c:ser>
        <c:dLbls>
          <c:showLegendKey val="0"/>
          <c:showVal val="0"/>
          <c:showCatName val="0"/>
          <c:showSerName val="0"/>
          <c:showPercent val="0"/>
          <c:showBubbleSize val="0"/>
        </c:dLbls>
        <c:gapWidth val="182"/>
        <c:axId val="1189102088"/>
        <c:axId val="1189104136"/>
      </c:barChart>
      <c:catAx>
        <c:axId val="1189102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104136"/>
        <c:crosses val="autoZero"/>
        <c:auto val="1"/>
        <c:lblAlgn val="ctr"/>
        <c:lblOffset val="100"/>
        <c:noMultiLvlLbl val="0"/>
      </c:catAx>
      <c:valAx>
        <c:axId val="1189104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completitud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102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⑧ Tecnología y herramientas registradas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ChartData!$AZ$2</c:f>
              <c:strCache>
                <c:ptCount val="1"/>
                <c:pt idx="0">
                  <c:v>Herramientas registradas</c:v>
                </c:pt>
              </c:strCache>
            </c:strRef>
          </c:tx>
          <c:spPr>
            <a:solidFill>
              <a:schemeClr val="accent1"/>
            </a:solidFill>
            <a:ln>
              <a:noFill/>
            </a:ln>
            <a:effectLst/>
          </c:spPr>
          <c:invertIfNegative val="0"/>
          <c:cat>
            <c:strRef>
              <c:f>ChartData!$AY$3:$AY$13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ChartData!$AZ$3:$AZ$13</c:f>
              <c:numCache>
                <c:formatCode>0.0</c:formatCode>
                <c:ptCount val="11"/>
                <c:pt idx="0">
                  <c:v>4</c:v>
                </c:pt>
                <c:pt idx="1">
                  <c:v>4</c:v>
                </c:pt>
                <c:pt idx="2">
                  <c:v>6</c:v>
                </c:pt>
                <c:pt idx="3">
                  <c:v>5</c:v>
                </c:pt>
                <c:pt idx="4">
                  <c:v>0</c:v>
                </c:pt>
                <c:pt idx="5">
                  <c:v>0</c:v>
                </c:pt>
                <c:pt idx="6">
                  <c:v>0</c:v>
                </c:pt>
                <c:pt idx="7">
                  <c:v>0</c:v>
                </c:pt>
                <c:pt idx="8">
                  <c:v>2</c:v>
                </c:pt>
                <c:pt idx="9">
                  <c:v>0</c:v>
                </c:pt>
                <c:pt idx="10">
                  <c:v>0</c:v>
                </c:pt>
              </c:numCache>
            </c:numRef>
          </c:val>
          <c:extLst>
            <c:ext xmlns:c16="http://schemas.microsoft.com/office/drawing/2014/chart" uri="{C3380CC4-5D6E-409C-BE32-E72D297353CC}">
              <c16:uniqueId val="{00000000-AB22-40AF-AF39-21EF1501C8EF}"/>
            </c:ext>
          </c:extLst>
        </c:ser>
        <c:dLbls>
          <c:showLegendKey val="0"/>
          <c:showVal val="0"/>
          <c:showCatName val="0"/>
          <c:showSerName val="0"/>
          <c:showPercent val="0"/>
          <c:showBubbleSize val="0"/>
        </c:dLbls>
        <c:gapWidth val="219"/>
        <c:overlap val="-27"/>
        <c:axId val="1189493256"/>
        <c:axId val="1189495304"/>
      </c:barChart>
      <c:catAx>
        <c:axId val="1189493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95304"/>
        <c:crosses val="autoZero"/>
        <c:auto val="1"/>
        <c:lblAlgn val="ctr"/>
        <c:lblOffset val="100"/>
        <c:noMultiLvlLbl val="0"/>
      </c:catAx>
      <c:valAx>
        <c:axId val="1189495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93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⑨ Modelo económico — completitud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ChartData!$BC$2</c:f>
              <c:strCache>
                <c:ptCount val="1"/>
                <c:pt idx="0">
                  <c:v>Completitud</c:v>
                </c:pt>
              </c:strCache>
            </c:strRef>
          </c:tx>
          <c:spPr>
            <a:solidFill>
              <a:schemeClr val="accent1"/>
            </a:solidFill>
            <a:ln>
              <a:noFill/>
            </a:ln>
            <a:effectLst/>
          </c:spPr>
          <c:invertIfNegative val="0"/>
          <c:cat>
            <c:strRef>
              <c:f>ChartData!$BB$3:$BB$13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ChartData!$BC$3:$BC$13</c:f>
              <c:numCache>
                <c:formatCode>0.0%</c:formatCode>
                <c:ptCount val="11"/>
                <c:pt idx="0">
                  <c:v>1</c:v>
                </c:pt>
                <c:pt idx="1">
                  <c:v>1</c:v>
                </c:pt>
                <c:pt idx="2">
                  <c:v>1</c:v>
                </c:pt>
                <c:pt idx="3">
                  <c:v>1</c:v>
                </c:pt>
                <c:pt idx="4">
                  <c:v>0</c:v>
                </c:pt>
                <c:pt idx="5">
                  <c:v>0</c:v>
                </c:pt>
                <c:pt idx="6">
                  <c:v>0</c:v>
                </c:pt>
                <c:pt idx="7">
                  <c:v>0</c:v>
                </c:pt>
                <c:pt idx="8">
                  <c:v>0.42857142857142855</c:v>
                </c:pt>
                <c:pt idx="9">
                  <c:v>0</c:v>
                </c:pt>
                <c:pt idx="10">
                  <c:v>0</c:v>
                </c:pt>
              </c:numCache>
            </c:numRef>
          </c:val>
          <c:extLst>
            <c:ext xmlns:c16="http://schemas.microsoft.com/office/drawing/2014/chart" uri="{C3380CC4-5D6E-409C-BE32-E72D297353CC}">
              <c16:uniqueId val="{00000000-48F2-41C3-B635-8D3753430223}"/>
            </c:ext>
          </c:extLst>
        </c:ser>
        <c:dLbls>
          <c:showLegendKey val="0"/>
          <c:showVal val="0"/>
          <c:showCatName val="0"/>
          <c:showSerName val="0"/>
          <c:showPercent val="0"/>
          <c:showBubbleSize val="0"/>
        </c:dLbls>
        <c:gapWidth val="182"/>
        <c:axId val="1190409736"/>
        <c:axId val="1190411784"/>
      </c:barChart>
      <c:catAx>
        <c:axId val="11904097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11784"/>
        <c:crosses val="autoZero"/>
        <c:auto val="1"/>
        <c:lblAlgn val="ctr"/>
        <c:lblOffset val="100"/>
        <c:noMultiLvlLbl val="0"/>
      </c:catAx>
      <c:valAx>
        <c:axId val="1190411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completitud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09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⑩ Visión nuevo servicio — completitud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ChartData!$BF$2</c:f>
              <c:strCache>
                <c:ptCount val="1"/>
                <c:pt idx="0">
                  <c:v>Completitud</c:v>
                </c:pt>
              </c:strCache>
            </c:strRef>
          </c:tx>
          <c:spPr>
            <a:solidFill>
              <a:schemeClr val="accent1"/>
            </a:solidFill>
            <a:ln>
              <a:noFill/>
            </a:ln>
            <a:effectLst/>
          </c:spPr>
          <c:invertIfNegative val="0"/>
          <c:cat>
            <c:strRef>
              <c:f>ChartData!$BE$3:$BE$13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ChartData!$BF$3:$BF$13</c:f>
              <c:numCache>
                <c:formatCode>0.0%</c:formatCode>
                <c:ptCount val="11"/>
                <c:pt idx="0">
                  <c:v>1</c:v>
                </c:pt>
                <c:pt idx="1">
                  <c:v>1</c:v>
                </c:pt>
                <c:pt idx="2">
                  <c:v>1</c:v>
                </c:pt>
                <c:pt idx="3">
                  <c:v>1</c:v>
                </c:pt>
                <c:pt idx="4">
                  <c:v>0.1111111111111111</c:v>
                </c:pt>
                <c:pt idx="5">
                  <c:v>0.1111111111111111</c:v>
                </c:pt>
                <c:pt idx="6">
                  <c:v>0.1111111111111111</c:v>
                </c:pt>
                <c:pt idx="7">
                  <c:v>0.1111111111111111</c:v>
                </c:pt>
                <c:pt idx="8">
                  <c:v>0.88888888888888884</c:v>
                </c:pt>
                <c:pt idx="9">
                  <c:v>0.1111111111111111</c:v>
                </c:pt>
                <c:pt idx="10">
                  <c:v>0.1111111111111111</c:v>
                </c:pt>
              </c:numCache>
            </c:numRef>
          </c:val>
          <c:extLst>
            <c:ext xmlns:c16="http://schemas.microsoft.com/office/drawing/2014/chart" uri="{C3380CC4-5D6E-409C-BE32-E72D297353CC}">
              <c16:uniqueId val="{00000000-C2D3-411D-A6EA-67490E986508}"/>
            </c:ext>
          </c:extLst>
        </c:ser>
        <c:dLbls>
          <c:showLegendKey val="0"/>
          <c:showVal val="0"/>
          <c:showCatName val="0"/>
          <c:showSerName val="0"/>
          <c:showPercent val="0"/>
          <c:showBubbleSize val="0"/>
        </c:dLbls>
        <c:gapWidth val="182"/>
        <c:axId val="1191124488"/>
        <c:axId val="1191130632"/>
      </c:barChart>
      <c:catAx>
        <c:axId val="11911244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30632"/>
        <c:crosses val="autoZero"/>
        <c:auto val="1"/>
        <c:lblAlgn val="ctr"/>
        <c:lblOffset val="100"/>
        <c:noMultiLvlLbl val="0"/>
      </c:catAx>
      <c:valAx>
        <c:axId val="1191130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completitud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24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⑪ Casos de éxito — completitud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ChartData!$BI$2</c:f>
              <c:strCache>
                <c:ptCount val="1"/>
                <c:pt idx="0">
                  <c:v>Completitud</c:v>
                </c:pt>
              </c:strCache>
            </c:strRef>
          </c:tx>
          <c:spPr>
            <a:solidFill>
              <a:schemeClr val="accent1"/>
            </a:solidFill>
            <a:ln>
              <a:noFill/>
            </a:ln>
            <a:effectLst/>
          </c:spPr>
          <c:invertIfNegative val="0"/>
          <c:cat>
            <c:strRef>
              <c:f>ChartData!$BH$3:$BH$13</c:f>
              <c:strCache>
                <c:ptCount val="11"/>
                <c:pt idx="0">
                  <c:v>SURA Cotizadores</c:v>
                </c:pt>
                <c:pt idx="1">
                  <c:v>SURA Digital Venta</c:v>
                </c:pt>
                <c:pt idx="2">
                  <c:v>SURA Automatizacion</c:v>
                </c:pt>
                <c:pt idx="3">
                  <c:v>SURA Canales Masivos</c:v>
                </c:pt>
                <c:pt idx="4">
                  <c:v>BCO Gioti1</c:v>
                </c:pt>
                <c:pt idx="5">
                  <c:v>BCO Gioti2</c:v>
                </c:pt>
                <c:pt idx="6">
                  <c:v>BCO Gioti3</c:v>
                </c:pt>
                <c:pt idx="7">
                  <c:v>BCO Gioti4</c:v>
                </c:pt>
                <c:pt idx="8">
                  <c:v>AES</c:v>
                </c:pt>
                <c:pt idx="9">
                  <c:v>XM</c:v>
                </c:pt>
                <c:pt idx="10">
                  <c:v>MEDICARTE</c:v>
                </c:pt>
              </c:strCache>
            </c:strRef>
          </c:cat>
          <c:val>
            <c:numRef>
              <c:f>ChartData!$BI$3:$BI$13</c:f>
              <c:numCache>
                <c:formatCode>0.0%</c:formatCode>
                <c:ptCount val="11"/>
                <c:pt idx="0">
                  <c:v>0.35</c:v>
                </c:pt>
                <c:pt idx="1">
                  <c:v>0.35</c:v>
                </c:pt>
                <c:pt idx="2">
                  <c:v>0.35</c:v>
                </c:pt>
                <c:pt idx="3">
                  <c:v>0.35</c:v>
                </c:pt>
                <c:pt idx="4">
                  <c:v>0.35</c:v>
                </c:pt>
                <c:pt idx="5">
                  <c:v>0.35</c:v>
                </c:pt>
                <c:pt idx="6">
                  <c:v>0.35</c:v>
                </c:pt>
                <c:pt idx="7">
                  <c:v>0.35</c:v>
                </c:pt>
                <c:pt idx="8">
                  <c:v>0.35</c:v>
                </c:pt>
                <c:pt idx="9">
                  <c:v>0.35</c:v>
                </c:pt>
                <c:pt idx="10">
                  <c:v>0.35</c:v>
                </c:pt>
              </c:numCache>
            </c:numRef>
          </c:val>
          <c:extLst>
            <c:ext xmlns:c16="http://schemas.microsoft.com/office/drawing/2014/chart" uri="{C3380CC4-5D6E-409C-BE32-E72D297353CC}">
              <c16:uniqueId val="{00000000-031D-4063-8BF9-9A70097F97F8}"/>
            </c:ext>
          </c:extLst>
        </c:ser>
        <c:dLbls>
          <c:showLegendKey val="0"/>
          <c:showVal val="0"/>
          <c:showCatName val="0"/>
          <c:showSerName val="0"/>
          <c:showPercent val="0"/>
          <c:showBubbleSize val="0"/>
        </c:dLbls>
        <c:gapWidth val="182"/>
        <c:axId val="1191442952"/>
        <c:axId val="1191449096"/>
      </c:barChart>
      <c:catAx>
        <c:axId val="11914429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49096"/>
        <c:crosses val="autoZero"/>
        <c:auto val="1"/>
        <c:lblAlgn val="ctr"/>
        <c:lblOffset val="100"/>
        <c:noMultiLvlLbl val="0"/>
      </c:catAx>
      <c:valAx>
        <c:axId val="11914490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completitud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42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228600</xdr:colOff>
      <xdr:row>2</xdr:row>
      <xdr:rowOff>171450</xdr:rowOff>
    </xdr:from>
    <xdr:to>
      <xdr:col>2</xdr:col>
      <xdr:colOff>739775</xdr:colOff>
      <xdr:row>4</xdr:row>
      <xdr:rowOff>133350</xdr:rowOff>
    </xdr:to>
    <xdr:pic>
      <xdr:nvPicPr>
        <xdr:cNvPr id="2" name="Imagen 1">
          <a:extLst>
            <a:ext uri="{FF2B5EF4-FFF2-40B4-BE49-F238E27FC236}">
              <a16:creationId xmlns:a16="http://schemas.microsoft.com/office/drawing/2014/main" id="{AC36DC54-407F-4A51-907A-AC8DD0E5827C}"/>
            </a:ext>
          </a:extLst>
        </xdr:cNvPr>
        <xdr:cNvPicPr>
          <a:picLocks noChangeAspect="1"/>
        </xdr:cNvPicPr>
      </xdr:nvPicPr>
      <xdr:blipFill>
        <a:blip xmlns:r="http://schemas.openxmlformats.org/officeDocument/2006/relationships" r:embed="rId1"/>
        <a:stretch>
          <a:fillRect/>
        </a:stretch>
      </xdr:blipFill>
      <xdr:spPr>
        <a:xfrm>
          <a:off x="428625" y="447675"/>
          <a:ext cx="1444625" cy="295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57150</xdr:rowOff>
    </xdr:from>
    <xdr:to>
      <xdr:col>2</xdr:col>
      <xdr:colOff>1492250</xdr:colOff>
      <xdr:row>3</xdr:row>
      <xdr:rowOff>257175</xdr:rowOff>
    </xdr:to>
    <xdr:pic>
      <xdr:nvPicPr>
        <xdr:cNvPr id="2" name="Imagen 1">
          <a:extLst>
            <a:ext uri="{FF2B5EF4-FFF2-40B4-BE49-F238E27FC236}">
              <a16:creationId xmlns:a16="http://schemas.microsoft.com/office/drawing/2014/main" id="{10938E49-ED75-47F2-93D8-2E276AECD829}"/>
            </a:ext>
          </a:extLst>
        </xdr:cNvPr>
        <xdr:cNvPicPr>
          <a:picLocks noChangeAspect="1"/>
        </xdr:cNvPicPr>
      </xdr:nvPicPr>
      <xdr:blipFill>
        <a:blip xmlns:r="http://schemas.openxmlformats.org/officeDocument/2006/relationships" r:embed="rId1"/>
        <a:stretch>
          <a:fillRect/>
        </a:stretch>
      </xdr:blipFill>
      <xdr:spPr>
        <a:xfrm>
          <a:off x="1028700" y="419100"/>
          <a:ext cx="1444625" cy="295275"/>
        </a:xfrm>
        <a:prstGeom prst="rect">
          <a:avLst/>
        </a:prstGeom>
      </xdr:spPr>
    </xdr:pic>
    <xdr:clientData/>
  </xdr:twoCellAnchor>
  <xdr:twoCellAnchor editAs="oneCell">
    <xdr:from>
      <xdr:col>4</xdr:col>
      <xdr:colOff>266700</xdr:colOff>
      <xdr:row>22</xdr:row>
      <xdr:rowOff>247650</xdr:rowOff>
    </xdr:from>
    <xdr:to>
      <xdr:col>9</xdr:col>
      <xdr:colOff>381000</xdr:colOff>
      <xdr:row>28</xdr:row>
      <xdr:rowOff>219075</xdr:rowOff>
    </xdr:to>
    <xdr:pic>
      <xdr:nvPicPr>
        <xdr:cNvPr id="3" name="Imagen 2">
          <a:extLst>
            <a:ext uri="{FF2B5EF4-FFF2-40B4-BE49-F238E27FC236}">
              <a16:creationId xmlns:a16="http://schemas.microsoft.com/office/drawing/2014/main" id="{1A2E1988-ACDC-E992-82F0-41221D78C013}"/>
            </a:ext>
            <a:ext uri="{147F2762-F138-4A5C-976F-8EAC2B608ADB}">
              <a16:predDERef xmlns:a16="http://schemas.microsoft.com/office/drawing/2014/main" pred="{10938E49-ED75-47F2-93D8-2E276AECD829}"/>
            </a:ext>
          </a:extLst>
        </xdr:cNvPr>
        <xdr:cNvPicPr>
          <a:picLocks noChangeAspect="1"/>
        </xdr:cNvPicPr>
      </xdr:nvPicPr>
      <xdr:blipFill>
        <a:blip xmlns:r="http://schemas.openxmlformats.org/officeDocument/2006/relationships" r:embed="rId2"/>
        <a:stretch>
          <a:fillRect/>
        </a:stretch>
      </xdr:blipFill>
      <xdr:spPr>
        <a:xfrm>
          <a:off x="6391275" y="6457950"/>
          <a:ext cx="7743825" cy="4086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419100</xdr:colOff>
      <xdr:row>1</xdr:row>
      <xdr:rowOff>238125</xdr:rowOff>
    </xdr:from>
    <xdr:to>
      <xdr:col>1</xdr:col>
      <xdr:colOff>1863725</xdr:colOff>
      <xdr:row>3</xdr:row>
      <xdr:rowOff>76200</xdr:rowOff>
    </xdr:to>
    <xdr:pic>
      <xdr:nvPicPr>
        <xdr:cNvPr id="5" name="Imagen 4">
          <a:extLst>
            <a:ext uri="{FF2B5EF4-FFF2-40B4-BE49-F238E27FC236}">
              <a16:creationId xmlns:a16="http://schemas.microsoft.com/office/drawing/2014/main" id="{530EBDE9-1CAC-4AEA-848F-BF096A0CC5C0}"/>
            </a:ext>
            <a:ext uri="{147F2762-F138-4A5C-976F-8EAC2B608ADB}">
              <a16:predDERef xmlns:a16="http://schemas.microsoft.com/office/drawing/2014/main" pred="{00000000-0008-0000-0300-000003000000}"/>
            </a:ext>
          </a:extLst>
        </xdr:cNvPr>
        <xdr:cNvPicPr>
          <a:picLocks noChangeAspect="1"/>
        </xdr:cNvPicPr>
      </xdr:nvPicPr>
      <xdr:blipFill>
        <a:blip xmlns:r="http://schemas.openxmlformats.org/officeDocument/2006/relationships" r:embed="rId1"/>
        <a:stretch>
          <a:fillRect/>
        </a:stretch>
      </xdr:blipFill>
      <xdr:spPr>
        <a:xfrm>
          <a:off x="619125" y="428625"/>
          <a:ext cx="1444625" cy="295275"/>
        </a:xfrm>
        <a:prstGeom prst="rect">
          <a:avLst/>
        </a:prstGeom>
      </xdr:spPr>
    </xdr:pic>
    <xdr:clientData/>
  </xdr:twoCellAnchor>
  <xdr:twoCellAnchor>
    <xdr:from>
      <xdr:col>1</xdr:col>
      <xdr:colOff>0</xdr:colOff>
      <xdr:row>66</xdr:row>
      <xdr:rowOff>180975</xdr:rowOff>
    </xdr:from>
    <xdr:to>
      <xdr:col>6</xdr:col>
      <xdr:colOff>0</xdr:colOff>
      <xdr:row>90</xdr:row>
      <xdr:rowOff>0</xdr:rowOff>
    </xdr:to>
    <xdr:graphicFrame macro="">
      <xdr:nvGraphicFramePr>
        <xdr:cNvPr id="6" name="Dashboard - Madurez vs Meta">
          <a:extLst>
            <a:ext uri="{FF2B5EF4-FFF2-40B4-BE49-F238E27FC236}">
              <a16:creationId xmlns:a16="http://schemas.microsoft.com/office/drawing/2014/main" id="{D505DFF7-06C8-5EB9-A657-7A30A6CF877E}"/>
            </a:ext>
            <a:ext uri="{147F2762-F138-4A5C-976F-8EAC2B608ADB}">
              <a16:predDERef xmlns:a16="http://schemas.microsoft.com/office/drawing/2014/main" pred="{530EBDE9-1CAC-4AEA-848F-BF096A0CC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66</xdr:row>
      <xdr:rowOff>180975</xdr:rowOff>
    </xdr:from>
    <xdr:to>
      <xdr:col>14</xdr:col>
      <xdr:colOff>0</xdr:colOff>
      <xdr:row>90</xdr:row>
      <xdr:rowOff>0</xdr:rowOff>
    </xdr:to>
    <xdr:graphicFrame macro="">
      <xdr:nvGraphicFramePr>
        <xdr:cNvPr id="7" name="Dashboard - Score Global">
          <a:extLst>
            <a:ext uri="{FF2B5EF4-FFF2-40B4-BE49-F238E27FC236}">
              <a16:creationId xmlns:a16="http://schemas.microsoft.com/office/drawing/2014/main" id="{5AA5A4B2-B813-7641-46DD-3DDE050D9589}"/>
            </a:ext>
            <a:ext uri="{147F2762-F138-4A5C-976F-8EAC2B608ADB}">
              <a16:predDERef xmlns:a16="http://schemas.microsoft.com/office/drawing/2014/main" pred="{D505DFF7-06C8-5EB9-A657-7A30A6CF8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91</xdr:row>
      <xdr:rowOff>0</xdr:rowOff>
    </xdr:from>
    <xdr:to>
      <xdr:col>6</xdr:col>
      <xdr:colOff>0</xdr:colOff>
      <xdr:row>108</xdr:row>
      <xdr:rowOff>0</xdr:rowOff>
    </xdr:to>
    <xdr:graphicFrame macro="">
      <xdr:nvGraphicFramePr>
        <xdr:cNvPr id="8" name="Dashboard - Dolores Activos">
          <a:extLst>
            <a:ext uri="{FF2B5EF4-FFF2-40B4-BE49-F238E27FC236}">
              <a16:creationId xmlns:a16="http://schemas.microsoft.com/office/drawing/2014/main" id="{F42AB68C-1015-D08A-9441-5FFE9BC84BCF}"/>
            </a:ext>
            <a:ext uri="{147F2762-F138-4A5C-976F-8EAC2B608ADB}">
              <a16:predDERef xmlns:a16="http://schemas.microsoft.com/office/drawing/2014/main" pred="{5AA5A4B2-B813-7641-46DD-3DDE050D9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91</xdr:row>
      <xdr:rowOff>0</xdr:rowOff>
    </xdr:from>
    <xdr:to>
      <xdr:col>14</xdr:col>
      <xdr:colOff>0</xdr:colOff>
      <xdr:row>108</xdr:row>
      <xdr:rowOff>0</xdr:rowOff>
    </xdr:to>
    <xdr:graphicFrame macro="">
      <xdr:nvGraphicFramePr>
        <xdr:cNvPr id="9" name="Dashboard - KPI Benchmark">
          <a:extLst>
            <a:ext uri="{FF2B5EF4-FFF2-40B4-BE49-F238E27FC236}">
              <a16:creationId xmlns:a16="http://schemas.microsoft.com/office/drawing/2014/main" id="{B6E94EE2-9C53-BDB7-3FE8-6B356DDC4DF8}"/>
            </a:ext>
            <a:ext uri="{147F2762-F138-4A5C-976F-8EAC2B608ADB}">
              <a16:predDERef xmlns:a16="http://schemas.microsoft.com/office/drawing/2014/main" pred="{F42AB68C-1015-D08A-9441-5FFE9BC84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112</xdr:row>
      <xdr:rowOff>0</xdr:rowOff>
    </xdr:from>
    <xdr:to>
      <xdr:col>14</xdr:col>
      <xdr:colOff>0</xdr:colOff>
      <xdr:row>133</xdr:row>
      <xdr:rowOff>0</xdr:rowOff>
    </xdr:to>
    <xdr:graphicFrame macro="">
      <xdr:nvGraphicFramePr>
        <xdr:cNvPr id="2" name="Dashboard - Cobertura 11 Dimensiones">
          <a:extLst>
            <a:ext uri="{FF2B5EF4-FFF2-40B4-BE49-F238E27FC236}">
              <a16:creationId xmlns:a16="http://schemas.microsoft.com/office/drawing/2014/main" id="{8D0C6950-BCAB-0971-212E-6F61016D480D}"/>
            </a:ext>
            <a:ext uri="{147F2762-F138-4A5C-976F-8EAC2B608ADB}">
              <a16:predDERef xmlns:a16="http://schemas.microsoft.com/office/drawing/2014/main" pred="{B6E94EE2-9C53-BDB7-3FE8-6B356DDC4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209550</xdr:colOff>
      <xdr:row>1</xdr:row>
      <xdr:rowOff>161925</xdr:rowOff>
    </xdr:from>
    <xdr:to>
      <xdr:col>3</xdr:col>
      <xdr:colOff>377825</xdr:colOff>
      <xdr:row>3</xdr:row>
      <xdr:rowOff>47625</xdr:rowOff>
    </xdr:to>
    <xdr:pic>
      <xdr:nvPicPr>
        <xdr:cNvPr id="2" name="Imagen 1">
          <a:extLst>
            <a:ext uri="{FF2B5EF4-FFF2-40B4-BE49-F238E27FC236}">
              <a16:creationId xmlns:a16="http://schemas.microsoft.com/office/drawing/2014/main" id="{8AE24F05-DC4D-4D9B-A233-A49134030C7F}"/>
            </a:ext>
            <a:ext uri="{147F2762-F138-4A5C-976F-8EAC2B608ADB}">
              <a16:predDERef xmlns:a16="http://schemas.microsoft.com/office/drawing/2014/main" pred="{00000000-0008-0000-0400-000007000000}"/>
            </a:ext>
          </a:extLst>
        </xdr:cNvPr>
        <xdr:cNvPicPr>
          <a:picLocks noChangeAspect="1"/>
        </xdr:cNvPicPr>
      </xdr:nvPicPr>
      <xdr:blipFill>
        <a:blip xmlns:r="http://schemas.openxmlformats.org/officeDocument/2006/relationships" r:embed="rId1"/>
        <a:stretch>
          <a:fillRect/>
        </a:stretch>
      </xdr:blipFill>
      <xdr:spPr>
        <a:xfrm>
          <a:off x="409575" y="352425"/>
          <a:ext cx="1444625" cy="295275"/>
        </a:xfrm>
        <a:prstGeom prst="rect">
          <a:avLst/>
        </a:prstGeom>
      </xdr:spPr>
    </xdr:pic>
    <xdr:clientData/>
  </xdr:twoCellAnchor>
  <xdr:twoCellAnchor>
    <xdr:from>
      <xdr:col>1</xdr:col>
      <xdr:colOff>0</xdr:colOff>
      <xdr:row>8</xdr:row>
      <xdr:rowOff>0</xdr:rowOff>
    </xdr:from>
    <xdr:to>
      <xdr:col>8</xdr:col>
      <xdr:colOff>0</xdr:colOff>
      <xdr:row>24</xdr:row>
      <xdr:rowOff>0</xdr:rowOff>
    </xdr:to>
    <xdr:graphicFrame macro="">
      <xdr:nvGraphicFramePr>
        <xdr:cNvPr id="3" name="① Identificación general">
          <a:extLst>
            <a:ext uri="{FF2B5EF4-FFF2-40B4-BE49-F238E27FC236}">
              <a16:creationId xmlns:a16="http://schemas.microsoft.com/office/drawing/2014/main" id="{9A24A2B1-7063-A388-4E3C-5F7D0985BC4C}"/>
            </a:ext>
            <a:ext uri="{147F2762-F138-4A5C-976F-8EAC2B608ADB}">
              <a16:predDERef xmlns:a16="http://schemas.microsoft.com/office/drawing/2014/main" pred="{8AE24F05-DC4D-4D9B-A233-A49134030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8</xdr:row>
      <xdr:rowOff>0</xdr:rowOff>
    </xdr:from>
    <xdr:to>
      <xdr:col>16</xdr:col>
      <xdr:colOff>0</xdr:colOff>
      <xdr:row>24</xdr:row>
      <xdr:rowOff>0</xdr:rowOff>
    </xdr:to>
    <xdr:graphicFrame macro="">
      <xdr:nvGraphicFramePr>
        <xdr:cNvPr id="4" name="② Madurez actual">
          <a:extLst>
            <a:ext uri="{FF2B5EF4-FFF2-40B4-BE49-F238E27FC236}">
              <a16:creationId xmlns:a16="http://schemas.microsoft.com/office/drawing/2014/main" id="{59B985C2-3F43-9353-AC21-95863CBE0356}"/>
            </a:ext>
            <a:ext uri="{147F2762-F138-4A5C-976F-8EAC2B608ADB}">
              <a16:predDERef xmlns:a16="http://schemas.microsoft.com/office/drawing/2014/main" pred="{9A24A2B1-7063-A388-4E3C-5F7D0985B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25</xdr:row>
      <xdr:rowOff>0</xdr:rowOff>
    </xdr:from>
    <xdr:to>
      <xdr:col>8</xdr:col>
      <xdr:colOff>0</xdr:colOff>
      <xdr:row>41</xdr:row>
      <xdr:rowOff>0</xdr:rowOff>
    </xdr:to>
    <xdr:graphicFrame macro="">
      <xdr:nvGraphicFramePr>
        <xdr:cNvPr id="5" name="③ Score ITIL">
          <a:extLst>
            <a:ext uri="{FF2B5EF4-FFF2-40B4-BE49-F238E27FC236}">
              <a16:creationId xmlns:a16="http://schemas.microsoft.com/office/drawing/2014/main" id="{692AC576-BE64-C1D7-6308-FC4A505E4F8F}"/>
            </a:ext>
            <a:ext uri="{147F2762-F138-4A5C-976F-8EAC2B608ADB}">
              <a16:predDERef xmlns:a16="http://schemas.microsoft.com/office/drawing/2014/main" pred="{59B985C2-3F43-9353-AC21-95863CBE0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25</xdr:row>
      <xdr:rowOff>0</xdr:rowOff>
    </xdr:from>
    <xdr:to>
      <xdr:col>16</xdr:col>
      <xdr:colOff>0</xdr:colOff>
      <xdr:row>41</xdr:row>
      <xdr:rowOff>0</xdr:rowOff>
    </xdr:to>
    <xdr:graphicFrame macro="">
      <xdr:nvGraphicFramePr>
        <xdr:cNvPr id="6" name="④ KPIs operativos">
          <a:extLst>
            <a:ext uri="{FF2B5EF4-FFF2-40B4-BE49-F238E27FC236}">
              <a16:creationId xmlns:a16="http://schemas.microsoft.com/office/drawing/2014/main" id="{1308E23F-2F8E-FCCE-FBC1-7DA7A4BFAF86}"/>
            </a:ext>
            <a:ext uri="{147F2762-F138-4A5C-976F-8EAC2B608ADB}">
              <a16:predDERef xmlns:a16="http://schemas.microsoft.com/office/drawing/2014/main" pred="{692AC576-BE64-C1D7-6308-FC4A505E4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42</xdr:row>
      <xdr:rowOff>0</xdr:rowOff>
    </xdr:from>
    <xdr:to>
      <xdr:col>8</xdr:col>
      <xdr:colOff>0</xdr:colOff>
      <xdr:row>58</xdr:row>
      <xdr:rowOff>0</xdr:rowOff>
    </xdr:to>
    <xdr:graphicFrame macro="">
      <xdr:nvGraphicFramePr>
        <xdr:cNvPr id="7" name="④b Incidentes categoria">
          <a:extLst>
            <a:ext uri="{FF2B5EF4-FFF2-40B4-BE49-F238E27FC236}">
              <a16:creationId xmlns:a16="http://schemas.microsoft.com/office/drawing/2014/main" id="{F92A4488-F8BA-F928-6517-B5514D1E28D6}"/>
            </a:ext>
            <a:ext uri="{147F2762-F138-4A5C-976F-8EAC2B608ADB}">
              <a16:predDERef xmlns:a16="http://schemas.microsoft.com/office/drawing/2014/main" pred="{1308E23F-2F8E-FCCE-FBC1-7DA7A4BFA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42</xdr:row>
      <xdr:rowOff>0</xdr:rowOff>
    </xdr:from>
    <xdr:to>
      <xdr:col>16</xdr:col>
      <xdr:colOff>0</xdr:colOff>
      <xdr:row>58</xdr:row>
      <xdr:rowOff>0</xdr:rowOff>
    </xdr:to>
    <xdr:graphicFrame macro="">
      <xdr:nvGraphicFramePr>
        <xdr:cNvPr id="16" name="⑤ XLA DEX">
          <a:extLst>
            <a:ext uri="{FF2B5EF4-FFF2-40B4-BE49-F238E27FC236}">
              <a16:creationId xmlns:a16="http://schemas.microsoft.com/office/drawing/2014/main" id="{AD2A7DBE-16E1-5DBA-B4D2-0A771F564A35}"/>
            </a:ext>
            <a:ext uri="{147F2762-F138-4A5C-976F-8EAC2B608ADB}">
              <a16:predDERef xmlns:a16="http://schemas.microsoft.com/office/drawing/2014/main" pred="{F92A4488-F8BA-F928-6517-B5514D1E2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59</xdr:row>
      <xdr:rowOff>0</xdr:rowOff>
    </xdr:from>
    <xdr:to>
      <xdr:col>8</xdr:col>
      <xdr:colOff>0</xdr:colOff>
      <xdr:row>75</xdr:row>
      <xdr:rowOff>0</xdr:rowOff>
    </xdr:to>
    <xdr:graphicFrame macro="">
      <xdr:nvGraphicFramePr>
        <xdr:cNvPr id="17" name="⑥ Dolores criticos">
          <a:extLst>
            <a:ext uri="{FF2B5EF4-FFF2-40B4-BE49-F238E27FC236}">
              <a16:creationId xmlns:a16="http://schemas.microsoft.com/office/drawing/2014/main" id="{70C35F66-E7C1-6ED4-C60B-8B5C15C231BC}"/>
            </a:ext>
            <a:ext uri="{147F2762-F138-4A5C-976F-8EAC2B608ADB}">
              <a16:predDERef xmlns:a16="http://schemas.microsoft.com/office/drawing/2014/main" pred="{AD2A7DBE-16E1-5DBA-B4D2-0A771F564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0</xdr:colOff>
      <xdr:row>59</xdr:row>
      <xdr:rowOff>0</xdr:rowOff>
    </xdr:from>
    <xdr:to>
      <xdr:col>16</xdr:col>
      <xdr:colOff>0</xdr:colOff>
      <xdr:row>75</xdr:row>
      <xdr:rowOff>0</xdr:rowOff>
    </xdr:to>
    <xdr:graphicFrame macro="">
      <xdr:nvGraphicFramePr>
        <xdr:cNvPr id="18" name="⑦ Rotacion talento">
          <a:extLst>
            <a:ext uri="{FF2B5EF4-FFF2-40B4-BE49-F238E27FC236}">
              <a16:creationId xmlns:a16="http://schemas.microsoft.com/office/drawing/2014/main" id="{01DC7C3C-6B2F-FC98-0696-F7B38E222F62}"/>
            </a:ext>
            <a:ext uri="{147F2762-F138-4A5C-976F-8EAC2B608ADB}">
              <a16:predDERef xmlns:a16="http://schemas.microsoft.com/office/drawing/2014/main" pred="{70C35F66-E7C1-6ED4-C60B-8B5C15C23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76</xdr:row>
      <xdr:rowOff>0</xdr:rowOff>
    </xdr:from>
    <xdr:to>
      <xdr:col>8</xdr:col>
      <xdr:colOff>0</xdr:colOff>
      <xdr:row>92</xdr:row>
      <xdr:rowOff>0</xdr:rowOff>
    </xdr:to>
    <xdr:graphicFrame macro="">
      <xdr:nvGraphicFramePr>
        <xdr:cNvPr id="19" name="⑧ Tecnologia herramientas">
          <a:extLst>
            <a:ext uri="{FF2B5EF4-FFF2-40B4-BE49-F238E27FC236}">
              <a16:creationId xmlns:a16="http://schemas.microsoft.com/office/drawing/2014/main" id="{41E68282-A7BB-DFE2-A254-3125CB251F32}"/>
            </a:ext>
            <a:ext uri="{147F2762-F138-4A5C-976F-8EAC2B608ADB}">
              <a16:predDERef xmlns:a16="http://schemas.microsoft.com/office/drawing/2014/main" pred="{01DC7C3C-6B2F-FC98-0696-F7B38E222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0</xdr:colOff>
      <xdr:row>76</xdr:row>
      <xdr:rowOff>0</xdr:rowOff>
    </xdr:from>
    <xdr:to>
      <xdr:col>16</xdr:col>
      <xdr:colOff>0</xdr:colOff>
      <xdr:row>92</xdr:row>
      <xdr:rowOff>0</xdr:rowOff>
    </xdr:to>
    <xdr:graphicFrame macro="">
      <xdr:nvGraphicFramePr>
        <xdr:cNvPr id="20" name="⑨ Modelo economico">
          <a:extLst>
            <a:ext uri="{FF2B5EF4-FFF2-40B4-BE49-F238E27FC236}">
              <a16:creationId xmlns:a16="http://schemas.microsoft.com/office/drawing/2014/main" id="{F80219B4-F551-9144-58C4-45241CFB473B}"/>
            </a:ext>
            <a:ext uri="{147F2762-F138-4A5C-976F-8EAC2B608ADB}">
              <a16:predDERef xmlns:a16="http://schemas.microsoft.com/office/drawing/2014/main" pred="{41E68282-A7BB-DFE2-A254-3125CB251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93</xdr:row>
      <xdr:rowOff>0</xdr:rowOff>
    </xdr:from>
    <xdr:to>
      <xdr:col>8</xdr:col>
      <xdr:colOff>0</xdr:colOff>
      <xdr:row>109</xdr:row>
      <xdr:rowOff>0</xdr:rowOff>
    </xdr:to>
    <xdr:graphicFrame macro="">
      <xdr:nvGraphicFramePr>
        <xdr:cNvPr id="21" name="⑩ Vision nuevo servicio">
          <a:extLst>
            <a:ext uri="{FF2B5EF4-FFF2-40B4-BE49-F238E27FC236}">
              <a16:creationId xmlns:a16="http://schemas.microsoft.com/office/drawing/2014/main" id="{84A32564-1089-33D3-5689-D9F5BB9A3A10}"/>
            </a:ext>
            <a:ext uri="{147F2762-F138-4A5C-976F-8EAC2B608ADB}">
              <a16:predDERef xmlns:a16="http://schemas.microsoft.com/office/drawing/2014/main" pred="{F80219B4-F551-9144-58C4-45241CFB4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0</xdr:colOff>
      <xdr:row>93</xdr:row>
      <xdr:rowOff>0</xdr:rowOff>
    </xdr:from>
    <xdr:to>
      <xdr:col>16</xdr:col>
      <xdr:colOff>0</xdr:colOff>
      <xdr:row>109</xdr:row>
      <xdr:rowOff>0</xdr:rowOff>
    </xdr:to>
    <xdr:graphicFrame macro="">
      <xdr:nvGraphicFramePr>
        <xdr:cNvPr id="22" name="⑪ Casos exito">
          <a:extLst>
            <a:ext uri="{FF2B5EF4-FFF2-40B4-BE49-F238E27FC236}">
              <a16:creationId xmlns:a16="http://schemas.microsoft.com/office/drawing/2014/main" id="{5E00B8DE-D119-EAB2-85B9-DCB37696D811}"/>
            </a:ext>
            <a:ext uri="{147F2762-F138-4A5C-976F-8EAC2B608ADB}">
              <a16:predDERef xmlns:a16="http://schemas.microsoft.com/office/drawing/2014/main" pred="{84A32564-1089-33D3-5689-D9F5BB9A3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542925</xdr:colOff>
      <xdr:row>44</xdr:row>
      <xdr:rowOff>85725</xdr:rowOff>
    </xdr:to>
    <xdr:pic>
      <xdr:nvPicPr>
        <xdr:cNvPr id="2" name="Imagen 1">
          <a:extLst>
            <a:ext uri="{FF2B5EF4-FFF2-40B4-BE49-F238E27FC236}">
              <a16:creationId xmlns:a16="http://schemas.microsoft.com/office/drawing/2014/main" id="{479D88CA-002B-57FC-04C3-987ACE7ABB0F}"/>
            </a:ext>
          </a:extLst>
        </xdr:cNvPr>
        <xdr:cNvPicPr>
          <a:picLocks noChangeAspect="1"/>
        </xdr:cNvPicPr>
      </xdr:nvPicPr>
      <xdr:blipFill>
        <a:blip xmlns:r="http://schemas.openxmlformats.org/officeDocument/2006/relationships" r:embed="rId1"/>
        <a:stretch>
          <a:fillRect/>
        </a:stretch>
      </xdr:blipFill>
      <xdr:spPr>
        <a:xfrm>
          <a:off x="0" y="0"/>
          <a:ext cx="9077325" cy="8277225"/>
        </a:xfrm>
        <a:prstGeom prst="rect">
          <a:avLst/>
        </a:prstGeom>
      </xdr:spPr>
    </xdr:pic>
    <xdr:clientData/>
  </xdr:twoCellAnchor>
  <xdr:twoCellAnchor editAs="oneCell">
    <xdr:from>
      <xdr:col>15</xdr:col>
      <xdr:colOff>276225</xdr:colOff>
      <xdr:row>1</xdr:row>
      <xdr:rowOff>28575</xdr:rowOff>
    </xdr:from>
    <xdr:to>
      <xdr:col>29</xdr:col>
      <xdr:colOff>542925</xdr:colOff>
      <xdr:row>26</xdr:row>
      <xdr:rowOff>66675</xdr:rowOff>
    </xdr:to>
    <xdr:pic>
      <xdr:nvPicPr>
        <xdr:cNvPr id="3" name="Imagen 2">
          <a:extLst>
            <a:ext uri="{FF2B5EF4-FFF2-40B4-BE49-F238E27FC236}">
              <a16:creationId xmlns:a16="http://schemas.microsoft.com/office/drawing/2014/main" id="{82411835-395C-5F03-4527-BDC11B52A759}"/>
            </a:ext>
            <a:ext uri="{147F2762-F138-4A5C-976F-8EAC2B608ADB}">
              <a16:predDERef xmlns:a16="http://schemas.microsoft.com/office/drawing/2014/main" pred="{479D88CA-002B-57FC-04C3-987ACE7ABB0F}"/>
            </a:ext>
          </a:extLst>
        </xdr:cNvPr>
        <xdr:cNvPicPr>
          <a:picLocks noChangeAspect="1"/>
        </xdr:cNvPicPr>
      </xdr:nvPicPr>
      <xdr:blipFill>
        <a:blip xmlns:r="http://schemas.openxmlformats.org/officeDocument/2006/relationships" r:embed="rId2"/>
        <a:stretch>
          <a:fillRect/>
        </a:stretch>
      </xdr:blipFill>
      <xdr:spPr>
        <a:xfrm>
          <a:off x="9420225" y="28575"/>
          <a:ext cx="8801100" cy="4800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15</xdr:row>
      <xdr:rowOff>0</xdr:rowOff>
    </xdr:from>
    <xdr:to>
      <xdr:col>11</xdr:col>
      <xdr:colOff>419100</xdr:colOff>
      <xdr:row>29</xdr:row>
      <xdr:rowOff>57150</xdr:rowOff>
    </xdr:to>
    <xdr:pic>
      <xdr:nvPicPr>
        <xdr:cNvPr id="2" name="Imagen 1">
          <a:extLst>
            <a:ext uri="{FF2B5EF4-FFF2-40B4-BE49-F238E27FC236}">
              <a16:creationId xmlns:a16="http://schemas.microsoft.com/office/drawing/2014/main" id="{57F5A0BF-FDA6-0775-6208-C897FF37E223}"/>
            </a:ext>
          </a:extLst>
        </xdr:cNvPr>
        <xdr:cNvPicPr>
          <a:picLocks noChangeAspect="1"/>
        </xdr:cNvPicPr>
      </xdr:nvPicPr>
      <xdr:blipFill>
        <a:blip xmlns:r="http://schemas.openxmlformats.org/officeDocument/2006/relationships" r:embed="rId1"/>
        <a:stretch>
          <a:fillRect/>
        </a:stretch>
      </xdr:blipFill>
      <xdr:spPr>
        <a:xfrm>
          <a:off x="14878050" y="3514725"/>
          <a:ext cx="6924675" cy="3038475"/>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personalsoftsas-my.sharepoint.com/personal/coordinadorprs_personalsoft_com/_layouts/15/stream.aspx?id=%2Fpersonal%2Fcoordinadorprs%5Fpersonalsoft%5Fcom%2FDocuments%2FGrabaciones%2FMesas%20Soporte%2D20260626%5F143756%2DGrabaci%C3%B3n%20de%20la%20reuni%C3%B3n%2Emp4&amp;referrer=StreamWebApp%2EWeb&amp;referrerScenario=AddressBarCopied%2Eview%2Ef1fb1743%2D1d39%2D41e5%2Db6cf%2De909f35f4632"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personalsoftsas-my.sharepoint.com/personal/jorengifo_personalsoft_com/_layouts/15/stream.aspx?id=%2Fpersonal%2Fjorengifo%5Fpersonalsoft%5Fcom%2FDocuments%2FGrabaciones%2FHablemos%20Mesas%20AES%2D20260707%5F113150%2DGrabaci%C3%B3n%20de%20la%20reuni%C3%B3n%2Emp4&amp;referrer=StreamWebApp%2EWeb&amp;referrerScenario=AddressBarCopied%2Eview%2E8bb79edf%2Dcf18%2D4677%2D8d5a%2Dc46ddd3c2dad"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1"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C3%B3n%20de%20la%20reuni%C3%B3n%2Emp4&amp;referrer=StreamWebApp%2EWeb&amp;referrerScenario=AddressBarCopied%2Eview%2Eb88a86ca%2Dfbd2%2D4a29%2Da0a3%2D62d264132541" TargetMode="Externa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1"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C3%B3n%20de%20la%20reuni%C3%B3n%2Emp4&amp;referrer=StreamWebApp%2EWeb&amp;referrerScenario=AddressBarCopied%2Eview%2Eb88a86ca%2Dfbd2%2D4a29%2Da0a3%2D62d264132541"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1"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C3%B3n%20de%20la%20reuni%C3%B3n%2Emp4&amp;referrer=StreamWebApp%2EWeb&amp;referrerScenario=AddressBarCopied%2Eview%2Eb88a86ca%2Dfbd2%2D4a29%2Da0a3%2D62d264132541" TargetMode="External"/><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1"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C3%B3n%20de%20la%20reuni%C3%B3n%2Emp4&amp;referrer=StreamWebApp%2EWeb&amp;referrerScenario=AddressBarCopied%2Eview%2Eb88a86ca%2Dfbd2%2D4a29%2Da0a3%2D62d264132541" TargetMode="External"/><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showGridLines="0" zoomScaleNormal="100" workbookViewId="0">
      <selection activeCell="E25" sqref="E25"/>
    </sheetView>
  </sheetViews>
  <sheetFormatPr defaultColWidth="8.5703125" defaultRowHeight="14.45"/>
  <cols>
    <col min="1" max="1" width="3" style="1" customWidth="1"/>
    <col min="2" max="2" width="14" style="1" customWidth="1"/>
    <col min="3" max="3" width="14.28515625" style="1" customWidth="1"/>
    <col min="4" max="4" width="24.140625" style="1" customWidth="1"/>
    <col min="5" max="5" width="18" style="1" customWidth="1"/>
    <col min="6" max="6" width="23" style="1" customWidth="1"/>
    <col min="7" max="7" width="25.85546875" style="1" customWidth="1"/>
    <col min="8" max="16384" width="8.5703125" style="1"/>
  </cols>
  <sheetData>
    <row r="2" spans="2:7" ht="7.5" customHeight="1"/>
    <row r="3" spans="2:7" ht="19.5" customHeight="1">
      <c r="B3" s="228"/>
      <c r="C3" s="229"/>
      <c r="D3" s="234" t="s">
        <v>0</v>
      </c>
      <c r="E3" s="235"/>
      <c r="F3" s="235"/>
      <c r="G3" s="53"/>
    </row>
    <row r="4" spans="2:7" ht="6.95" customHeight="1">
      <c r="B4" s="230"/>
      <c r="C4" s="231"/>
      <c r="D4" s="7"/>
      <c r="E4" s="8"/>
      <c r="F4" s="8"/>
      <c r="G4" s="54"/>
    </row>
    <row r="5" spans="2:7" ht="15" customHeight="1">
      <c r="B5" s="230"/>
      <c r="C5" s="231"/>
      <c r="D5" s="236" t="s">
        <v>1</v>
      </c>
      <c r="E5" s="237"/>
      <c r="F5" s="237"/>
      <c r="G5" s="56" t="s">
        <v>2</v>
      </c>
    </row>
    <row r="6" spans="2:7" ht="15" customHeight="1">
      <c r="B6" s="232"/>
      <c r="C6" s="233"/>
      <c r="D6" s="2" t="s">
        <v>3</v>
      </c>
      <c r="E6" s="3" t="s">
        <v>4</v>
      </c>
      <c r="F6" s="4"/>
      <c r="G6" s="55" t="s">
        <v>5</v>
      </c>
    </row>
    <row r="7" spans="2:7" ht="15" customHeight="1"/>
    <row r="9" spans="2:7" ht="15.6">
      <c r="B9" s="227" t="s">
        <v>6</v>
      </c>
      <c r="C9" s="227"/>
      <c r="D9" s="227" t="s">
        <v>7</v>
      </c>
      <c r="E9" s="227"/>
      <c r="F9" s="227" t="s">
        <v>8</v>
      </c>
      <c r="G9" s="227"/>
    </row>
    <row r="10" spans="2:7" ht="32.25" customHeight="1">
      <c r="B10" s="238" t="s">
        <v>9</v>
      </c>
      <c r="C10" s="239"/>
      <c r="D10" s="238"/>
      <c r="E10" s="239"/>
      <c r="F10" s="238"/>
      <c r="G10" s="239"/>
    </row>
    <row r="11" spans="2:7" ht="15.6">
      <c r="B11" s="227" t="s">
        <v>10</v>
      </c>
      <c r="C11" s="227"/>
      <c r="D11" s="227" t="s">
        <v>10</v>
      </c>
      <c r="E11" s="227"/>
      <c r="F11" s="227" t="s">
        <v>10</v>
      </c>
      <c r="G11" s="227"/>
    </row>
    <row r="12" spans="2:7" ht="15.6">
      <c r="B12" s="244">
        <v>46206</v>
      </c>
      <c r="C12" s="245"/>
      <c r="D12" s="244"/>
      <c r="E12" s="245"/>
      <c r="F12" s="244"/>
      <c r="G12" s="245"/>
    </row>
    <row r="13" spans="2:7" ht="15.6">
      <c r="B13" s="11"/>
      <c r="C13" s="11"/>
      <c r="D13" s="11"/>
      <c r="E13" s="11"/>
      <c r="F13" s="11"/>
      <c r="G13" s="11"/>
    </row>
    <row r="14" spans="2:7" ht="15.6">
      <c r="B14" s="9" t="s">
        <v>10</v>
      </c>
      <c r="C14" s="9" t="s">
        <v>11</v>
      </c>
      <c r="D14" s="227" t="s">
        <v>12</v>
      </c>
      <c r="E14" s="227"/>
      <c r="F14" s="227"/>
      <c r="G14" s="227"/>
    </row>
    <row r="15" spans="2:7" ht="15.6">
      <c r="B15" s="12" t="s">
        <v>13</v>
      </c>
      <c r="C15" s="10">
        <v>1</v>
      </c>
      <c r="D15" s="246" t="s">
        <v>14</v>
      </c>
      <c r="E15" s="240"/>
      <c r="F15" s="240"/>
      <c r="G15" s="240"/>
    </row>
    <row r="16" spans="2:7" ht="15.6">
      <c r="B16" s="12"/>
      <c r="C16" s="10">
        <v>2</v>
      </c>
      <c r="D16" s="240"/>
      <c r="E16" s="240"/>
      <c r="F16" s="240"/>
      <c r="G16" s="240"/>
    </row>
    <row r="17" spans="2:7" ht="15.6">
      <c r="B17" s="12"/>
      <c r="C17" s="10">
        <v>3</v>
      </c>
      <c r="D17" s="240"/>
      <c r="E17" s="240"/>
      <c r="F17" s="240"/>
      <c r="G17" s="240"/>
    </row>
    <row r="18" spans="2:7" ht="15.6">
      <c r="B18" s="12"/>
      <c r="C18" s="10">
        <v>4</v>
      </c>
      <c r="D18" s="241"/>
      <c r="E18" s="241"/>
      <c r="F18" s="241"/>
      <c r="G18" s="241"/>
    </row>
    <row r="19" spans="2:7" ht="15.6">
      <c r="B19" s="12"/>
      <c r="C19" s="10">
        <v>5</v>
      </c>
      <c r="D19" s="241"/>
      <c r="E19" s="242"/>
      <c r="F19" s="242"/>
      <c r="G19" s="243"/>
    </row>
    <row r="20" spans="2:7" ht="15"/>
  </sheetData>
  <mergeCells count="21">
    <mergeCell ref="D16:G16"/>
    <mergeCell ref="D17:G17"/>
    <mergeCell ref="D18:G18"/>
    <mergeCell ref="D19:G19"/>
    <mergeCell ref="B12:C12"/>
    <mergeCell ref="D12:E12"/>
    <mergeCell ref="F12:G12"/>
    <mergeCell ref="D14:G14"/>
    <mergeCell ref="D15:G15"/>
    <mergeCell ref="B10:C10"/>
    <mergeCell ref="D10:E10"/>
    <mergeCell ref="F10:G10"/>
    <mergeCell ref="B11:C11"/>
    <mergeCell ref="D11:E11"/>
    <mergeCell ref="F11:G11"/>
    <mergeCell ref="B9:C9"/>
    <mergeCell ref="D9:E9"/>
    <mergeCell ref="F9:G9"/>
    <mergeCell ref="B3:C6"/>
    <mergeCell ref="D3:F3"/>
    <mergeCell ref="D5:F5"/>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7"/>
  <sheetViews>
    <sheetView showGridLines="0" topLeftCell="A26" zoomScaleNormal="100" workbookViewId="0">
      <selection activeCell="C21" sqref="C21"/>
    </sheetView>
  </sheetViews>
  <sheetFormatPr defaultColWidth="8.5703125" defaultRowHeight="15" customHeight="1"/>
  <cols>
    <col min="1" max="1" width="3" style="1" customWidth="1"/>
    <col min="2" max="2" width="11.7109375" style="1" customWidth="1"/>
    <col min="3" max="3" width="44.140625" style="1" customWidth="1"/>
    <col min="4" max="4" width="23.85546875" style="1" customWidth="1"/>
    <col min="5" max="5" width="67.140625" style="1" customWidth="1"/>
    <col min="6" max="6" width="21.5703125" style="1" bestFit="1" customWidth="1"/>
    <col min="7" max="16384" width="8.5703125" style="1"/>
  </cols>
  <sheetData>
    <row r="1" spans="2:6" ht="14.25" customHeight="1"/>
    <row r="2" spans="2:6" ht="14.25" customHeight="1">
      <c r="B2" s="247"/>
      <c r="C2" s="248"/>
      <c r="D2" s="253" t="s">
        <v>15</v>
      </c>
      <c r="E2" s="254"/>
      <c r="F2" s="58"/>
    </row>
    <row r="3" spans="2:6" ht="7.5" customHeight="1">
      <c r="B3" s="249"/>
      <c r="C3" s="250"/>
      <c r="D3" s="57"/>
      <c r="F3" s="59"/>
    </row>
    <row r="4" spans="2:6" ht="27" customHeight="1">
      <c r="B4" s="249"/>
      <c r="C4" s="250"/>
      <c r="D4" s="255" t="s">
        <v>16</v>
      </c>
      <c r="E4" s="256"/>
      <c r="F4" s="60" t="s">
        <v>2</v>
      </c>
    </row>
    <row r="5" spans="2:6" ht="14.25" customHeight="1">
      <c r="B5" s="251"/>
      <c r="C5" s="252"/>
      <c r="D5" s="257" t="s">
        <v>17</v>
      </c>
      <c r="E5" s="258"/>
      <c r="F5" s="61" t="s">
        <v>5</v>
      </c>
    </row>
    <row r="6" spans="2:6" ht="14.25" customHeight="1"/>
    <row r="8" spans="2:6" ht="21.75" customHeight="1">
      <c r="B8" s="259" t="s">
        <v>18</v>
      </c>
      <c r="C8" s="260"/>
      <c r="D8" s="261"/>
      <c r="E8" s="78"/>
    </row>
    <row r="9" spans="2:6" ht="21.75" customHeight="1">
      <c r="B9" s="79" t="s">
        <v>19</v>
      </c>
      <c r="C9" s="79" t="s">
        <v>20</v>
      </c>
      <c r="D9" s="79" t="s">
        <v>21</v>
      </c>
      <c r="E9" s="79" t="s">
        <v>22</v>
      </c>
    </row>
    <row r="10" spans="2:6" ht="27">
      <c r="B10" s="88" t="s">
        <v>23</v>
      </c>
      <c r="C10" s="80" t="s">
        <v>24</v>
      </c>
      <c r="D10" s="81" t="s">
        <v>25</v>
      </c>
      <c r="E10" s="82" t="s">
        <v>26</v>
      </c>
    </row>
    <row r="11" spans="2:6" ht="27">
      <c r="B11" s="89" t="s">
        <v>27</v>
      </c>
      <c r="C11" s="83" t="s">
        <v>28</v>
      </c>
      <c r="D11" s="84" t="s">
        <v>25</v>
      </c>
      <c r="E11" s="85" t="s">
        <v>29</v>
      </c>
    </row>
    <row r="12" spans="2:6" ht="27">
      <c r="B12" s="88" t="s">
        <v>30</v>
      </c>
      <c r="C12" s="80" t="s">
        <v>31</v>
      </c>
      <c r="D12" s="81" t="s">
        <v>25</v>
      </c>
      <c r="E12" s="82" t="s">
        <v>32</v>
      </c>
    </row>
    <row r="13" spans="2:6" ht="27">
      <c r="B13" s="89" t="s">
        <v>33</v>
      </c>
      <c r="C13" s="83" t="s">
        <v>34</v>
      </c>
      <c r="D13" s="84" t="s">
        <v>25</v>
      </c>
      <c r="E13" s="85" t="s">
        <v>35</v>
      </c>
    </row>
    <row r="14" spans="2:6" ht="27">
      <c r="B14" s="89" t="s">
        <v>36</v>
      </c>
      <c r="C14" s="86" t="s">
        <v>37</v>
      </c>
      <c r="D14" s="81" t="s">
        <v>25</v>
      </c>
      <c r="E14" s="85" t="s">
        <v>38</v>
      </c>
    </row>
    <row r="15" spans="2:6" ht="27">
      <c r="B15" s="88" t="s">
        <v>39</v>
      </c>
      <c r="C15" s="87" t="s">
        <v>40</v>
      </c>
      <c r="D15" s="84" t="s">
        <v>25</v>
      </c>
      <c r="E15" s="82" t="s">
        <v>41</v>
      </c>
    </row>
    <row r="16" spans="2:6" ht="27">
      <c r="B16" s="89" t="s">
        <v>42</v>
      </c>
      <c r="C16" s="86" t="s">
        <v>43</v>
      </c>
      <c r="D16" s="84" t="s">
        <v>25</v>
      </c>
      <c r="E16" s="85" t="s">
        <v>44</v>
      </c>
    </row>
    <row r="17" spans="2:5" ht="27">
      <c r="B17" s="88" t="s">
        <v>45</v>
      </c>
      <c r="C17" s="80" t="s">
        <v>46</v>
      </c>
      <c r="D17" s="81" t="s">
        <v>25</v>
      </c>
      <c r="E17" s="82" t="s">
        <v>47</v>
      </c>
    </row>
    <row r="18" spans="2:5" ht="27">
      <c r="B18" s="89" t="s">
        <v>48</v>
      </c>
      <c r="C18" s="83" t="s">
        <v>49</v>
      </c>
      <c r="D18" s="84" t="s">
        <v>25</v>
      </c>
      <c r="E18" s="85" t="s">
        <v>50</v>
      </c>
    </row>
    <row r="19" spans="2:5" ht="27">
      <c r="B19" s="88" t="s">
        <v>51</v>
      </c>
      <c r="C19" s="80" t="s">
        <v>52</v>
      </c>
      <c r="D19" s="81" t="s">
        <v>25</v>
      </c>
      <c r="E19" s="82" t="s">
        <v>53</v>
      </c>
    </row>
    <row r="20" spans="2:5" ht="27">
      <c r="B20" s="89" t="s">
        <v>54</v>
      </c>
      <c r="C20" s="86" t="s">
        <v>55</v>
      </c>
      <c r="D20" s="84" t="s">
        <v>25</v>
      </c>
      <c r="E20" s="85" t="s">
        <v>56</v>
      </c>
    </row>
    <row r="21" spans="2:5" ht="27">
      <c r="B21" s="88" t="s">
        <v>57</v>
      </c>
      <c r="C21" s="80" t="s">
        <v>58</v>
      </c>
      <c r="D21" s="81" t="s">
        <v>25</v>
      </c>
      <c r="E21" s="82" t="s">
        <v>59</v>
      </c>
    </row>
    <row r="22" spans="2:5"/>
    <row r="23" spans="2:5" ht="21.75" customHeight="1">
      <c r="B23" s="62" t="s">
        <v>60</v>
      </c>
      <c r="C23" s="62"/>
      <c r="D23" s="62"/>
    </row>
    <row r="24" spans="2:5" ht="21.75" customHeight="1">
      <c r="B24" s="6" t="s">
        <v>61</v>
      </c>
      <c r="C24" s="6" t="s">
        <v>62</v>
      </c>
      <c r="D24" s="6" t="s">
        <v>22</v>
      </c>
    </row>
    <row r="25" spans="2:5" ht="66.75">
      <c r="B25" s="103" t="s">
        <v>63</v>
      </c>
      <c r="C25" s="18" t="s">
        <v>64</v>
      </c>
      <c r="D25" s="104" t="s">
        <v>65</v>
      </c>
    </row>
    <row r="26" spans="2:5" ht="83.25">
      <c r="B26" s="107" t="s">
        <v>66</v>
      </c>
      <c r="C26" s="122" t="s">
        <v>67</v>
      </c>
      <c r="D26" s="108" t="s">
        <v>68</v>
      </c>
    </row>
    <row r="27" spans="2:5" ht="63.75" customHeight="1">
      <c r="B27" s="105" t="s">
        <v>69</v>
      </c>
      <c r="C27" s="122" t="s">
        <v>70</v>
      </c>
      <c r="D27" s="106" t="s">
        <v>71</v>
      </c>
    </row>
    <row r="28" spans="2:5" ht="66.75">
      <c r="B28" s="21" t="s">
        <v>72</v>
      </c>
      <c r="C28" s="122" t="s">
        <v>73</v>
      </c>
      <c r="D28" s="5" t="s">
        <v>74</v>
      </c>
    </row>
    <row r="29" spans="2:5" ht="83.25">
      <c r="B29" s="22" t="s">
        <v>75</v>
      </c>
      <c r="C29" s="122" t="s">
        <v>76</v>
      </c>
      <c r="D29" s="5" t="s">
        <v>77</v>
      </c>
    </row>
    <row r="30" spans="2:5" ht="50.25">
      <c r="B30" s="23" t="s">
        <v>78</v>
      </c>
      <c r="C30" s="18" t="s">
        <v>79</v>
      </c>
      <c r="D30" s="5" t="s">
        <v>80</v>
      </c>
    </row>
    <row r="32" spans="2:5" ht="21.75" customHeight="1">
      <c r="B32" s="62" t="s">
        <v>81</v>
      </c>
      <c r="C32" s="62"/>
      <c r="D32" s="62"/>
      <c r="E32" s="62"/>
    </row>
    <row r="33" spans="2:5" ht="21.75" customHeight="1">
      <c r="B33" s="6" t="s">
        <v>82</v>
      </c>
      <c r="C33" s="6" t="s">
        <v>83</v>
      </c>
      <c r="D33" s="6" t="s">
        <v>84</v>
      </c>
      <c r="E33" s="6" t="s">
        <v>85</v>
      </c>
    </row>
    <row r="34" spans="2:5" ht="21.75" customHeight="1">
      <c r="B34" s="24" t="s">
        <v>86</v>
      </c>
      <c r="C34" s="5" t="s">
        <v>87</v>
      </c>
      <c r="D34" s="25" t="s">
        <v>88</v>
      </c>
      <c r="E34" s="26" t="s">
        <v>4</v>
      </c>
    </row>
    <row r="35" spans="2:5" ht="21.75" customHeight="1">
      <c r="B35" s="27" t="s">
        <v>89</v>
      </c>
      <c r="C35" s="5" t="s">
        <v>90</v>
      </c>
      <c r="D35" s="28" t="s">
        <v>91</v>
      </c>
      <c r="E35" s="26" t="s">
        <v>92</v>
      </c>
    </row>
    <row r="36" spans="2:5" ht="21.75" customHeight="1">
      <c r="B36" s="29" t="s">
        <v>93</v>
      </c>
      <c r="C36" s="5" t="s">
        <v>94</v>
      </c>
      <c r="D36" s="30" t="s">
        <v>95</v>
      </c>
      <c r="E36" s="26" t="s">
        <v>96</v>
      </c>
    </row>
    <row r="37" spans="2:5" ht="21.75" customHeight="1">
      <c r="B37" s="31" t="s">
        <v>97</v>
      </c>
      <c r="C37" s="5" t="s">
        <v>98</v>
      </c>
      <c r="D37" s="32" t="s">
        <v>99</v>
      </c>
      <c r="E37" s="26" t="s">
        <v>100</v>
      </c>
    </row>
  </sheetData>
  <mergeCells count="5">
    <mergeCell ref="B2:C5"/>
    <mergeCell ref="D2:E2"/>
    <mergeCell ref="D4:E4"/>
    <mergeCell ref="D5:E5"/>
    <mergeCell ref="B8:D8"/>
  </mergeCells>
  <pageMargins left="0.75" right="0.75" top="1" bottom="1"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121"/>
  <sheetViews>
    <sheetView showGridLines="0" zoomScaleNormal="100" workbookViewId="0">
      <pane xSplit="1" ySplit="8" topLeftCell="B129" activePane="bottomRight" state="frozen"/>
      <selection pane="bottomRight" activeCell="M17" sqref="M17"/>
      <selection pane="bottomLeft" activeCell="A7" sqref="A7"/>
      <selection pane="topRight" activeCell="B1" sqref="B1"/>
    </sheetView>
  </sheetViews>
  <sheetFormatPr defaultColWidth="8.5703125" defaultRowHeight="15"/>
  <cols>
    <col min="1" max="1" width="3" style="111" customWidth="1"/>
    <col min="2" max="2" width="43.85546875" style="111" customWidth="1"/>
    <col min="3" max="3" width="7.7109375" style="111" bestFit="1" customWidth="1"/>
    <col min="4" max="4" width="10.42578125" style="111" customWidth="1"/>
    <col min="5" max="5" width="7.7109375" style="111" bestFit="1" customWidth="1"/>
    <col min="6" max="7" width="10.42578125" style="111" customWidth="1"/>
    <col min="8" max="8" width="22.7109375" style="111" customWidth="1"/>
    <col min="9" max="9" width="6.85546875" style="111" bestFit="1" customWidth="1"/>
    <col min="10" max="10" width="8" style="111" bestFit="1" customWidth="1"/>
    <col min="11" max="11" width="10.7109375" style="111" bestFit="1" customWidth="1"/>
    <col min="12" max="12" width="3.85546875" style="111" bestFit="1" customWidth="1"/>
    <col min="13" max="13" width="10.42578125" style="111" customWidth="1"/>
    <col min="14" max="14" width="6.5703125" style="111" bestFit="1" customWidth="1"/>
    <col min="15" max="16384" width="8.5703125" style="111"/>
  </cols>
  <sheetData>
    <row r="2" spans="2:14" ht="21">
      <c r="B2" s="351"/>
      <c r="C2" s="266" t="s">
        <v>101</v>
      </c>
      <c r="D2" s="267"/>
      <c r="E2" s="267"/>
      <c r="F2" s="267"/>
      <c r="G2" s="267"/>
      <c r="H2" s="268"/>
      <c r="I2" s="265" t="s">
        <v>102</v>
      </c>
      <c r="J2" s="352"/>
      <c r="K2" s="353"/>
      <c r="L2" s="353"/>
      <c r="M2" s="353"/>
      <c r="N2" s="353"/>
    </row>
    <row r="3" spans="2:14">
      <c r="B3" s="354"/>
      <c r="C3" s="269" t="s">
        <v>103</v>
      </c>
      <c r="D3" s="270"/>
      <c r="E3" s="270"/>
      <c r="F3" s="270"/>
      <c r="G3" s="270"/>
      <c r="H3" s="271"/>
      <c r="I3" s="355"/>
      <c r="J3" s="356"/>
      <c r="K3" s="353"/>
      <c r="L3" s="353"/>
      <c r="M3" s="353"/>
      <c r="N3" s="353"/>
    </row>
    <row r="4" spans="2:14">
      <c r="B4" s="354"/>
      <c r="C4" s="354"/>
      <c r="D4" s="355"/>
      <c r="E4" s="355"/>
      <c r="F4" s="355"/>
      <c r="G4" s="355"/>
      <c r="H4" s="356"/>
      <c r="I4" s="355"/>
      <c r="J4" s="356"/>
      <c r="K4" s="353"/>
      <c r="L4" s="353"/>
      <c r="M4" s="353"/>
      <c r="N4" s="353"/>
    </row>
    <row r="5" spans="2:14" ht="14.45" customHeight="1">
      <c r="B5" s="357"/>
      <c r="C5" s="264" t="s">
        <v>104</v>
      </c>
      <c r="D5" s="358"/>
      <c r="E5" s="358"/>
      <c r="F5" s="358"/>
      <c r="G5" s="358"/>
      <c r="H5" s="359"/>
      <c r="I5" s="358"/>
      <c r="J5" s="359"/>
      <c r="K5" s="353"/>
      <c r="L5" s="353"/>
      <c r="M5" s="353"/>
      <c r="N5" s="353"/>
    </row>
    <row r="6" spans="2:14">
      <c r="B6" s="353"/>
      <c r="C6" s="353"/>
      <c r="D6" s="353"/>
      <c r="E6" s="353"/>
      <c r="F6" s="353"/>
      <c r="G6" s="353"/>
      <c r="H6" s="353"/>
      <c r="I6" s="353"/>
      <c r="J6" s="353"/>
      <c r="K6" s="353"/>
      <c r="L6" s="353"/>
      <c r="M6" s="353"/>
      <c r="N6" s="353"/>
    </row>
    <row r="7" spans="2:14" ht="18.75" customHeight="1">
      <c r="B7" s="128" t="s">
        <v>105</v>
      </c>
      <c r="C7" s="128"/>
      <c r="D7" s="128"/>
      <c r="E7" s="128"/>
      <c r="F7" s="128"/>
      <c r="G7" s="128"/>
      <c r="H7" s="128"/>
      <c r="I7" s="128"/>
      <c r="J7" s="128"/>
      <c r="K7" s="128"/>
      <c r="L7" s="353"/>
      <c r="M7" s="353"/>
      <c r="N7" s="353"/>
    </row>
    <row r="8" spans="2:14" ht="27">
      <c r="B8" s="112" t="s">
        <v>106</v>
      </c>
      <c r="C8" s="112" t="s">
        <v>107</v>
      </c>
      <c r="D8" s="112" t="s">
        <v>108</v>
      </c>
      <c r="E8" s="112" t="s">
        <v>109</v>
      </c>
      <c r="F8" s="112" t="s">
        <v>110</v>
      </c>
      <c r="G8" s="112" t="s">
        <v>111</v>
      </c>
      <c r="H8" s="112" t="s">
        <v>112</v>
      </c>
      <c r="I8" s="112" t="s">
        <v>113</v>
      </c>
      <c r="J8" s="112" t="s">
        <v>114</v>
      </c>
      <c r="K8" s="112" t="s">
        <v>115</v>
      </c>
      <c r="L8" s="353"/>
      <c r="M8" s="353"/>
      <c r="N8" s="353"/>
    </row>
    <row r="9" spans="2:14">
      <c r="B9" s="114" t="s">
        <v>116</v>
      </c>
      <c r="C9" s="115" t="str">
        <f>'SURA Cotizadores'!C12</f>
        <v>N2</v>
      </c>
      <c r="D9" s="116">
        <f>IFERROR('SURA Cotizadores'!E54,0)</f>
        <v>0.52941176470588236</v>
      </c>
      <c r="E9" s="116" t="str">
        <f>IFERROR('SURA Cotizadores'!C62,0)</f>
        <v>N/D</v>
      </c>
      <c r="F9" s="116">
        <f>IFERROR('SURA Cotizadores'!C64,0)</f>
        <v>0.7</v>
      </c>
      <c r="G9" s="117">
        <f>IFERROR('SURA Cotizadores'!C85,0)</f>
        <v>0</v>
      </c>
      <c r="H9" s="117">
        <f>IFERROR('SURA Cotizadores'!C68,0)</f>
        <v>8</v>
      </c>
      <c r="I9" s="117">
        <f>COUNTIF('SURA Cotizadores'!C95:C112,"Sí")+COUNTIF('SURA Cotizadores'!C95:C112,"Si")+0.5*COUNTIF('SURA Cotizadores'!C95:C112,"Parcial")</f>
        <v>11</v>
      </c>
      <c r="J9" s="115" t="str">
        <f>IF(D9&lt;30%,"Alta",IF(D9&lt;60%,"Media","Baja"))</f>
        <v>Media</v>
      </c>
      <c r="K9" s="118" t="str">
        <f>IF(D9=0,"Pendiente",IF(D9&gt;=70%,"Fuerte",IF(D9&gt;=40%,"En desarrollo","Crítica")))</f>
        <v>En desarrollo</v>
      </c>
      <c r="L9" s="113"/>
      <c r="M9" s="113"/>
      <c r="N9" s="113"/>
    </row>
    <row r="10" spans="2:14">
      <c r="B10" s="114" t="s">
        <v>117</v>
      </c>
      <c r="C10" s="115" t="str">
        <f>IF('SURA Digital Venta'!C13="","0",'SURA Digital Venta'!C13)</f>
        <v>N2</v>
      </c>
      <c r="D10" s="116">
        <f>IFERROR('SURA Digital Venta'!E55,0)</f>
        <v>0.55882352941176472</v>
      </c>
      <c r="E10" s="116" t="str">
        <f>IFERROR('SURA Digital Venta'!C63,0)</f>
        <v>N/D</v>
      </c>
      <c r="F10" s="116">
        <f>IFERROR('SURA Digital Venta'!C65,0)</f>
        <v>0.74</v>
      </c>
      <c r="G10" s="117">
        <f>IFERROR('SURA Digital Venta'!C86,0)</f>
        <v>0</v>
      </c>
      <c r="H10" s="117">
        <f>IFERROR('SURA Digital Venta'!C69,0)</f>
        <v>2</v>
      </c>
      <c r="I10" s="117">
        <f>COUNTIF('SURA Digital Venta'!C95:C112,"Sí")+COUNTIF('SURA Digital Venta'!C95:C112,"Si")+0.5*COUNTIF('SURA Digital Venta'!C95:C112,"Parcial")</f>
        <v>11</v>
      </c>
      <c r="J10" s="115" t="str">
        <f>IF(D10&lt;30%,"Alta",IF(D10&lt;60%,"Media","Baja"))</f>
        <v>Media</v>
      </c>
      <c r="K10" s="118" t="str">
        <f>IF(D10=0,"Pendiente",IF(D10&gt;=70%,"Fuerte",IF(D10&gt;=40%,"En desarrollo","Crítica")))</f>
        <v>En desarrollo</v>
      </c>
      <c r="L10" s="113"/>
      <c r="M10" s="113"/>
      <c r="N10" s="113"/>
    </row>
    <row r="11" spans="2:14">
      <c r="B11" s="114" t="s">
        <v>118</v>
      </c>
      <c r="C11" s="115" t="str">
        <f>IF('SURA Automatizacion'!C13="","0",'SURA Automatizacion'!C13)</f>
        <v>N2</v>
      </c>
      <c r="D11" s="116">
        <f>IFERROR('SURA Automatizacion'!E55,0)</f>
        <v>0.61764705882352944</v>
      </c>
      <c r="E11" s="116" t="str">
        <f>IFERROR('SURA Automatizacion'!C63,0)</f>
        <v>N/D</v>
      </c>
      <c r="F11" s="116">
        <f>IFERROR('SURA Automatizacion'!C65,0)</f>
        <v>0.98</v>
      </c>
      <c r="G11" s="117">
        <f>IFERROR('SURA Automatizacion'!C86,0)</f>
        <v>0</v>
      </c>
      <c r="H11" s="117">
        <f>IFERROR('SURA Automatizacion'!C69,0)</f>
        <v>6</v>
      </c>
      <c r="I11" s="117">
        <f>COUNTIF('SURA Automatizacion'!C95:C112,"Sí")+COUNTIF('SURA Automatizacion'!C95:C112,"Si")+0.5*COUNTIF('SURA Automatizacion'!C95:C112,"Parcial")</f>
        <v>9.5</v>
      </c>
      <c r="J11" s="115" t="str">
        <f>IF(D11&lt;30%,"Alta",IF(D11&lt;60%,"Media","Baja"))</f>
        <v>Baja</v>
      </c>
      <c r="K11" s="118" t="str">
        <f>IF(D11=0,"Pendiente",IF(D11&gt;=70%,"Fuerte",IF(D11&gt;=40%,"En desarrollo","Crítica")))</f>
        <v>En desarrollo</v>
      </c>
      <c r="L11" s="113"/>
      <c r="M11" s="113"/>
      <c r="N11" s="113"/>
    </row>
    <row r="12" spans="2:14">
      <c r="B12" s="114" t="s">
        <v>119</v>
      </c>
      <c r="C12" s="115" t="str">
        <f>IF('SURA Canales Masivos'!C13="","0",'SURA Canales Masivos'!C13)</f>
        <v>N2</v>
      </c>
      <c r="D12" s="116">
        <f>IFERROR('SURA Canales Masivos'!E55,0)</f>
        <v>0.58823529411764708</v>
      </c>
      <c r="E12" s="116" t="str">
        <f>IFERROR('SURA Canales Masivos'!C63,0)</f>
        <v>N/D</v>
      </c>
      <c r="F12" s="116">
        <f>IFERROR('SURA Canales Masivos'!C65,0)</f>
        <v>0.72</v>
      </c>
      <c r="G12" s="117">
        <f>IFERROR('SURA Canales Masivos'!C86,0)</f>
        <v>0</v>
      </c>
      <c r="H12" s="117">
        <f>IFERROR('SURA Canales Masivos'!C69,0)</f>
        <v>1</v>
      </c>
      <c r="I12" s="117">
        <f>COUNTIF('SURA Canales Masivos'!C95:C112,"Sí")+COUNTIF('SURA Canales Masivos'!C95:C112,"Si")+0.5*COUNTIF('SURA Canales Masivos'!C95:C112,"Parcial")</f>
        <v>11.5</v>
      </c>
      <c r="J12" s="115" t="str">
        <f>IF(D12&lt;30%,"Alta",IF(D12&lt;60%,"Media","Baja"))</f>
        <v>Media</v>
      </c>
      <c r="K12" s="118" t="str">
        <f>IF(D12=0,"Pendiente",IF(D12&gt;=70%,"Fuerte",IF(D12&gt;=40%,"En desarrollo","Crítica")))</f>
        <v>En desarrollo</v>
      </c>
      <c r="L12" s="113"/>
      <c r="M12" s="113"/>
      <c r="N12" s="113"/>
    </row>
    <row r="13" spans="2:14">
      <c r="B13" s="114" t="s">
        <v>120</v>
      </c>
      <c r="C13" s="115" t="str">
        <f>IF('BCO Gioti 1'!C14="","0",'BCO Gioti 1'!C14)</f>
        <v>N1</v>
      </c>
      <c r="D13" s="116">
        <f>IFERROR('BCO Gioti 1'!E56,0)</f>
        <v>0.79411764705882348</v>
      </c>
      <c r="E13" s="116">
        <f>IFERROR('BCO Gioti 1'!C64,0)</f>
        <v>0.68</v>
      </c>
      <c r="F13" s="116">
        <f>IFERROR('BCO Gioti 1'!C66,0)</f>
        <v>0.89</v>
      </c>
      <c r="G13" s="117">
        <f>IFERROR('BCO Gioti 1'!C87,0)</f>
        <v>0</v>
      </c>
      <c r="H13" s="117">
        <f>IFERROR('BCO Gioti 1'!C70,0)</f>
        <v>12</v>
      </c>
      <c r="I13" s="117">
        <f>COUNTIF('BCO Gioti 1'!C96:C113,"Sí")+COUNTIF('BCO Gioti 1'!C96:C113,"Si")+0.5*COUNTIF('BCO Gioti 1'!C96:C113,"Parcial")</f>
        <v>1</v>
      </c>
      <c r="J13" s="115" t="str">
        <f>IF(D13&lt;30%,"Alta",IF(D13&lt;60%,"Media","Baja"))</f>
        <v>Baja</v>
      </c>
      <c r="K13" s="118" t="str">
        <f>IF(D13=0,"Pendiente",IF(D13&gt;=70%,"Fuerte",IF(D13&gt;=40%,"En desarrollo","Crítica")))</f>
        <v>Fuerte</v>
      </c>
      <c r="L13" s="113"/>
      <c r="M13" s="113"/>
      <c r="N13" s="113"/>
    </row>
    <row r="14" spans="2:14">
      <c r="B14" s="114" t="s">
        <v>121</v>
      </c>
      <c r="C14" s="115" t="str">
        <f>IF('BCO Gioti 2'!C14="","0",'BCO Gioti 2'!C14)</f>
        <v>N1</v>
      </c>
      <c r="D14" s="116">
        <f>IFERROR('BCO Gioti 2'!E56,0)</f>
        <v>0</v>
      </c>
      <c r="E14" s="116">
        <f>IFERROR('BCO Gioti 2'!C64,0)</f>
        <v>0.68</v>
      </c>
      <c r="F14" s="116">
        <f>IFERROR('BCO Gioti 2'!C66,0)</f>
        <v>0.89</v>
      </c>
      <c r="G14" s="117">
        <f>IFERROR('BCO Gioti 2'!C87,0)</f>
        <v>0</v>
      </c>
      <c r="H14" s="117">
        <f>IFERROR('BCO Gioti 2'!C70,0)</f>
        <v>12</v>
      </c>
      <c r="I14" s="117">
        <f>COUNTIF('BCO Gioti 2'!C96:C113,"Sí")+COUNTIF('BCO Gioti 2'!C96:C113,"Si")+0.5*COUNTIF('BCO Gioti 2'!C96:C113,"Parcial")</f>
        <v>1</v>
      </c>
      <c r="J14" s="115" t="str">
        <f>IF(D14&lt;30%,"Alta",IF(D14&lt;60%,"Media","Baja"))</f>
        <v>Alta</v>
      </c>
      <c r="K14" s="118" t="str">
        <f>IF(D14=0,"Pendiente",IF(D14&gt;=70%,"Fuerte",IF(D14&gt;=40%,"En desarrollo","Crítica")))</f>
        <v>Pendiente</v>
      </c>
      <c r="L14" s="113"/>
      <c r="M14" s="113"/>
      <c r="N14" s="113"/>
    </row>
    <row r="15" spans="2:14">
      <c r="B15" s="114" t="s">
        <v>122</v>
      </c>
      <c r="C15" s="115" t="str">
        <f>IF('BCO Gioti 3'!C14="","0",'BCO Gioti 3'!C14)</f>
        <v>N1</v>
      </c>
      <c r="D15" s="116">
        <f>IFERROR('BCO Gioti 3'!E56,0)</f>
        <v>0</v>
      </c>
      <c r="E15" s="116">
        <f>IFERROR('BCO Gioti 3'!C64,0)</f>
        <v>0.68</v>
      </c>
      <c r="F15" s="116">
        <f>IFERROR('BCO Gioti 3'!C66,0)</f>
        <v>0.89</v>
      </c>
      <c r="G15" s="117">
        <f>IFERROR('BCO Gioti 3'!C87,0)</f>
        <v>0</v>
      </c>
      <c r="H15" s="117">
        <f>IFERROR('BCO Gioti 3'!C70,0)</f>
        <v>12</v>
      </c>
      <c r="I15" s="117">
        <f>COUNTIF('BCO Gioti 3'!C97:C114,"Sí")+COUNTIF('BCO Gioti 3'!C97:C114,"Si")+0.5*COUNTIF('BCO Gioti 3'!C97:C114,"Parcial")</f>
        <v>0</v>
      </c>
      <c r="J15" s="115" t="str">
        <f>IF(D15&lt;30%,"Alta",IF(D15&lt;60%,"Media","Baja"))</f>
        <v>Alta</v>
      </c>
      <c r="K15" s="118" t="str">
        <f>IF(D15=0,"Pendiente",IF(D15&gt;=70%,"Fuerte",IF(D15&gt;=40%,"En desarrollo","Crítica")))</f>
        <v>Pendiente</v>
      </c>
      <c r="L15" s="113"/>
      <c r="M15" s="113"/>
      <c r="N15" s="113"/>
    </row>
    <row r="16" spans="2:14">
      <c r="B16" s="114" t="s">
        <v>123</v>
      </c>
      <c r="C16" s="115" t="str">
        <f>IF('BCO Gioti 4'!C14="","0",'BCO Gioti 4'!C14)</f>
        <v>N1</v>
      </c>
      <c r="D16" s="116">
        <f>IFERROR('BCO Gioti 4'!E56,0)</f>
        <v>0</v>
      </c>
      <c r="E16" s="116">
        <f>IFERROR('BCO Gioti 4'!C64,0)</f>
        <v>0.68</v>
      </c>
      <c r="F16" s="116">
        <f>IFERROR('BCO Gioti 4'!C66,0)</f>
        <v>0.89</v>
      </c>
      <c r="G16" s="117">
        <f>IFERROR('BCO Gioti 4'!C87,0)</f>
        <v>0</v>
      </c>
      <c r="H16" s="117">
        <f>IFERROR('BCO Gioti 4'!C70,0)</f>
        <v>12</v>
      </c>
      <c r="I16" s="117">
        <f>COUNTIF('BCO Gioti 4'!C96:C113,"Sí")+COUNTIF('BCO Gioti 4'!C96:C113,"Si")+0.5*COUNTIF('BCO Gioti 4'!C96:C113,"Parcial")</f>
        <v>0</v>
      </c>
      <c r="J16" s="115" t="str">
        <f>IF(D16&lt;30%,"Alta",IF(D16&lt;60%,"Media","Baja"))</f>
        <v>Alta</v>
      </c>
      <c r="K16" s="118" t="str">
        <f>IF(D16=0,"Pendiente",IF(D16&gt;=70%,"Fuerte",IF(D16&gt;=40%,"En desarrollo","Crítica")))</f>
        <v>Pendiente</v>
      </c>
      <c r="L16" s="113"/>
      <c r="M16" s="113"/>
      <c r="N16" s="113"/>
    </row>
    <row r="17" spans="2:14">
      <c r="B17" s="114" t="s">
        <v>124</v>
      </c>
      <c r="C17" s="115" t="str">
        <f>IF(AES!C13="","0",AES!C13)</f>
        <v>N1</v>
      </c>
      <c r="D17" s="116">
        <f>IFERROR(AES!E54,0)</f>
        <v>0.29411764705882398</v>
      </c>
      <c r="E17" s="116">
        <f>IFERROR(AES!C62,0)</f>
        <v>0</v>
      </c>
      <c r="F17" s="116">
        <f>IFERROR(AES!C64,0)</f>
        <v>0</v>
      </c>
      <c r="G17" s="117">
        <f>IFERROR(AES!C85,0)</f>
        <v>0</v>
      </c>
      <c r="H17" s="117">
        <f>IFERROR(AES!C68,0)</f>
        <v>4</v>
      </c>
      <c r="I17" s="117">
        <f>COUNTIF(AES!C94:C111,"Sí")+COUNTIF(AES!C94:C111,"Si")+0.5*COUNTIF(AES!C94:C111,"Parcial")</f>
        <v>6</v>
      </c>
      <c r="J17" s="115" t="str">
        <f>IF(D17&lt;30%,"Alta",IF(D17&lt;60%,"Media","Baja"))</f>
        <v>Alta</v>
      </c>
      <c r="K17" s="118" t="str">
        <f>IF(D17=0,"Pendiente",IF(D17&gt;=70%,"Fuerte",IF(D17&gt;=40%,"En desarrollo","Crítica")))</f>
        <v>Crítica</v>
      </c>
      <c r="L17" s="113"/>
      <c r="M17" s="113"/>
      <c r="N17" s="113"/>
    </row>
    <row r="18" spans="2:14">
      <c r="B18" s="114" t="s">
        <v>125</v>
      </c>
      <c r="C18" s="115" t="str">
        <f>IF(XM!C14="","0",XM!C14)</f>
        <v>N1</v>
      </c>
      <c r="D18" s="116">
        <f>IFERROR(XM!E56,0)</f>
        <v>0</v>
      </c>
      <c r="E18" s="116">
        <f>IFERROR(XM!C64,0)</f>
        <v>0</v>
      </c>
      <c r="F18" s="116">
        <f>IFERROR(XM!C66,0)</f>
        <v>0</v>
      </c>
      <c r="G18" s="117">
        <f>IFERROR(XM!C87,0)</f>
        <v>0</v>
      </c>
      <c r="H18" s="117">
        <f>IFERROR(XM!C70,0)</f>
        <v>0</v>
      </c>
      <c r="I18" s="117">
        <f>COUNTIF(XM!C96:C113,"Sí")+COUNTIF(XM!C96:C113,"Si")+0.5*COUNTIF(XM!C96:C113,"Parcial")</f>
        <v>0</v>
      </c>
      <c r="J18" s="115" t="str">
        <f>IF(D18&lt;30%,"Alta",IF(D18&lt;60%,"Media","Baja"))</f>
        <v>Alta</v>
      </c>
      <c r="K18" s="118" t="str">
        <f>IF(D18=0,"Pendiente",IF(D18&gt;=70%,"Fuerte",IF(D18&gt;=40%,"En desarrollo","Crítica")))</f>
        <v>Pendiente</v>
      </c>
      <c r="L18" s="113"/>
      <c r="M18" s="113"/>
      <c r="N18" s="113"/>
    </row>
    <row r="19" spans="2:14">
      <c r="B19" s="114" t="s">
        <v>126</v>
      </c>
      <c r="C19" s="115" t="str">
        <f>IF(MEDICARTE!C14="","0",MEDICARTE!C14)</f>
        <v>N1</v>
      </c>
      <c r="D19" s="116">
        <f>IFERROR(MEDICARTE!E56,0)</f>
        <v>0</v>
      </c>
      <c r="E19" s="116">
        <f>IFERROR(MEDICARTE!C64,0)</f>
        <v>0.68</v>
      </c>
      <c r="F19" s="116">
        <f>IFERROR(MEDICARTE!C66,0)</f>
        <v>0.89</v>
      </c>
      <c r="G19" s="117">
        <f>IFERROR(MEDICARTE!C87,0)</f>
        <v>0</v>
      </c>
      <c r="H19" s="117">
        <f>IFERROR(MEDICARTE!C70,0)</f>
        <v>12</v>
      </c>
      <c r="I19" s="117">
        <f>COUNTIF(MEDICARTE!C96:C113,"Sí")+COUNTIF(MEDICARTE!C96:C113,"Si")+0.5*COUNTIF(MEDICARTE!C96:C113,"Parcial")</f>
        <v>0</v>
      </c>
      <c r="J19" s="115" t="str">
        <f>IF(D19&lt;30%,"Alta",IF(D19&lt;60%,"Media","Baja"))</f>
        <v>Alta</v>
      </c>
      <c r="K19" s="118" t="str">
        <f>IF(D19=0,"Pendiente",IF(D19&gt;=70%,"Fuerte",IF(D19&gt;=40%,"En desarrollo","Crítica")))</f>
        <v>Pendiente</v>
      </c>
      <c r="L19" s="113"/>
      <c r="M19" s="113"/>
      <c r="N19" s="113"/>
    </row>
    <row r="20" spans="2:14">
      <c r="B20" s="113"/>
      <c r="C20" s="113"/>
      <c r="D20" s="113"/>
      <c r="E20" s="113"/>
      <c r="F20" s="113"/>
      <c r="G20" s="113"/>
      <c r="H20" s="113"/>
      <c r="I20" s="113"/>
      <c r="J20" s="113"/>
      <c r="K20" s="113"/>
      <c r="L20" s="113"/>
      <c r="M20" s="113"/>
      <c r="N20" s="113"/>
    </row>
    <row r="21" spans="2:14">
      <c r="B21" s="113"/>
      <c r="C21" s="113"/>
      <c r="D21" s="113"/>
      <c r="E21" s="113"/>
      <c r="F21" s="113"/>
      <c r="G21" s="113"/>
      <c r="H21" s="113"/>
      <c r="I21" s="113"/>
      <c r="J21" s="113"/>
      <c r="K21" s="113"/>
      <c r="L21" s="113"/>
      <c r="M21" s="113"/>
      <c r="N21" s="113"/>
    </row>
    <row r="22" spans="2:14" ht="19.5" customHeight="1">
      <c r="B22" s="263" t="s">
        <v>127</v>
      </c>
      <c r="C22" s="263"/>
      <c r="D22" s="263"/>
      <c r="E22" s="263"/>
      <c r="F22" s="263"/>
      <c r="G22" s="263"/>
      <c r="H22" s="263"/>
      <c r="I22" s="263"/>
      <c r="J22" s="263"/>
      <c r="K22" s="263"/>
      <c r="L22" s="263"/>
      <c r="M22" s="263"/>
      <c r="N22" s="263"/>
    </row>
    <row r="23" spans="2:14">
      <c r="B23" s="114" t="s">
        <v>128</v>
      </c>
      <c r="C23" s="114"/>
      <c r="D23" s="114"/>
      <c r="E23" s="119">
        <f>AVERAGE(D9:D19)</f>
        <v>0.30748663101604284</v>
      </c>
      <c r="F23" s="113"/>
      <c r="G23" s="113"/>
      <c r="H23" s="113"/>
      <c r="I23" s="113"/>
      <c r="J23" s="113"/>
      <c r="K23" s="113"/>
      <c r="L23" s="113"/>
      <c r="M23" s="113"/>
      <c r="N23" s="113"/>
    </row>
    <row r="24" spans="2:14">
      <c r="B24" s="114" t="s">
        <v>129</v>
      </c>
      <c r="C24" s="114"/>
      <c r="D24" s="114"/>
      <c r="E24" s="119">
        <f>MIN(D9:D19)</f>
        <v>0</v>
      </c>
      <c r="F24" s="113"/>
      <c r="G24" s="113"/>
      <c r="H24" s="113"/>
      <c r="I24" s="113"/>
      <c r="J24" s="113"/>
      <c r="K24" s="113"/>
      <c r="L24" s="113"/>
      <c r="M24" s="113"/>
      <c r="N24" s="113"/>
    </row>
    <row r="25" spans="2:14">
      <c r="B25" s="114" t="s">
        <v>130</v>
      </c>
      <c r="C25" s="114"/>
      <c r="D25" s="114"/>
      <c r="E25" s="119">
        <f>MAX(D9:D19)</f>
        <v>0.79411764705882348</v>
      </c>
      <c r="F25" s="113"/>
      <c r="G25" s="113"/>
      <c r="H25" s="113"/>
      <c r="I25" s="113"/>
      <c r="J25" s="113"/>
      <c r="K25" s="113"/>
      <c r="L25" s="113"/>
      <c r="M25" s="113"/>
      <c r="N25" s="113"/>
    </row>
    <row r="26" spans="2:14">
      <c r="B26" s="114" t="s">
        <v>131</v>
      </c>
      <c r="C26" s="114"/>
      <c r="D26" s="114"/>
      <c r="E26" s="177">
        <f>SUM(H9:H19)</f>
        <v>81</v>
      </c>
      <c r="F26" s="113"/>
      <c r="G26" s="113"/>
      <c r="H26" s="113"/>
      <c r="I26" s="113"/>
      <c r="J26" s="113"/>
      <c r="K26" s="113"/>
      <c r="L26" s="113"/>
      <c r="M26" s="113"/>
      <c r="N26" s="113"/>
    </row>
    <row r="27" spans="2:14">
      <c r="B27" s="114" t="s">
        <v>132</v>
      </c>
      <c r="C27" s="114"/>
      <c r="D27" s="114"/>
      <c r="E27" s="114">
        <f>COUNTA(B9:B19)</f>
        <v>11</v>
      </c>
      <c r="F27" s="113"/>
      <c r="G27" s="113"/>
      <c r="H27" s="113"/>
      <c r="I27" s="113"/>
      <c r="J27" s="113"/>
      <c r="K27" s="113"/>
      <c r="L27" s="113"/>
      <c r="M27" s="113"/>
      <c r="N27" s="113"/>
    </row>
    <row r="28" spans="2:14">
      <c r="B28" s="114" t="s">
        <v>133</v>
      </c>
      <c r="C28" s="114"/>
      <c r="D28" s="114"/>
      <c r="E28" s="114">
        <f>COUNTIF(K9:K19,"Pendiente")</f>
        <v>5</v>
      </c>
      <c r="F28" s="113"/>
      <c r="G28" s="113"/>
      <c r="H28" s="113"/>
      <c r="I28" s="113"/>
      <c r="J28" s="113"/>
      <c r="K28" s="113"/>
      <c r="L28" s="113"/>
      <c r="M28" s="113"/>
      <c r="N28" s="113"/>
    </row>
    <row r="29" spans="2:14">
      <c r="B29" s="113"/>
      <c r="C29" s="113"/>
      <c r="D29" s="113"/>
      <c r="E29" s="113"/>
      <c r="F29" s="113"/>
      <c r="G29" s="113"/>
      <c r="H29" s="113"/>
      <c r="I29" s="113"/>
      <c r="J29" s="113"/>
      <c r="K29" s="113"/>
      <c r="L29" s="113"/>
      <c r="M29" s="113"/>
      <c r="N29" s="113"/>
    </row>
    <row r="30" spans="2:14">
      <c r="B30" s="113"/>
      <c r="C30" s="113"/>
      <c r="D30" s="113"/>
      <c r="E30" s="113"/>
      <c r="F30" s="113"/>
      <c r="G30" s="113"/>
      <c r="H30" s="113"/>
      <c r="I30" s="113"/>
      <c r="J30" s="113"/>
      <c r="K30" s="113"/>
      <c r="L30" s="113"/>
      <c r="M30" s="113"/>
      <c r="N30" s="113"/>
    </row>
    <row r="31" spans="2:14" ht="18" customHeight="1">
      <c r="B31" s="132" t="s">
        <v>134</v>
      </c>
      <c r="C31" s="132"/>
      <c r="D31" s="132"/>
      <c r="E31" s="132"/>
      <c r="F31" s="132"/>
      <c r="G31" s="132"/>
      <c r="H31" s="132"/>
      <c r="I31" s="113"/>
      <c r="J31" s="113"/>
      <c r="K31" s="113"/>
      <c r="L31" s="113"/>
      <c r="M31" s="113"/>
      <c r="N31" s="113"/>
    </row>
    <row r="32" spans="2:14" ht="37.5" customHeight="1">
      <c r="B32" s="112" t="s">
        <v>106</v>
      </c>
      <c r="C32" s="112" t="s">
        <v>135</v>
      </c>
      <c r="D32" s="112" t="s">
        <v>136</v>
      </c>
      <c r="E32" s="112" t="s">
        <v>108</v>
      </c>
      <c r="F32" s="112" t="s">
        <v>137</v>
      </c>
      <c r="G32" s="112" t="s">
        <v>138</v>
      </c>
      <c r="H32" s="112" t="s">
        <v>139</v>
      </c>
      <c r="I32" s="113"/>
      <c r="J32" s="113"/>
      <c r="K32" s="113"/>
      <c r="L32" s="113"/>
      <c r="M32" s="113"/>
      <c r="N32" s="113"/>
    </row>
    <row r="33" spans="1:15" ht="40.5">
      <c r="A33" s="360"/>
      <c r="B33" s="114" t="str">
        <f>B9</f>
        <v>SURA Cotizadores</v>
      </c>
      <c r="C33" s="114" t="str">
        <f>C9</f>
        <v>N2</v>
      </c>
      <c r="D33" s="114" t="str" cm="1">
        <f t="array" ref="D33">_xlfn.SWITCH(C33,"N0","Reactivo / Sin estructura","N1","Inicial / Ad hoc","N2","Definido","N3","Gestionado","N4","Optimizado","N5","Innovador / Diferenciador","— Por definir")</f>
        <v>Definido</v>
      </c>
      <c r="E33" s="119">
        <f>D9</f>
        <v>0.52941176470588236</v>
      </c>
      <c r="F33" s="114" t="str">
        <f>IF(E33&gt;=70%,"Buenas prácticas ITIL consolidadas",IF(E33&gt;=40%,"Base operativa existente","Información o práctica incompleta"))</f>
        <v>Base operativa existente</v>
      </c>
      <c r="G33" s="114" t="str">
        <f>IF(E33&lt;40%,"Bajo cumplimiento / datos pendientes",IF(E33&lt;70%,"Estandarización y medición","Escalamiento a automatización"))</f>
        <v>Estandarización y medición</v>
      </c>
      <c r="H33" s="114" t="str">
        <f>IF(E33&lt;40%,"Completar levantamiento y priorizar quick wins",IF(E33&lt;70%,"Formalizar procesos, métricas y gobierno","Escalar autoservicio, analítica e IA"))</f>
        <v>Formalizar procesos, métricas y gobierno</v>
      </c>
      <c r="I33" s="113"/>
      <c r="J33" s="113"/>
      <c r="K33" s="113"/>
      <c r="L33" s="113"/>
      <c r="M33" s="113"/>
      <c r="N33" s="113"/>
      <c r="O33" s="360"/>
    </row>
    <row r="34" spans="1:15" ht="53.25">
      <c r="A34" s="360"/>
      <c r="B34" s="114" t="str">
        <f>B10</f>
        <v>SURA Digital Venta</v>
      </c>
      <c r="C34" s="114" t="str">
        <f>C10</f>
        <v>N2</v>
      </c>
      <c r="D34" s="114" t="str" cm="1">
        <f t="array" ref="D34">_xlfn.SWITCH(C34,"N0","Reactivo / Sin estructura","N1","Inicial / Ad hoc","N2","Definido","N3","Gestionado","N4","Optimizado","N5","Innovador / Diferenciador","— Por definir")</f>
        <v>Definido</v>
      </c>
      <c r="E34" s="119">
        <f>D10</f>
        <v>0.55882352941176472</v>
      </c>
      <c r="F34" s="114" t="str">
        <f>IF(E34&gt;=70%,"Buenas prácticas ITIL consolidadas",IF(E34&gt;=40%,"Base operativa existente","Información o práctica incompleta"))</f>
        <v>Base operativa existente</v>
      </c>
      <c r="G34" s="114" t="str">
        <f>IF(E34&lt;40%,"Bajo cumplimiento / datos pendientes",IF(E34&lt;70%,"Estandarización y medición","Escalamiento a automatización"))</f>
        <v>Estandarización y medición</v>
      </c>
      <c r="H34" s="114" t="str">
        <f>IF(E34&lt;40%,"Completar levantamiento y priorizar quick wins",IF(E34&lt;70%,"Formalizar procesos, métricas y gobierno","Escalar autoservicio, analítica e IA"))</f>
        <v>Formalizar procesos, métricas y gobierno</v>
      </c>
      <c r="I34" s="113"/>
      <c r="J34" s="113"/>
      <c r="K34" s="113"/>
      <c r="L34" s="113"/>
      <c r="M34" s="113"/>
      <c r="N34" s="113"/>
      <c r="O34" s="360"/>
    </row>
    <row r="35" spans="1:15" ht="53.25">
      <c r="A35" s="360"/>
      <c r="B35" s="114" t="str">
        <f>B11</f>
        <v>SURA Automatizacion</v>
      </c>
      <c r="C35" s="114" t="str">
        <f>C11</f>
        <v>N2</v>
      </c>
      <c r="D35" s="114" t="str" cm="1">
        <f t="array" ref="D35">_xlfn.SWITCH(C35,"N0","Reactivo / Sin estructura","N1","Inicial / Ad hoc","N2","Definido","N3","Gestionado","N4","Optimizado","N5","Innovador / Diferenciador","— Por definir")</f>
        <v>Definido</v>
      </c>
      <c r="E35" s="119">
        <f>D11</f>
        <v>0.61764705882352944</v>
      </c>
      <c r="F35" s="114" t="str">
        <f>IF(E35&gt;=70%,"Buenas prácticas ITIL consolidadas",IF(E35&gt;=40%,"Base operativa existente","Información o práctica incompleta"))</f>
        <v>Base operativa existente</v>
      </c>
      <c r="G35" s="114" t="str">
        <f>IF(E35&lt;40%,"Bajo cumplimiento / datos pendientes",IF(E35&lt;70%,"Estandarización y medición","Escalamiento a automatización"))</f>
        <v>Estandarización y medición</v>
      </c>
      <c r="H35" s="114" t="str">
        <f>IF(E35&lt;40%,"Completar levantamiento y priorizar quick wins",IF(E35&lt;70%,"Formalizar procesos, métricas y gobierno","Escalar autoservicio, analítica e IA"))</f>
        <v>Formalizar procesos, métricas y gobierno</v>
      </c>
      <c r="I35" s="113"/>
      <c r="J35" s="113"/>
      <c r="K35" s="113"/>
      <c r="L35" s="113"/>
      <c r="M35" s="113"/>
      <c r="N35" s="113"/>
      <c r="O35" s="360"/>
    </row>
    <row r="36" spans="1:15" ht="53.25">
      <c r="A36" s="360"/>
      <c r="B36" s="114" t="str">
        <f>B12</f>
        <v>SURA Canales Masivos</v>
      </c>
      <c r="C36" s="114" t="str">
        <f>C12</f>
        <v>N2</v>
      </c>
      <c r="D36" s="114" t="str" cm="1">
        <f t="array" ref="D36">_xlfn.SWITCH(C36,"N0","Reactivo / Sin estructura","N1","Inicial / Ad hoc","N2","Definido","N3","Gestionado","N4","Optimizado","N5","Innovador / Diferenciador","— Por definir")</f>
        <v>Definido</v>
      </c>
      <c r="E36" s="119">
        <f>D12</f>
        <v>0.58823529411764708</v>
      </c>
      <c r="F36" s="114" t="str">
        <f>IF(E36&gt;=70%,"Buenas prácticas ITIL consolidadas",IF(E36&gt;=40%,"Base operativa existente","Información o práctica incompleta"))</f>
        <v>Base operativa existente</v>
      </c>
      <c r="G36" s="114" t="str">
        <f>IF(E36&lt;40%,"Bajo cumplimiento / datos pendientes",IF(E36&lt;70%,"Estandarización y medición","Escalamiento a automatización"))</f>
        <v>Estandarización y medición</v>
      </c>
      <c r="H36" s="114" t="str">
        <f>IF(E36&lt;40%,"Completar levantamiento y priorizar quick wins",IF(E36&lt;70%,"Formalizar procesos, métricas y gobierno","Escalar autoservicio, analítica e IA"))</f>
        <v>Formalizar procesos, métricas y gobierno</v>
      </c>
      <c r="I36" s="113"/>
      <c r="J36" s="113"/>
      <c r="K36" s="113"/>
      <c r="L36" s="113"/>
      <c r="M36" s="113"/>
      <c r="N36" s="113"/>
      <c r="O36" s="360"/>
    </row>
    <row r="37" spans="1:15" ht="67.5">
      <c r="A37" s="360"/>
      <c r="B37" s="114" t="str">
        <f>B13</f>
        <v>BCO Gioti 1</v>
      </c>
      <c r="C37" s="114" t="str">
        <f>C13</f>
        <v>N1</v>
      </c>
      <c r="D37" s="114" t="str" cm="1">
        <f t="array" ref="D37">_xlfn.SWITCH(C37,"N0","Reactivo / Sin estructura","N1","Inicial / Ad hoc","N2","Definido","N3","Gestionado","N4","Optimizado","N5","Innovador / Diferenciador","— Por definir")</f>
        <v>Inicial / Ad hoc</v>
      </c>
      <c r="E37" s="119">
        <f>D13</f>
        <v>0.79411764705882348</v>
      </c>
      <c r="F37" s="114" t="str">
        <f>IF(E37&gt;=70%,"Buenas prácticas ITIL consolidadas",IF(E37&gt;=40%,"Base operativa existente","Información o práctica incompleta"))</f>
        <v>Buenas prácticas ITIL consolidadas</v>
      </c>
      <c r="G37" s="114" t="str">
        <f>IF(E37&lt;40%,"Bajo cumplimiento / datos pendientes",IF(E37&lt;70%,"Estandarización y medición","Escalamiento a automatización"))</f>
        <v>Escalamiento a automatización</v>
      </c>
      <c r="H37" s="114" t="str">
        <f>IF(E37&lt;40%,"Completar levantamiento y priorizar quick wins",IF(E37&lt;70%,"Formalizar procesos, métricas y gobierno","Escalar autoservicio, analítica e IA"))</f>
        <v>Escalar autoservicio, analítica e IA</v>
      </c>
      <c r="I37" s="113"/>
      <c r="J37" s="113"/>
      <c r="K37" s="113"/>
      <c r="L37" s="113"/>
      <c r="M37" s="113"/>
      <c r="N37" s="113"/>
      <c r="O37" s="360"/>
    </row>
    <row r="38" spans="1:15" ht="53.25">
      <c r="A38" s="360"/>
      <c r="B38" s="114" t="str">
        <f>B14</f>
        <v>BCO Gioti 2</v>
      </c>
      <c r="C38" s="114" t="str">
        <f>C14</f>
        <v>N1</v>
      </c>
      <c r="D38" s="114" t="str" cm="1">
        <f t="array" ref="D38">_xlfn.SWITCH(C38,"N0","Reactivo / Sin estructura","N1","Inicial / Ad hoc","N2","Definido","N3","Gestionado","N4","Optimizado","N5","Innovador / Diferenciador","— Por definir")</f>
        <v>Inicial / Ad hoc</v>
      </c>
      <c r="E38" s="119">
        <f>D14</f>
        <v>0</v>
      </c>
      <c r="F38" s="114" t="str">
        <f>IF(E38&gt;=70%,"Buenas prácticas ITIL consolidadas",IF(E38&gt;=40%,"Base operativa existente","Información o práctica incompleta"))</f>
        <v>Información o práctica incompleta</v>
      </c>
      <c r="G38" s="114" t="str">
        <f>IF(E38&lt;40%,"Bajo cumplimiento / datos pendientes",IF(E38&lt;70%,"Estandarización y medición","Escalamiento a automatización"))</f>
        <v>Bajo cumplimiento / datos pendientes</v>
      </c>
      <c r="H38" s="114" t="str">
        <f>IF(E38&lt;40%,"Completar levantamiento y priorizar quick wins",IF(E38&lt;70%,"Formalizar procesos, métricas y gobierno","Escalar autoservicio, analítica e IA"))</f>
        <v>Completar levantamiento y priorizar quick wins</v>
      </c>
      <c r="I38" s="113"/>
      <c r="J38" s="113"/>
      <c r="K38" s="113"/>
      <c r="L38" s="113"/>
      <c r="M38" s="113"/>
      <c r="N38" s="113"/>
      <c r="O38" s="360"/>
    </row>
    <row r="39" spans="1:15" ht="53.25">
      <c r="A39" s="360"/>
      <c r="B39" s="114" t="str">
        <f>B15</f>
        <v>BCO Gioti 3</v>
      </c>
      <c r="C39" s="114" t="str">
        <f>C15</f>
        <v>N1</v>
      </c>
      <c r="D39" s="114" t="str" cm="1">
        <f t="array" ref="D39">_xlfn.SWITCH(C39,"N0","Reactivo / Sin estructura","N1","Inicial / Ad hoc","N2","Definido","N3","Gestionado","N4","Optimizado","N5","Innovador / Diferenciador","— Por definir")</f>
        <v>Inicial / Ad hoc</v>
      </c>
      <c r="E39" s="119">
        <f>D15</f>
        <v>0</v>
      </c>
      <c r="F39" s="114" t="str">
        <f>IF(E39&gt;=70%,"Buenas prácticas ITIL consolidadas",IF(E39&gt;=40%,"Base operativa existente","Información o práctica incompleta"))</f>
        <v>Información o práctica incompleta</v>
      </c>
      <c r="G39" s="114" t="str">
        <f>IF(E39&lt;40%,"Bajo cumplimiento / datos pendientes",IF(E39&lt;70%,"Estandarización y medición","Escalamiento a automatización"))</f>
        <v>Bajo cumplimiento / datos pendientes</v>
      </c>
      <c r="H39" s="114" t="str">
        <f>IF(E39&lt;40%,"Completar levantamiento y priorizar quick wins",IF(E39&lt;70%,"Formalizar procesos, métricas y gobierno","Escalar autoservicio, analítica e IA"))</f>
        <v>Completar levantamiento y priorizar quick wins</v>
      </c>
      <c r="I39" s="113"/>
      <c r="J39" s="113"/>
      <c r="K39" s="113"/>
      <c r="L39" s="113"/>
      <c r="M39" s="113"/>
      <c r="N39" s="113"/>
      <c r="O39" s="360"/>
    </row>
    <row r="40" spans="1:15" ht="53.25">
      <c r="A40" s="360"/>
      <c r="B40" s="114" t="str">
        <f>B16</f>
        <v>BCO Gioti 4</v>
      </c>
      <c r="C40" s="114" t="str">
        <f>C16</f>
        <v>N1</v>
      </c>
      <c r="D40" s="114" t="str" cm="1">
        <f t="array" ref="D40">_xlfn.SWITCH(C40,"N0","Reactivo / Sin estructura","N1","Inicial / Ad hoc","N2","Definido","N3","Gestionado","N4","Optimizado","N5","Innovador / Diferenciador","— Por definir")</f>
        <v>Inicial / Ad hoc</v>
      </c>
      <c r="E40" s="119">
        <f>D16</f>
        <v>0</v>
      </c>
      <c r="F40" s="114" t="str">
        <f>IF(E40&gt;=70%,"Buenas prácticas ITIL consolidadas",IF(E40&gt;=40%,"Base operativa existente","Información o práctica incompleta"))</f>
        <v>Información o práctica incompleta</v>
      </c>
      <c r="G40" s="114" t="str">
        <f>IF(E40&lt;40%,"Bajo cumplimiento / datos pendientes",IF(E40&lt;70%,"Estandarización y medición","Escalamiento a automatización"))</f>
        <v>Bajo cumplimiento / datos pendientes</v>
      </c>
      <c r="H40" s="114" t="str">
        <f>IF(E40&lt;40%,"Completar levantamiento y priorizar quick wins",IF(E40&lt;70%,"Formalizar procesos, métricas y gobierno","Escalar autoservicio, analítica e IA"))</f>
        <v>Completar levantamiento y priorizar quick wins</v>
      </c>
      <c r="I40" s="113"/>
      <c r="J40" s="113"/>
      <c r="K40" s="113"/>
      <c r="L40" s="113"/>
      <c r="M40" s="113"/>
      <c r="N40" s="113"/>
      <c r="O40" s="360"/>
    </row>
    <row r="41" spans="1:15" ht="53.25">
      <c r="A41" s="360"/>
      <c r="B41" s="114" t="str">
        <f>B17</f>
        <v>AES</v>
      </c>
      <c r="C41" s="114" t="str">
        <f>C17</f>
        <v>N1</v>
      </c>
      <c r="D41" s="114" t="str" cm="1">
        <f t="array" ref="D41">_xlfn.SWITCH(C41,"N0","Reactivo / Sin estructura","N1","Inicial / Ad hoc","N2","Definido","N3","Gestionado","N4","Optimizado","N5","Innovador / Diferenciador","— Por definir")</f>
        <v>Inicial / Ad hoc</v>
      </c>
      <c r="E41" s="119">
        <f>D17</f>
        <v>0.29411764705882398</v>
      </c>
      <c r="F41" s="114" t="str">
        <f>IF(E41&gt;=70%,"Buenas prácticas ITIL consolidadas",IF(E41&gt;=40%,"Base operativa existente","Información o práctica incompleta"))</f>
        <v>Información o práctica incompleta</v>
      </c>
      <c r="G41" s="114" t="str">
        <f>IF(E41&lt;40%,"Bajo cumplimiento / datos pendientes",IF(E41&lt;70%,"Estandarización y medición","Escalamiento a automatización"))</f>
        <v>Bajo cumplimiento / datos pendientes</v>
      </c>
      <c r="H41" s="114" t="str">
        <f>IF(E41&lt;40%,"Completar levantamiento y priorizar quick wins",IF(E41&lt;70%,"Formalizar procesos, métricas y gobierno","Escalar autoservicio, analítica e IA"))</f>
        <v>Completar levantamiento y priorizar quick wins</v>
      </c>
      <c r="I41" s="113"/>
      <c r="J41" s="113"/>
      <c r="K41" s="113"/>
      <c r="L41" s="113"/>
      <c r="M41" s="113"/>
      <c r="N41" s="113"/>
      <c r="O41" s="360"/>
    </row>
    <row r="42" spans="1:15" ht="53.25">
      <c r="A42" s="360"/>
      <c r="B42" s="114" t="str">
        <f>B18</f>
        <v>XM</v>
      </c>
      <c r="C42" s="114" t="str">
        <f>C18</f>
        <v>N1</v>
      </c>
      <c r="D42" s="114" t="str" cm="1">
        <f t="array" ref="D42">_xlfn.SWITCH(C42,"N0","Reactivo / Sin estructura","N1","Inicial / Ad hoc","N2","Definido","N3","Gestionado","N4","Optimizado","N5","Innovador / Diferenciador","— Por definir")</f>
        <v>Inicial / Ad hoc</v>
      </c>
      <c r="E42" s="119">
        <f>D18</f>
        <v>0</v>
      </c>
      <c r="F42" s="114" t="str">
        <f>IF(E42&gt;=70%,"Buenas prácticas ITIL consolidadas",IF(E42&gt;=40%,"Base operativa existente","Información o práctica incompleta"))</f>
        <v>Información o práctica incompleta</v>
      </c>
      <c r="G42" s="114" t="str">
        <f>IF(E42&lt;40%,"Bajo cumplimiento / datos pendientes",IF(E42&lt;70%,"Estandarización y medición","Escalamiento a automatización"))</f>
        <v>Bajo cumplimiento / datos pendientes</v>
      </c>
      <c r="H42" s="114" t="str">
        <f>IF(E42&lt;40%,"Completar levantamiento y priorizar quick wins",IF(E42&lt;70%,"Formalizar procesos, métricas y gobierno","Escalar autoservicio, analítica e IA"))</f>
        <v>Completar levantamiento y priorizar quick wins</v>
      </c>
      <c r="I42" s="113"/>
      <c r="J42" s="113"/>
      <c r="K42" s="113"/>
      <c r="L42" s="113"/>
      <c r="M42" s="113"/>
      <c r="N42" s="113"/>
      <c r="O42" s="360"/>
    </row>
    <row r="43" spans="1:15" ht="53.25">
      <c r="A43" s="360"/>
      <c r="B43" s="114" t="str">
        <f>B19</f>
        <v>MEDICARTE</v>
      </c>
      <c r="C43" s="114" t="str">
        <f>C19</f>
        <v>N1</v>
      </c>
      <c r="D43" s="114" t="str" cm="1">
        <f t="array" ref="D43">_xlfn.SWITCH(C43,"N0","Reactivo / Sin estructura","N1","Inicial / Ad hoc","N2","Definido","N3","Gestionado","N4","Optimizado","N5","Innovador / Diferenciador","— Por definir")</f>
        <v>Inicial / Ad hoc</v>
      </c>
      <c r="E43" s="119">
        <f>D19</f>
        <v>0</v>
      </c>
      <c r="F43" s="114" t="str">
        <f>IF(E43&gt;=70%,"Buenas prácticas ITIL consolidadas",IF(E43&gt;=40%,"Base operativa existente","Información o práctica incompleta"))</f>
        <v>Información o práctica incompleta</v>
      </c>
      <c r="G43" s="114" t="str">
        <f>IF(E43&lt;40%,"Bajo cumplimiento / datos pendientes",IF(E43&lt;70%,"Estandarización y medición","Escalamiento a automatización"))</f>
        <v>Bajo cumplimiento / datos pendientes</v>
      </c>
      <c r="H43" s="114" t="str">
        <f>IF(E43&lt;40%,"Completar levantamiento y priorizar quick wins",IF(E43&lt;70%,"Formalizar procesos, métricas y gobierno","Escalar autoservicio, analítica e IA"))</f>
        <v>Completar levantamiento y priorizar quick wins</v>
      </c>
      <c r="I43" s="113"/>
      <c r="J43" s="113"/>
      <c r="K43" s="113"/>
      <c r="L43" s="113"/>
      <c r="M43" s="113"/>
      <c r="N43" s="113"/>
      <c r="O43" s="360"/>
    </row>
    <row r="44" spans="1:15">
      <c r="A44" s="360"/>
      <c r="B44" s="113"/>
      <c r="C44" s="113"/>
      <c r="D44" s="113"/>
      <c r="E44" s="113"/>
      <c r="F44" s="113"/>
      <c r="G44" s="113"/>
      <c r="H44" s="113"/>
      <c r="I44" s="113"/>
      <c r="J44" s="113"/>
      <c r="K44" s="113"/>
      <c r="L44" s="113"/>
      <c r="M44" s="113"/>
      <c r="N44" s="113"/>
      <c r="O44" s="360"/>
    </row>
    <row r="45" spans="1:15">
      <c r="A45" s="360"/>
      <c r="B45" s="262" t="s">
        <v>140</v>
      </c>
      <c r="C45" s="262"/>
      <c r="D45" s="262"/>
      <c r="E45" s="262"/>
      <c r="F45" s="262"/>
      <c r="G45" s="262"/>
      <c r="H45" s="262"/>
      <c r="I45" s="262"/>
      <c r="J45" s="262"/>
      <c r="K45" s="262"/>
      <c r="L45" s="262"/>
      <c r="M45" s="262"/>
      <c r="N45" s="262"/>
      <c r="O45" s="360"/>
    </row>
    <row r="46" spans="1:15" ht="27" customHeight="1">
      <c r="A46" s="360"/>
      <c r="B46" s="130" t="s">
        <v>141</v>
      </c>
      <c r="C46" s="130" t="s">
        <v>142</v>
      </c>
      <c r="D46" s="130" t="s">
        <v>143</v>
      </c>
      <c r="E46" s="130" t="s">
        <v>144</v>
      </c>
      <c r="F46" s="130" t="s">
        <v>145</v>
      </c>
      <c r="G46" s="130" t="s">
        <v>146</v>
      </c>
      <c r="H46" s="130" t="s">
        <v>147</v>
      </c>
      <c r="I46" s="130" t="s">
        <v>148</v>
      </c>
      <c r="J46" s="130" t="s">
        <v>149</v>
      </c>
      <c r="K46" s="130" t="s">
        <v>124</v>
      </c>
      <c r="L46" s="130" t="s">
        <v>125</v>
      </c>
      <c r="M46" s="130" t="s">
        <v>126</v>
      </c>
      <c r="N46" s="130" t="s">
        <v>150</v>
      </c>
      <c r="O46" s="360"/>
    </row>
    <row r="47" spans="1:15" ht="16.5">
      <c r="A47" s="360"/>
      <c r="B47" s="131" t="s">
        <v>151</v>
      </c>
      <c r="C47" s="178" t="str">
        <f>IF(OR('SURA Cotizadores'!C95="Sí",'SURA Cotizadores'!C95="Si"),"✓",IF('SURA Cotizadores'!C95="Parcial","~",""))</f>
        <v>~</v>
      </c>
      <c r="D47" s="178" t="str">
        <f>IF(OR('SURA Digital Venta'!C95="Sí",'SURA Digital Venta'!C95="Si"),"✓",IF('SURA Digital Venta'!C95="Parcial","~",""))</f>
        <v/>
      </c>
      <c r="E47" s="178" t="str">
        <f>IF(OR('SURA Automatizacion'!C95="Sí",'SURA Automatizacion'!C95="Si"),"✓",IF('SURA Automatizacion'!C95="Parcial","~",""))</f>
        <v/>
      </c>
      <c r="F47" s="178" t="str">
        <f>IF(OR('SURA Canales Masivos'!C95="Sí",'SURA Canales Masivos'!C95="Si"),"✓",IF('SURA Canales Masivos'!C95="Parcial","~",""))</f>
        <v/>
      </c>
      <c r="G47" s="178" t="str">
        <f>IF(OR('BCO Gioti 1'!C96="Sí",'BCO Gioti 1'!C96="Si"),"✓",IF('BCO Gioti 1'!C96="Parcial","~",""))</f>
        <v/>
      </c>
      <c r="H47" s="178" t="str">
        <f>IF(OR('BCO Gioti 2'!C96="Sí",'BCO Gioti 2'!C96="Si"),"✓",IF('BCO Gioti 2'!C96="Parcial","~",""))</f>
        <v/>
      </c>
      <c r="I47" s="178" t="str">
        <f>IF(OR('BCO Gioti 3'!C97="Sí",'BCO Gioti 3'!C97="Si"),"✓",IF('BCO Gioti 3'!C97="Parcial","~",""))</f>
        <v/>
      </c>
      <c r="J47" s="178" t="str">
        <f>IF(OR('BCO Gioti 4'!C96="Sí",'BCO Gioti 4'!C96="Si"),"✓",IF('BCO Gioti 4'!C96="Parcial","~",""))</f>
        <v/>
      </c>
      <c r="K47" s="178" t="str">
        <f>IF(OR(AES!C94="Sí",AES!C94="Si"),"✓",IF(AES!C94="Parcial","~",""))</f>
        <v/>
      </c>
      <c r="L47" s="178" t="str">
        <f>IF(OR(XM!C96="Sí",XM!C96="Si"),"✓",IF(XM!C96="Parcial","~",""))</f>
        <v/>
      </c>
      <c r="M47" s="178" t="str">
        <f>IF(OR(MEDICARTE!C96="Sí",MEDICARTE!C96="Si"),"✓",IF(MEDICARTE!C96="Parcial","~",""))</f>
        <v/>
      </c>
      <c r="N47" s="179">
        <f>COUNTIF(C47:M47,"✓")+0.5*COUNTIF(C47:M47,"~")</f>
        <v>0.5</v>
      </c>
      <c r="O47" s="360"/>
    </row>
    <row r="48" spans="1:15" ht="16.5">
      <c r="A48" s="360"/>
      <c r="B48" s="131" t="s">
        <v>152</v>
      </c>
      <c r="C48" s="178" t="str">
        <f>IF(OR('SURA Cotizadores'!C96="Sí",'SURA Cotizadores'!C96="Si"),"✓",IF('SURA Cotizadores'!C96="Parcial","~",""))</f>
        <v>✓</v>
      </c>
      <c r="D48" s="178" t="str">
        <f>IF(OR('SURA Digital Venta'!C96="Sí",'SURA Digital Venta'!C96="Si"),"✓",IF('SURA Digital Venta'!C96="Parcial","~",""))</f>
        <v>~</v>
      </c>
      <c r="E48" s="178" t="str">
        <f>IF(OR('SURA Automatizacion'!C96="Sí",'SURA Automatizacion'!C96="Si"),"✓",IF('SURA Automatizacion'!C96="Parcial","~",""))</f>
        <v>~</v>
      </c>
      <c r="F48" s="178" t="str">
        <f>IF(OR('SURA Canales Masivos'!C96="Sí",'SURA Canales Masivos'!C96="Si"),"✓",IF('SURA Canales Masivos'!C96="Parcial","~",""))</f>
        <v>~</v>
      </c>
      <c r="G48" s="178" t="str">
        <f>IF(OR('BCO Gioti 1'!C97="Sí",'BCO Gioti 1'!C97="Si"),"✓",IF('BCO Gioti 1'!C97="Parcial","~",""))</f>
        <v>~</v>
      </c>
      <c r="H48" s="178" t="str">
        <f>IF(OR('BCO Gioti 2'!C97="Sí",'BCO Gioti 2'!C97="Si"),"✓",IF('BCO Gioti 2'!C97="Parcial","~",""))</f>
        <v/>
      </c>
      <c r="I48" s="178" t="str">
        <f>IF(OR('BCO Gioti 3'!C98="Sí",'BCO Gioti 3'!C98="Si"),"✓",IF('BCO Gioti 3'!C98="Parcial","~",""))</f>
        <v/>
      </c>
      <c r="J48" s="178" t="str">
        <f>IF(OR('BCO Gioti 4'!C97="Sí",'BCO Gioti 4'!C97="Si"),"✓",IF('BCO Gioti 4'!C97="Parcial","~",""))</f>
        <v/>
      </c>
      <c r="K48" s="178" t="str">
        <f>IF(OR(AES!C95="Sí",AES!C95="Si"),"✓",IF(AES!C95="Parcial","~",""))</f>
        <v/>
      </c>
      <c r="L48" s="178" t="str">
        <f>IF(OR(XM!C97="Sí",XM!C97="Si"),"✓",IF(XM!C97="Parcial","~",""))</f>
        <v/>
      </c>
      <c r="M48" s="178" t="str">
        <f>IF(OR(MEDICARTE!C97="Sí",MEDICARTE!C97="Si"),"✓",IF(MEDICARTE!C97="Parcial","~",""))</f>
        <v/>
      </c>
      <c r="N48" s="179">
        <f>COUNTIF(C48:M48,"✓")+0.5*COUNTIF(C48:M48,"~")</f>
        <v>3</v>
      </c>
      <c r="O48" s="360"/>
    </row>
    <row r="49" spans="1:15" ht="16.5">
      <c r="A49" s="360"/>
      <c r="B49" s="131" t="s">
        <v>153</v>
      </c>
      <c r="C49" s="178" t="str">
        <f>IF(OR('SURA Cotizadores'!C97="Sí",'SURA Cotizadores'!C97="Si"),"✓",IF('SURA Cotizadores'!C97="Parcial","~",""))</f>
        <v>✓</v>
      </c>
      <c r="D49" s="178" t="str">
        <f>IF(OR('SURA Digital Venta'!C97="Sí",'SURA Digital Venta'!C97="Si"),"✓",IF('SURA Digital Venta'!C97="Parcial","~",""))</f>
        <v>✓</v>
      </c>
      <c r="E49" s="178" t="str">
        <f>IF(OR('SURA Automatizacion'!C97="Sí",'SURA Automatizacion'!C97="Si"),"✓",IF('SURA Automatizacion'!C97="Parcial","~",""))</f>
        <v/>
      </c>
      <c r="F49" s="178" t="str">
        <f>IF(OR('SURA Canales Masivos'!C97="Sí",'SURA Canales Masivos'!C97="Si"),"✓",IF('SURA Canales Masivos'!C97="Parcial","~",""))</f>
        <v>✓</v>
      </c>
      <c r="G49" s="178" t="str">
        <f>IF(OR('BCO Gioti 1'!C98="Sí",'BCO Gioti 1'!C98="Si"),"✓",IF('BCO Gioti 1'!C98="Parcial","~",""))</f>
        <v/>
      </c>
      <c r="H49" s="178" t="str">
        <f>IF(OR('BCO Gioti 2'!C98="Sí",'BCO Gioti 2'!C98="Si"),"✓",IF('BCO Gioti 2'!C98="Parcial","~",""))</f>
        <v/>
      </c>
      <c r="I49" s="178" t="str">
        <f>IF(OR('BCO Gioti 3'!C99="Sí",'BCO Gioti 3'!C99="Si"),"✓",IF('BCO Gioti 3'!C99="Parcial","~",""))</f>
        <v/>
      </c>
      <c r="J49" s="178" t="str">
        <f>IF(OR('BCO Gioti 4'!C98="Sí",'BCO Gioti 4'!C98="Si"),"✓",IF('BCO Gioti 4'!C98="Parcial","~",""))</f>
        <v/>
      </c>
      <c r="K49" s="178" t="str">
        <f>IF(OR(AES!C96="Sí",AES!C96="Si"),"✓",IF(AES!C96="Parcial","~",""))</f>
        <v/>
      </c>
      <c r="L49" s="178" t="str">
        <f>IF(OR(XM!C98="Sí",XM!C98="Si"),"✓",IF(XM!C98="Parcial","~",""))</f>
        <v/>
      </c>
      <c r="M49" s="178" t="str">
        <f>IF(OR(MEDICARTE!C98="Sí",MEDICARTE!C98="Si"),"✓",IF(MEDICARTE!C98="Parcial","~",""))</f>
        <v/>
      </c>
      <c r="N49" s="179">
        <f>COUNTIF(C49:M49,"✓")+0.5*COUNTIF(C49:M49,"~")</f>
        <v>3</v>
      </c>
      <c r="O49" s="360"/>
    </row>
    <row r="50" spans="1:15" ht="16.5">
      <c r="A50" s="360"/>
      <c r="B50" s="131" t="s">
        <v>154</v>
      </c>
      <c r="C50" s="178" t="str">
        <f>IF(OR('SURA Cotizadores'!C98="Sí",'SURA Cotizadores'!C98="Si"),"✓",IF('SURA Cotizadores'!C98="Parcial","~",""))</f>
        <v>~</v>
      </c>
      <c r="D50" s="178" t="str">
        <f>IF(OR('SURA Digital Venta'!C98="Sí",'SURA Digital Venta'!C98="Si"),"✓",IF('SURA Digital Venta'!C98="Parcial","~",""))</f>
        <v>✓</v>
      </c>
      <c r="E50" s="178" t="str">
        <f>IF(OR('SURA Automatizacion'!C98="Sí",'SURA Automatizacion'!C98="Si"),"✓",IF('SURA Automatizacion'!C98="Parcial","~",""))</f>
        <v>✓</v>
      </c>
      <c r="F50" s="178" t="str">
        <f>IF(OR('SURA Canales Masivos'!C98="Sí",'SURA Canales Masivos'!C98="Si"),"✓",IF('SURA Canales Masivos'!C98="Parcial","~",""))</f>
        <v>✓</v>
      </c>
      <c r="G50" s="178" t="str">
        <f>IF(OR('BCO Gioti 1'!C99="Sí",'BCO Gioti 1'!C99="Si"),"✓",IF('BCO Gioti 1'!C99="Parcial","~",""))</f>
        <v>~</v>
      </c>
      <c r="H50" s="178" t="str">
        <f>IF(OR('BCO Gioti 2'!C99="Sí",'BCO Gioti 2'!C99="Si"),"✓",IF('BCO Gioti 2'!C99="Parcial","~",""))</f>
        <v/>
      </c>
      <c r="I50" s="178" t="str">
        <f>IF(OR('BCO Gioti 3'!C100="Sí",'BCO Gioti 3'!C100="Si"),"✓",IF('BCO Gioti 3'!C100="Parcial","~",""))</f>
        <v/>
      </c>
      <c r="J50" s="178" t="str">
        <f>IF(OR('BCO Gioti 4'!C99="Sí",'BCO Gioti 4'!C99="Si"),"✓",IF('BCO Gioti 4'!C99="Parcial","~",""))</f>
        <v/>
      </c>
      <c r="K50" s="178" t="str">
        <f>IF(OR(AES!C97="Sí",AES!C97="Si"),"✓",IF(AES!C97="Parcial","~",""))</f>
        <v/>
      </c>
      <c r="L50" s="178" t="str">
        <f>IF(OR(XM!C99="Sí",XM!C99="Si"),"✓",IF(XM!C99="Parcial","~",""))</f>
        <v/>
      </c>
      <c r="M50" s="178" t="str">
        <f>IF(OR(MEDICARTE!C99="Sí",MEDICARTE!C99="Si"),"✓",IF(MEDICARTE!C99="Parcial","~",""))</f>
        <v/>
      </c>
      <c r="N50" s="179">
        <f>COUNTIF(C50:M50,"✓")+0.5*COUNTIF(C50:M50,"~")</f>
        <v>4</v>
      </c>
      <c r="O50" s="360"/>
    </row>
    <row r="51" spans="1:15" ht="16.5">
      <c r="A51" s="360"/>
      <c r="B51" s="131" t="s">
        <v>155</v>
      </c>
      <c r="C51" s="178" t="str">
        <f>IF(OR('SURA Cotizadores'!C99="Sí",'SURA Cotizadores'!C99="Si"),"✓",IF('SURA Cotizadores'!C99="Parcial","~",""))</f>
        <v/>
      </c>
      <c r="D51" s="178" t="str">
        <f>IF(OR('SURA Digital Venta'!C99="Sí",'SURA Digital Venta'!C99="Si"),"✓",IF('SURA Digital Venta'!C99="Parcial","~",""))</f>
        <v>~</v>
      </c>
      <c r="E51" s="178" t="str">
        <f>IF(OR('SURA Automatizacion'!C99="Sí",'SURA Automatizacion'!C99="Si"),"✓",IF('SURA Automatizacion'!C99="Parcial","~",""))</f>
        <v>~</v>
      </c>
      <c r="F51" s="178" t="str">
        <f>IF(OR('SURA Canales Masivos'!C99="Sí",'SURA Canales Masivos'!C99="Si"),"✓",IF('SURA Canales Masivos'!C99="Parcial","~",""))</f>
        <v>~</v>
      </c>
      <c r="G51" s="178" t="str">
        <f>IF(OR('BCO Gioti 1'!C100="Sí",'BCO Gioti 1'!C100="Si"),"✓",IF('BCO Gioti 1'!C100="Parcial","~",""))</f>
        <v/>
      </c>
      <c r="H51" s="178" t="str">
        <f>IF(OR('BCO Gioti 2'!C100="Sí",'BCO Gioti 2'!C100="Si"),"✓",IF('BCO Gioti 2'!C100="Parcial","~",""))</f>
        <v/>
      </c>
      <c r="I51" s="178" t="str">
        <f>IF(OR('BCO Gioti 3'!C101="Sí",'BCO Gioti 3'!C101="Si"),"✓",IF('BCO Gioti 3'!C101="Parcial","~",""))</f>
        <v/>
      </c>
      <c r="J51" s="178" t="str">
        <f>IF(OR('BCO Gioti 4'!C100="Sí",'BCO Gioti 4'!C100="Si"),"✓",IF('BCO Gioti 4'!C100="Parcial","~",""))</f>
        <v/>
      </c>
      <c r="K51" s="178" t="str">
        <f>IF(OR(AES!C98="Sí",AES!C98="Si"),"✓",IF(AES!C98="Parcial","~",""))</f>
        <v>~</v>
      </c>
      <c r="L51" s="178" t="str">
        <f>IF(OR(XM!C100="Sí",XM!C100="Si"),"✓",IF(XM!C100="Parcial","~",""))</f>
        <v/>
      </c>
      <c r="M51" s="178" t="str">
        <f>IF(OR(MEDICARTE!C100="Sí",MEDICARTE!C100="Si"),"✓",IF(MEDICARTE!C100="Parcial","~",""))</f>
        <v/>
      </c>
      <c r="N51" s="179">
        <f>COUNTIF(C51:M51,"✓")+0.5*COUNTIF(C51:M51,"~")</f>
        <v>2</v>
      </c>
      <c r="O51" s="360"/>
    </row>
    <row r="52" spans="1:15" ht="16.5">
      <c r="A52" s="360"/>
      <c r="B52" s="131" t="s">
        <v>156</v>
      </c>
      <c r="C52" s="178" t="str">
        <f>IF(OR('SURA Cotizadores'!C100="Sí",'SURA Cotizadores'!C100="Si"),"✓",IF('SURA Cotizadores'!C100="Parcial","~",""))</f>
        <v>~</v>
      </c>
      <c r="D52" s="178" t="str">
        <f>IF(OR('SURA Digital Venta'!C100="Sí",'SURA Digital Venta'!C100="Si"),"✓",IF('SURA Digital Venta'!C100="Parcial","~",""))</f>
        <v/>
      </c>
      <c r="E52" s="178" t="str">
        <f>IF(OR('SURA Automatizacion'!C100="Sí",'SURA Automatizacion'!C100="Si"),"✓",IF('SURA Automatizacion'!C100="Parcial","~",""))</f>
        <v/>
      </c>
      <c r="F52" s="178" t="str">
        <f>IF(OR('SURA Canales Masivos'!C100="Sí",'SURA Canales Masivos'!C100="Si"),"✓",IF('SURA Canales Masivos'!C100="Parcial","~",""))</f>
        <v/>
      </c>
      <c r="G52" s="178" t="str">
        <f>IF(OR('BCO Gioti 1'!C101="Sí",'BCO Gioti 1'!C101="Si"),"✓",IF('BCO Gioti 1'!C101="Parcial","~",""))</f>
        <v/>
      </c>
      <c r="H52" s="178" t="str">
        <f>IF(OR('BCO Gioti 2'!C101="Sí",'BCO Gioti 2'!C101="Si"),"✓",IF('BCO Gioti 2'!C101="Parcial","~",""))</f>
        <v/>
      </c>
      <c r="I52" s="178" t="str">
        <f>IF(OR('BCO Gioti 3'!C102="Sí",'BCO Gioti 3'!C102="Si"),"✓",IF('BCO Gioti 3'!C102="Parcial","~",""))</f>
        <v/>
      </c>
      <c r="J52" s="178" t="str">
        <f>IF(OR('BCO Gioti 4'!C101="Sí",'BCO Gioti 4'!C101="Si"),"✓",IF('BCO Gioti 4'!C101="Parcial","~",""))</f>
        <v/>
      </c>
      <c r="K52" s="178" t="str">
        <f>IF(OR(AES!C99="Sí",AES!C99="Si"),"✓",IF(AES!C99="Parcial","~",""))</f>
        <v/>
      </c>
      <c r="L52" s="178" t="str">
        <f>IF(OR(XM!C101="Sí",XM!C101="Si"),"✓",IF(XM!C101="Parcial","~",""))</f>
        <v/>
      </c>
      <c r="M52" s="178" t="str">
        <f>IF(OR(MEDICARTE!C101="Sí",MEDICARTE!C101="Si"),"✓",IF(MEDICARTE!C101="Parcial","~",""))</f>
        <v/>
      </c>
      <c r="N52" s="179">
        <f>COUNTIF(C52:M52,"✓")+0.5*COUNTIF(C52:M52,"~")</f>
        <v>0.5</v>
      </c>
      <c r="O52" s="360"/>
    </row>
    <row r="53" spans="1:15" ht="16.5">
      <c r="A53" s="360"/>
      <c r="B53" s="131" t="s">
        <v>157</v>
      </c>
      <c r="C53" s="178" t="str">
        <f>IF(OR('SURA Cotizadores'!C101="Sí",'SURA Cotizadores'!C101="Si"),"✓",IF('SURA Cotizadores'!C101="Parcial","~",""))</f>
        <v>~</v>
      </c>
      <c r="D53" s="178" t="str">
        <f>IF(OR('SURA Digital Venta'!C101="Sí",'SURA Digital Venta'!C101="Si"),"✓",IF('SURA Digital Venta'!C101="Parcial","~",""))</f>
        <v>~</v>
      </c>
      <c r="E53" s="178" t="str">
        <f>IF(OR('SURA Automatizacion'!C101="Sí",'SURA Automatizacion'!C101="Si"),"✓",IF('SURA Automatizacion'!C101="Parcial","~",""))</f>
        <v>~</v>
      </c>
      <c r="F53" s="178" t="str">
        <f>IF(OR('SURA Canales Masivos'!C101="Sí",'SURA Canales Masivos'!C101="Si"),"✓",IF('SURA Canales Masivos'!C101="Parcial","~",""))</f>
        <v>~</v>
      </c>
      <c r="G53" s="178" t="str">
        <f>IF(OR('BCO Gioti 1'!C102="Sí",'BCO Gioti 1'!C102="Si"),"✓",IF('BCO Gioti 1'!C102="Parcial","~",""))</f>
        <v/>
      </c>
      <c r="H53" s="178" t="str">
        <f>IF(OR('BCO Gioti 2'!C102="Sí",'BCO Gioti 2'!C102="Si"),"✓",IF('BCO Gioti 2'!C102="Parcial","~",""))</f>
        <v/>
      </c>
      <c r="I53" s="178" t="str">
        <f>IF(OR('BCO Gioti 3'!C103="Sí",'BCO Gioti 3'!C103="Si"),"✓",IF('BCO Gioti 3'!C103="Parcial","~",""))</f>
        <v/>
      </c>
      <c r="J53" s="178" t="str">
        <f>IF(OR('BCO Gioti 4'!C102="Sí",'BCO Gioti 4'!C102="Si"),"✓",IF('BCO Gioti 4'!C102="Parcial","~",""))</f>
        <v/>
      </c>
      <c r="K53" s="178" t="str">
        <f>IF(OR(AES!C100="Sí",AES!C100="Si"),"✓",IF(AES!C100="Parcial","~",""))</f>
        <v>~</v>
      </c>
      <c r="L53" s="178" t="str">
        <f>IF(OR(XM!C102="Sí",XM!C102="Si"),"✓",IF(XM!C102="Parcial","~",""))</f>
        <v/>
      </c>
      <c r="M53" s="178" t="str">
        <f>IF(OR(MEDICARTE!C102="Sí",MEDICARTE!C102="Si"),"✓",IF(MEDICARTE!C102="Parcial","~",""))</f>
        <v/>
      </c>
      <c r="N53" s="179">
        <f>COUNTIF(C53:M53,"✓")+0.5*COUNTIF(C53:M53,"~")</f>
        <v>2.5</v>
      </c>
      <c r="O53" s="360"/>
    </row>
    <row r="54" spans="1:15" ht="16.5">
      <c r="A54" s="360"/>
      <c r="B54" s="131" t="s">
        <v>158</v>
      </c>
      <c r="C54" s="178" t="str">
        <f>IF(OR('SURA Cotizadores'!C102="Sí",'SURA Cotizadores'!C102="Si"),"✓",IF('SURA Cotizadores'!C102="Parcial","~",""))</f>
        <v>~</v>
      </c>
      <c r="D54" s="178" t="str">
        <f>IF(OR('SURA Digital Venta'!C102="Sí",'SURA Digital Venta'!C102="Si"),"✓",IF('SURA Digital Venta'!C102="Parcial","~",""))</f>
        <v>✓</v>
      </c>
      <c r="E54" s="178" t="str">
        <f>IF(OR('SURA Automatizacion'!C102="Sí",'SURA Automatizacion'!C102="Si"),"✓",IF('SURA Automatizacion'!C102="Parcial","~",""))</f>
        <v>✓</v>
      </c>
      <c r="F54" s="178" t="str">
        <f>IF(OR('SURA Canales Masivos'!C102="Sí",'SURA Canales Masivos'!C102="Si"),"✓",IF('SURA Canales Masivos'!C102="Parcial","~",""))</f>
        <v>~</v>
      </c>
      <c r="G54" s="178" t="str">
        <f>IF(OR('BCO Gioti 1'!C103="Sí",'BCO Gioti 1'!C103="Si"),"✓",IF('BCO Gioti 1'!C103="Parcial","~",""))</f>
        <v/>
      </c>
      <c r="H54" s="178" t="str">
        <f>IF(OR('BCO Gioti 2'!C103="Sí",'BCO Gioti 2'!C103="Si"),"✓",IF('BCO Gioti 2'!C103="Parcial","~",""))</f>
        <v/>
      </c>
      <c r="I54" s="178" t="str">
        <f>IF(OR('BCO Gioti 3'!C104="Sí",'BCO Gioti 3'!C104="Si"),"✓",IF('BCO Gioti 3'!C104="Parcial","~",""))</f>
        <v/>
      </c>
      <c r="J54" s="178" t="str">
        <f>IF(OR('BCO Gioti 4'!C103="Sí",'BCO Gioti 4'!C103="Si"),"✓",IF('BCO Gioti 4'!C103="Parcial","~",""))</f>
        <v/>
      </c>
      <c r="K54" s="178" t="str">
        <f>IF(OR(AES!C101="Sí",AES!C101="Si"),"✓",IF(AES!C101="Parcial","~",""))</f>
        <v/>
      </c>
      <c r="L54" s="178" t="str">
        <f>IF(OR(XM!C103="Sí",XM!C103="Si"),"✓",IF(XM!C103="Parcial","~",""))</f>
        <v/>
      </c>
      <c r="M54" s="178" t="str">
        <f>IF(OR(MEDICARTE!C103="Sí",MEDICARTE!C103="Si"),"✓",IF(MEDICARTE!C103="Parcial","~",""))</f>
        <v/>
      </c>
      <c r="N54" s="179">
        <f>COUNTIF(C54:M54,"✓")+0.5*COUNTIF(C54:M54,"~")</f>
        <v>3</v>
      </c>
      <c r="O54" s="360"/>
    </row>
    <row r="55" spans="1:15">
      <c r="A55" s="360"/>
      <c r="B55" s="131" t="s">
        <v>159</v>
      </c>
      <c r="C55" s="178" t="str">
        <f>IF(OR('SURA Cotizadores'!C103="Sí",'SURA Cotizadores'!C103="Si"),"✓",IF('SURA Cotizadores'!C103="Parcial","~",""))</f>
        <v>✓</v>
      </c>
      <c r="D55" s="178" t="str">
        <f>IF(OR('SURA Digital Venta'!C103="Sí",'SURA Digital Venta'!C103="Si"),"✓",IF('SURA Digital Venta'!C103="Parcial","~",""))</f>
        <v>~</v>
      </c>
      <c r="E55" s="178" t="str">
        <f>IF(OR('SURA Automatizacion'!C103="Sí",'SURA Automatizacion'!C103="Si"),"✓",IF('SURA Automatizacion'!C103="Parcial","~",""))</f>
        <v>~</v>
      </c>
      <c r="F55" s="178" t="str">
        <f>IF(OR('SURA Canales Masivos'!C103="Sí",'SURA Canales Masivos'!C103="Si"),"✓",IF('SURA Canales Masivos'!C103="Parcial","~",""))</f>
        <v>~</v>
      </c>
      <c r="G55" s="178" t="str">
        <f>IF(OR('BCO Gioti 1'!C104="Sí",'BCO Gioti 1'!C104="Si"),"✓",IF('BCO Gioti 1'!C104="Parcial","~",""))</f>
        <v/>
      </c>
      <c r="H55" s="178" t="str">
        <f>IF(OR('BCO Gioti 2'!C104="Sí",'BCO Gioti 2'!C104="Si"),"✓",IF('BCO Gioti 2'!C104="Parcial","~",""))</f>
        <v/>
      </c>
      <c r="I55" s="178" t="str">
        <f>IF(OR('BCO Gioti 3'!C105="Sí",'BCO Gioti 3'!C105="Si"),"✓",IF('BCO Gioti 3'!C105="Parcial","~",""))</f>
        <v/>
      </c>
      <c r="J55" s="178" t="str">
        <f>IF(OR('BCO Gioti 4'!C104="Sí",'BCO Gioti 4'!C104="Si"),"✓",IF('BCO Gioti 4'!C104="Parcial","~",""))</f>
        <v/>
      </c>
      <c r="K55" s="178" t="str">
        <f>IF(OR(AES!C102="Sí",AES!C102="Si"),"✓",IF(AES!C102="Parcial","~",""))</f>
        <v/>
      </c>
      <c r="L55" s="178" t="str">
        <f>IF(OR(XM!C104="Sí",XM!C104="Si"),"✓",IF(XM!C104="Parcial","~",""))</f>
        <v/>
      </c>
      <c r="M55" s="178" t="str">
        <f>IF(OR(MEDICARTE!C104="Sí",MEDICARTE!C104="Si"),"✓",IF(MEDICARTE!C104="Parcial","~",""))</f>
        <v/>
      </c>
      <c r="N55" s="179">
        <f>COUNTIF(C55:M55,"✓")+0.5*COUNTIF(C55:M55,"~")</f>
        <v>2.5</v>
      </c>
      <c r="O55" s="360"/>
    </row>
    <row r="56" spans="1:15" ht="16.5">
      <c r="A56" s="360"/>
      <c r="B56" s="131" t="s">
        <v>160</v>
      </c>
      <c r="C56" s="178" t="str">
        <f>IF(OR('SURA Cotizadores'!C104="Sí",'SURA Cotizadores'!C104="Si"),"✓",IF('SURA Cotizadores'!C104="Parcial","~",""))</f>
        <v>~</v>
      </c>
      <c r="D56" s="178" t="str">
        <f>IF(OR('SURA Digital Venta'!C104="Sí",'SURA Digital Venta'!C104="Si"),"✓",IF('SURA Digital Venta'!C104="Parcial","~",""))</f>
        <v>✓</v>
      </c>
      <c r="E56" s="178" t="str">
        <f>IF(OR('SURA Automatizacion'!C104="Sí",'SURA Automatizacion'!C104="Si"),"✓",IF('SURA Automatizacion'!C104="Parcial","~",""))</f>
        <v>✓</v>
      </c>
      <c r="F56" s="178" t="str">
        <f>IF(OR('SURA Canales Masivos'!C104="Sí",'SURA Canales Masivos'!C104="Si"),"✓",IF('SURA Canales Masivos'!C104="Parcial","~",""))</f>
        <v>✓</v>
      </c>
      <c r="G56" s="178" t="str">
        <f>IF(OR('BCO Gioti 1'!C105="Sí",'BCO Gioti 1'!C105="Si"),"✓",IF('BCO Gioti 1'!C105="Parcial","~",""))</f>
        <v/>
      </c>
      <c r="H56" s="178" t="str">
        <f>IF(OR('BCO Gioti 2'!C105="Sí",'BCO Gioti 2'!C105="Si"),"✓",IF('BCO Gioti 2'!C105="Parcial","~",""))</f>
        <v/>
      </c>
      <c r="I56" s="178" t="str">
        <f>IF(OR('BCO Gioti 3'!C106="Sí",'BCO Gioti 3'!C106="Si"),"✓",IF('BCO Gioti 3'!C106="Parcial","~",""))</f>
        <v/>
      </c>
      <c r="J56" s="178" t="str">
        <f>IF(OR('BCO Gioti 4'!C105="Sí",'BCO Gioti 4'!C105="Si"),"✓",IF('BCO Gioti 4'!C105="Parcial","~",""))</f>
        <v/>
      </c>
      <c r="K56" s="178" t="str">
        <f>IF(OR(AES!C103="Sí",AES!C103="Si"),"✓",IF(AES!C103="Parcial","~",""))</f>
        <v>~</v>
      </c>
      <c r="L56" s="178" t="str">
        <f>IF(OR(XM!C105="Sí",XM!C105="Si"),"✓",IF(XM!C105="Parcial","~",""))</f>
        <v/>
      </c>
      <c r="M56" s="178" t="str">
        <f>IF(OR(MEDICARTE!C105="Sí",MEDICARTE!C105="Si"),"✓",IF(MEDICARTE!C105="Parcial","~",""))</f>
        <v/>
      </c>
      <c r="N56" s="179">
        <f>COUNTIF(C56:M56,"✓")+0.5*COUNTIF(C56:M56,"~")</f>
        <v>4</v>
      </c>
      <c r="O56" s="360"/>
    </row>
    <row r="57" spans="1:15" ht="18" customHeight="1">
      <c r="A57" s="360"/>
      <c r="B57" s="131" t="s">
        <v>161</v>
      </c>
      <c r="C57" s="178" t="str">
        <f>IF(OR('SURA Cotizadores'!C105="Sí",'SURA Cotizadores'!C105="Si"),"✓",IF('SURA Cotizadores'!C105="Parcial","~",""))</f>
        <v>~</v>
      </c>
      <c r="D57" s="178" t="str">
        <f>IF(OR('SURA Digital Venta'!C105="Sí",'SURA Digital Venta'!C105="Si"),"✓",IF('SURA Digital Venta'!C105="Parcial","~",""))</f>
        <v>~</v>
      </c>
      <c r="E57" s="178" t="str">
        <f>IF(OR('SURA Automatizacion'!C105="Sí",'SURA Automatizacion'!C105="Si"),"✓",IF('SURA Automatizacion'!C105="Parcial","~",""))</f>
        <v>~</v>
      </c>
      <c r="F57" s="178" t="str">
        <f>IF(OR('SURA Canales Masivos'!C105="Sí",'SURA Canales Masivos'!C105="Si"),"✓",IF('SURA Canales Masivos'!C105="Parcial","~",""))</f>
        <v>~</v>
      </c>
      <c r="G57" s="178" t="str">
        <f>IF(OR('BCO Gioti 1'!C106="Sí",'BCO Gioti 1'!C106="Si"),"✓",IF('BCO Gioti 1'!C106="Parcial","~",""))</f>
        <v/>
      </c>
      <c r="H57" s="178" t="str">
        <f>IF(OR('BCO Gioti 2'!C106="Sí",'BCO Gioti 2'!C106="Si"),"✓",IF('BCO Gioti 2'!C106="Parcial","~",""))</f>
        <v/>
      </c>
      <c r="I57" s="178" t="str">
        <f>IF(OR('BCO Gioti 3'!C107="Sí",'BCO Gioti 3'!C107="Si"),"✓",IF('BCO Gioti 3'!C107="Parcial","~",""))</f>
        <v/>
      </c>
      <c r="J57" s="178" t="str">
        <f>IF(OR('BCO Gioti 4'!C106="Sí",'BCO Gioti 4'!C106="Si"),"✓",IF('BCO Gioti 4'!C106="Parcial","~",""))</f>
        <v/>
      </c>
      <c r="K57" s="178" t="str">
        <f>IF(OR(AES!C104="Sí",AES!C104="Si"),"✓",IF(AES!C104="Parcial","~",""))</f>
        <v>~</v>
      </c>
      <c r="L57" s="178" t="str">
        <f>IF(OR(XM!C106="Sí",XM!C106="Si"),"✓",IF(XM!C106="Parcial","~",""))</f>
        <v/>
      </c>
      <c r="M57" s="178" t="str">
        <f>IF(OR(MEDICARTE!C106="Sí",MEDICARTE!C106="Si"),"✓",IF(MEDICARTE!C106="Parcial","~",""))</f>
        <v/>
      </c>
      <c r="N57" s="179">
        <f>COUNTIF(C57:M57,"✓")+0.5*COUNTIF(C57:M57,"~")</f>
        <v>2.5</v>
      </c>
      <c r="O57" s="360"/>
    </row>
    <row r="58" spans="1:15" ht="16.5">
      <c r="A58" s="360"/>
      <c r="B58" s="131" t="s">
        <v>162</v>
      </c>
      <c r="C58" s="178" t="str">
        <f>IF(OR('SURA Cotizadores'!C106="Sí",'SURA Cotizadores'!C106="Si"),"✓",IF('SURA Cotizadores'!C106="Parcial","~",""))</f>
        <v>~</v>
      </c>
      <c r="D58" s="178" t="str">
        <f>IF(OR('SURA Digital Venta'!C106="Sí",'SURA Digital Venta'!C106="Si"),"✓",IF('SURA Digital Venta'!C106="Parcial","~",""))</f>
        <v>~</v>
      </c>
      <c r="E58" s="178" t="str">
        <f>IF(OR('SURA Automatizacion'!C106="Sí",'SURA Automatizacion'!C106="Si"),"✓",IF('SURA Automatizacion'!C106="Parcial","~",""))</f>
        <v>~</v>
      </c>
      <c r="F58" s="178" t="str">
        <f>IF(OR('SURA Canales Masivos'!C106="Sí",'SURA Canales Masivos'!C106="Si"),"✓",IF('SURA Canales Masivos'!C106="Parcial","~",""))</f>
        <v>~</v>
      </c>
      <c r="G58" s="178" t="str">
        <f>IF(OR('BCO Gioti 1'!C107="Sí",'BCO Gioti 1'!C107="Si"),"✓",IF('BCO Gioti 1'!C107="Parcial","~",""))</f>
        <v/>
      </c>
      <c r="H58" s="178" t="str">
        <f>IF(OR('BCO Gioti 2'!C107="Sí",'BCO Gioti 2'!C107="Si"),"✓",IF('BCO Gioti 2'!C107="Parcial","~",""))</f>
        <v/>
      </c>
      <c r="I58" s="178" t="str">
        <f>IF(OR('BCO Gioti 3'!C108="Sí",'BCO Gioti 3'!C108="Si"),"✓",IF('BCO Gioti 3'!C108="Parcial","~",""))</f>
        <v/>
      </c>
      <c r="J58" s="178" t="str">
        <f>IF(OR('BCO Gioti 4'!C107="Sí",'BCO Gioti 4'!C107="Si"),"✓",IF('BCO Gioti 4'!C107="Parcial","~",""))</f>
        <v/>
      </c>
      <c r="K58" s="178" t="str">
        <f>IF(OR(AES!C105="Sí",AES!C105="Si"),"✓",IF(AES!C105="Parcial","~",""))</f>
        <v>✓</v>
      </c>
      <c r="L58" s="178" t="str">
        <f>IF(OR(XM!C107="Sí",XM!C107="Si"),"✓",IF(XM!C107="Parcial","~",""))</f>
        <v/>
      </c>
      <c r="M58" s="178" t="str">
        <f>IF(OR(MEDICARTE!C107="Sí",MEDICARTE!C107="Si"),"✓",IF(MEDICARTE!C107="Parcial","~",""))</f>
        <v/>
      </c>
      <c r="N58" s="179">
        <f>COUNTIF(C58:M58,"✓")+0.5*COUNTIF(C58:M58,"~")</f>
        <v>3</v>
      </c>
      <c r="O58" s="360"/>
    </row>
    <row r="59" spans="1:15">
      <c r="A59" s="360"/>
      <c r="B59" s="131" t="s">
        <v>163</v>
      </c>
      <c r="C59" s="178" t="str">
        <f>IF(OR('SURA Cotizadores'!C107="Sí",'SURA Cotizadores'!C107="Si"),"✓",IF('SURA Cotizadores'!C107="Parcial","~",""))</f>
        <v>✓</v>
      </c>
      <c r="D59" s="178" t="str">
        <f>IF(OR('SURA Digital Venta'!C107="Sí",'SURA Digital Venta'!C107="Si"),"✓",IF('SURA Digital Venta'!C107="Parcial","~",""))</f>
        <v>~</v>
      </c>
      <c r="E59" s="178" t="str">
        <f>IF(OR('SURA Automatizacion'!C107="Sí",'SURA Automatizacion'!C107="Si"),"✓",IF('SURA Automatizacion'!C107="Parcial","~",""))</f>
        <v>~</v>
      </c>
      <c r="F59" s="178" t="str">
        <f>IF(OR('SURA Canales Masivos'!C107="Sí",'SURA Canales Masivos'!C107="Si"),"✓",IF('SURA Canales Masivos'!C107="Parcial","~",""))</f>
        <v>~</v>
      </c>
      <c r="G59" s="178" t="str">
        <f>IF(OR('BCO Gioti 1'!C108="Sí",'BCO Gioti 1'!C108="Si"),"✓",IF('BCO Gioti 1'!C108="Parcial","~",""))</f>
        <v/>
      </c>
      <c r="H59" s="178" t="str">
        <f>IF(OR('BCO Gioti 2'!C108="Sí",'BCO Gioti 2'!C108="Si"),"✓",IF('BCO Gioti 2'!C108="Parcial","~",""))</f>
        <v/>
      </c>
      <c r="I59" s="178" t="str">
        <f>IF(OR('BCO Gioti 3'!C109="Sí",'BCO Gioti 3'!C109="Si"),"✓",IF('BCO Gioti 3'!C109="Parcial","~",""))</f>
        <v/>
      </c>
      <c r="J59" s="178" t="str">
        <f>IF(OR('BCO Gioti 4'!C108="Sí",'BCO Gioti 4'!C108="Si"),"✓",IF('BCO Gioti 4'!C108="Parcial","~",""))</f>
        <v/>
      </c>
      <c r="K59" s="178" t="str">
        <f>IF(OR(AES!C106="Sí",AES!C106="Si"),"✓",IF(AES!C106="Parcial","~",""))</f>
        <v>~</v>
      </c>
      <c r="L59" s="178" t="str">
        <f>IF(OR(XM!C108="Sí",XM!C108="Si"),"✓",IF(XM!C108="Parcial","~",""))</f>
        <v/>
      </c>
      <c r="M59" s="178" t="str">
        <f>IF(OR(MEDICARTE!C108="Sí",MEDICARTE!C108="Si"),"✓",IF(MEDICARTE!C108="Parcial","~",""))</f>
        <v/>
      </c>
      <c r="N59" s="179">
        <f>COUNTIF(C59:M59,"✓")+0.5*COUNTIF(C59:M59,"~")</f>
        <v>3</v>
      </c>
      <c r="O59" s="360"/>
    </row>
    <row r="60" spans="1:15">
      <c r="A60" s="360"/>
      <c r="B60" s="131" t="s">
        <v>164</v>
      </c>
      <c r="C60" s="178" t="str">
        <f>IF(OR('SURA Cotizadores'!C108="Sí",'SURA Cotizadores'!C108="Si"),"✓",IF('SURA Cotizadores'!C108="Parcial","~",""))</f>
        <v>~</v>
      </c>
      <c r="D60" s="178" t="str">
        <f>IF(OR('SURA Digital Venta'!C108="Sí",'SURA Digital Venta'!C108="Si"),"✓",IF('SURA Digital Venta'!C108="Parcial","~",""))</f>
        <v>✓</v>
      </c>
      <c r="E60" s="178" t="str">
        <f>IF(OR('SURA Automatizacion'!C108="Sí",'SURA Automatizacion'!C108="Si"),"✓",IF('SURA Automatizacion'!C108="Parcial","~",""))</f>
        <v>✓</v>
      </c>
      <c r="F60" s="178" t="str">
        <f>IF(OR('SURA Canales Masivos'!C108="Sí",'SURA Canales Masivos'!C108="Si"),"✓",IF('SURA Canales Masivos'!C108="Parcial","~",""))</f>
        <v>✓</v>
      </c>
      <c r="G60" s="178" t="str">
        <f>IF(OR('BCO Gioti 1'!C109="Sí",'BCO Gioti 1'!C109="Si"),"✓",IF('BCO Gioti 1'!C109="Parcial","~",""))</f>
        <v/>
      </c>
      <c r="H60" s="178" t="str">
        <f>IF(OR('BCO Gioti 2'!C109="Sí",'BCO Gioti 2'!C109="Si"),"✓",IF('BCO Gioti 2'!C109="Parcial","~",""))</f>
        <v/>
      </c>
      <c r="I60" s="178" t="str">
        <f>IF(OR('BCO Gioti 3'!C110="Sí",'BCO Gioti 3'!C110="Si"),"✓",IF('BCO Gioti 3'!C110="Parcial","~",""))</f>
        <v/>
      </c>
      <c r="J60" s="178" t="str">
        <f>IF(OR('BCO Gioti 4'!C109="Sí",'BCO Gioti 4'!C109="Si"),"✓",IF('BCO Gioti 4'!C109="Parcial","~",""))</f>
        <v/>
      </c>
      <c r="K60" s="178" t="str">
        <f>IF(OR(AES!C107="Sí",AES!C107="Si"),"✓",IF(AES!C107="Parcial","~",""))</f>
        <v>~</v>
      </c>
      <c r="L60" s="178" t="str">
        <f>IF(OR(XM!C109="Sí",XM!C109="Si"),"✓",IF(XM!C109="Parcial","~",""))</f>
        <v/>
      </c>
      <c r="M60" s="178" t="str">
        <f>IF(OR(MEDICARTE!C109="Sí",MEDICARTE!C109="Si"),"✓",IF(MEDICARTE!C109="Parcial","~",""))</f>
        <v/>
      </c>
      <c r="N60" s="179">
        <f>COUNTIF(C60:M60,"✓")+0.5*COUNTIF(C60:M60,"~")</f>
        <v>4</v>
      </c>
      <c r="O60" s="360"/>
    </row>
    <row r="61" spans="1:15">
      <c r="A61" s="360"/>
      <c r="B61" s="131" t="s">
        <v>165</v>
      </c>
      <c r="C61" s="178" t="str">
        <f>IF(OR('SURA Cotizadores'!C109="Sí",'SURA Cotizadores'!C109="Si"),"✓",IF('SURA Cotizadores'!C109="Parcial","~",""))</f>
        <v>~</v>
      </c>
      <c r="D61" s="178" t="str">
        <f>IF(OR('SURA Digital Venta'!C109="Sí",'SURA Digital Venta'!C109="Si"),"✓",IF('SURA Digital Venta'!C109="Parcial","~",""))</f>
        <v>~</v>
      </c>
      <c r="E61" s="178" t="str">
        <f>IF(OR('SURA Automatizacion'!C109="Sí",'SURA Automatizacion'!C109="Si"),"✓",IF('SURA Automatizacion'!C109="Parcial","~",""))</f>
        <v/>
      </c>
      <c r="F61" s="178" t="str">
        <f>IF(OR('SURA Canales Masivos'!C109="Sí",'SURA Canales Masivos'!C109="Si"),"✓",IF('SURA Canales Masivos'!C109="Parcial","~",""))</f>
        <v>✓</v>
      </c>
      <c r="G61" s="178" t="str">
        <f>IF(OR('BCO Gioti 1'!C110="Sí",'BCO Gioti 1'!C110="Si"),"✓",IF('BCO Gioti 1'!C110="Parcial","~",""))</f>
        <v/>
      </c>
      <c r="H61" s="178" t="str">
        <f>IF(OR('BCO Gioti 2'!C110="Sí",'BCO Gioti 2'!C110="Si"),"✓",IF('BCO Gioti 2'!C110="Parcial","~",""))</f>
        <v/>
      </c>
      <c r="I61" s="178" t="str">
        <f>IF(OR('BCO Gioti 3'!C111="Sí",'BCO Gioti 3'!C111="Si"),"✓",IF('BCO Gioti 3'!C111="Parcial","~",""))</f>
        <v/>
      </c>
      <c r="J61" s="178" t="str">
        <f>IF(OR('BCO Gioti 4'!C110="Sí",'BCO Gioti 4'!C110="Si"),"✓",IF('BCO Gioti 4'!C110="Parcial","~",""))</f>
        <v/>
      </c>
      <c r="K61" s="178" t="str">
        <f>IF(OR(AES!C108="Sí",AES!C108="Si"),"✓",IF(AES!C108="Parcial","~",""))</f>
        <v/>
      </c>
      <c r="L61" s="178" t="str">
        <f>IF(OR(XM!C110="Sí",XM!C110="Si"),"✓",IF(XM!C110="Parcial","~",""))</f>
        <v/>
      </c>
      <c r="M61" s="178" t="str">
        <f>IF(OR(MEDICARTE!C110="Sí",MEDICARTE!C110="Si"),"✓",IF(MEDICARTE!C110="Parcial","~",""))</f>
        <v/>
      </c>
      <c r="N61" s="179">
        <f>COUNTIF(C61:M61,"✓")+0.5*COUNTIF(C61:M61,"~")</f>
        <v>2</v>
      </c>
      <c r="O61" s="360"/>
    </row>
    <row r="62" spans="1:15">
      <c r="A62" s="360"/>
      <c r="B62" s="131" t="s">
        <v>166</v>
      </c>
      <c r="C62" s="178" t="str">
        <f>IF(OR('SURA Cotizadores'!C110="Sí",'SURA Cotizadores'!C110="Si"),"✓",IF('SURA Cotizadores'!C110="Parcial","~",""))</f>
        <v>✓</v>
      </c>
      <c r="D62" s="178" t="str">
        <f>IF(OR('SURA Digital Venta'!C110="Sí",'SURA Digital Venta'!C110="Si"),"✓",IF('SURA Digital Venta'!C110="Parcial","~",""))</f>
        <v>~</v>
      </c>
      <c r="E62" s="178" t="str">
        <f>IF(OR('SURA Automatizacion'!C110="Sí",'SURA Automatizacion'!C110="Si"),"✓",IF('SURA Automatizacion'!C110="Parcial","~",""))</f>
        <v>~</v>
      </c>
      <c r="F62" s="178" t="str">
        <f>IF(OR('SURA Canales Masivos'!C110="Sí",'SURA Canales Masivos'!C110="Si"),"✓",IF('SURA Canales Masivos'!C110="Parcial","~",""))</f>
        <v>~</v>
      </c>
      <c r="G62" s="178" t="str">
        <f>IF(OR('BCO Gioti 1'!C111="Sí",'BCO Gioti 1'!C111="Si"),"✓",IF('BCO Gioti 1'!C111="Parcial","~",""))</f>
        <v/>
      </c>
      <c r="H62" s="178" t="str">
        <f>IF(OR('BCO Gioti 2'!C111="Sí",'BCO Gioti 2'!C111="Si"),"✓",IF('BCO Gioti 2'!C111="Parcial","~",""))</f>
        <v/>
      </c>
      <c r="I62" s="178" t="str">
        <f>IF(OR('BCO Gioti 3'!C112="Sí",'BCO Gioti 3'!C112="Si"),"✓",IF('BCO Gioti 3'!C112="Parcial","~",""))</f>
        <v/>
      </c>
      <c r="J62" s="178" t="str">
        <f>IF(OR('BCO Gioti 4'!C111="Sí",'BCO Gioti 4'!C111="Si"),"✓",IF('BCO Gioti 4'!C111="Parcial","~",""))</f>
        <v/>
      </c>
      <c r="K62" s="178" t="str">
        <f>IF(OR(AES!C109="Sí",AES!C109="Si"),"✓",IF(AES!C109="Parcial","~",""))</f>
        <v/>
      </c>
      <c r="L62" s="178" t="str">
        <f>IF(OR(XM!C111="Sí",XM!C111="Si"),"✓",IF(XM!C111="Parcial","~",""))</f>
        <v/>
      </c>
      <c r="M62" s="178" t="str">
        <f>IF(OR(MEDICARTE!C111="Sí",MEDICARTE!C111="Si"),"✓",IF(MEDICARTE!C111="Parcial","~",""))</f>
        <v/>
      </c>
      <c r="N62" s="179">
        <f>COUNTIF(C62:M62,"✓")+0.5*COUNTIF(C62:M62,"~")</f>
        <v>2.5</v>
      </c>
      <c r="O62" s="360"/>
    </row>
    <row r="63" spans="1:15" ht="16.5">
      <c r="A63" s="360"/>
      <c r="B63" s="131" t="s">
        <v>167</v>
      </c>
      <c r="C63" s="178" t="str">
        <f>IF(OR('SURA Cotizadores'!C111="Sí",'SURA Cotizadores'!C111="Si"),"✓",IF('SURA Cotizadores'!C111="Parcial","~",""))</f>
        <v>~</v>
      </c>
      <c r="D63" s="178" t="str">
        <f>IF(OR('SURA Digital Venta'!C111="Sí",'SURA Digital Venta'!C111="Si"),"✓",IF('SURA Digital Venta'!C111="Parcial","~",""))</f>
        <v>✓</v>
      </c>
      <c r="E63" s="178" t="str">
        <f>IF(OR('SURA Automatizacion'!C111="Sí",'SURA Automatizacion'!C111="Si"),"✓",IF('SURA Automatizacion'!C111="Parcial","~",""))</f>
        <v>✓</v>
      </c>
      <c r="F63" s="178" t="str">
        <f>IF(OR('SURA Canales Masivos'!C111="Sí",'SURA Canales Masivos'!C111="Si"),"✓",IF('SURA Canales Masivos'!C111="Parcial","~",""))</f>
        <v>✓</v>
      </c>
      <c r="G63" s="178" t="str">
        <f>IF(OR('BCO Gioti 1'!C112="Sí",'BCO Gioti 1'!C112="Si"),"✓",IF('BCO Gioti 1'!C112="Parcial","~",""))</f>
        <v/>
      </c>
      <c r="H63" s="178" t="str">
        <f>IF(OR('BCO Gioti 2'!C112="Sí",'BCO Gioti 2'!C112="Si"),"✓",IF('BCO Gioti 2'!C112="Parcial","~",""))</f>
        <v>✓</v>
      </c>
      <c r="I63" s="178" t="str">
        <f>IF(OR('BCO Gioti 3'!C113="Sí",'BCO Gioti 3'!C113="Si"),"✓",IF('BCO Gioti 3'!C113="Parcial","~",""))</f>
        <v/>
      </c>
      <c r="J63" s="178" t="str">
        <f>IF(OR('BCO Gioti 4'!C112="Sí",'BCO Gioti 4'!C112="Si"),"✓",IF('BCO Gioti 4'!C112="Parcial","~",""))</f>
        <v/>
      </c>
      <c r="K63" s="178" t="str">
        <f>IF(OR(AES!C110="Sí",AES!C110="Si"),"✓",IF(AES!C110="Parcial","~",""))</f>
        <v>✓</v>
      </c>
      <c r="L63" s="178" t="str">
        <f>IF(OR(XM!C112="Sí",XM!C112="Si"),"✓",IF(XM!C112="Parcial","~",""))</f>
        <v/>
      </c>
      <c r="M63" s="178" t="str">
        <f>IF(OR(MEDICARTE!C112="Sí",MEDICARTE!C112="Si"),"✓",IF(MEDICARTE!C112="Parcial","~",""))</f>
        <v/>
      </c>
      <c r="N63" s="179">
        <f>COUNTIF(C63:M63,"✓")+0.5*COUNTIF(C63:M63,"~")</f>
        <v>5.5</v>
      </c>
      <c r="O63" s="360"/>
    </row>
    <row r="64" spans="1:15" ht="16.5">
      <c r="A64" s="360"/>
      <c r="B64" s="131" t="s">
        <v>168</v>
      </c>
      <c r="C64" s="178" t="str">
        <f>IF(OR('SURA Cotizadores'!C112="Sí",'SURA Cotizadores'!C112="Si"),"✓",IF('SURA Cotizadores'!C112="Parcial","~",""))</f>
        <v>~</v>
      </c>
      <c r="D64" s="178" t="str">
        <f>IF(OR('SURA Digital Venta'!C112="Sí",'SURA Digital Venta'!C112="Si"),"✓",IF('SURA Digital Venta'!C112="Parcial","~",""))</f>
        <v>~</v>
      </c>
      <c r="E64" s="178" t="str">
        <f>IF(OR('SURA Automatizacion'!C112="Sí",'SURA Automatizacion'!C112="Si"),"✓",IF('SURA Automatizacion'!C112="Parcial","~",""))</f>
        <v>~</v>
      </c>
      <c r="F64" s="178" t="str">
        <f>IF(OR('SURA Canales Masivos'!C112="Sí",'SURA Canales Masivos'!C112="Si"),"✓",IF('SURA Canales Masivos'!C112="Parcial","~",""))</f>
        <v>✓</v>
      </c>
      <c r="G64" s="178" t="str">
        <f>IF(OR('BCO Gioti 1'!C113="Sí",'BCO Gioti 1'!C113="Si"),"✓",IF('BCO Gioti 1'!C113="Parcial","~",""))</f>
        <v/>
      </c>
      <c r="H64" s="178" t="str">
        <f>IF(OR('BCO Gioti 2'!C113="Sí",'BCO Gioti 2'!C113="Si"),"✓",IF('BCO Gioti 2'!C113="Parcial","~",""))</f>
        <v/>
      </c>
      <c r="I64" s="178" t="str">
        <f>IF(OR('BCO Gioti 3'!C114="Sí",'BCO Gioti 3'!C114="Si"),"✓",IF('BCO Gioti 3'!C114="Parcial","~",""))</f>
        <v/>
      </c>
      <c r="J64" s="178" t="str">
        <f>IF(OR('BCO Gioti 4'!C113="Sí",'BCO Gioti 4'!C113="Si"),"✓",IF('BCO Gioti 4'!C113="Parcial","~",""))</f>
        <v/>
      </c>
      <c r="K64" s="178" t="str">
        <f>IF(OR(AES!C111="Sí",AES!C111="Si"),"✓",IF(AES!C111="Parcial","~",""))</f>
        <v>✓</v>
      </c>
      <c r="L64" s="178" t="str">
        <f>IF(OR(XM!C113="Sí",XM!C113="Si"),"✓",IF(XM!C113="Parcial","~",""))</f>
        <v/>
      </c>
      <c r="M64" s="178" t="str">
        <f>IF(OR(MEDICARTE!C113="Sí",MEDICARTE!C113="Si"),"✓",IF(MEDICARTE!C113="Parcial","~",""))</f>
        <v/>
      </c>
      <c r="N64" s="179">
        <f>COUNTIF(C64:M64,"✓")+0.5*COUNTIF(C64:M64,"~")</f>
        <v>3.5</v>
      </c>
      <c r="O64" s="360"/>
    </row>
    <row r="65" spans="1:15">
      <c r="A65" s="360"/>
      <c r="B65" s="180"/>
      <c r="C65" s="180"/>
      <c r="D65" s="180"/>
      <c r="E65" s="180"/>
      <c r="F65" s="180"/>
      <c r="G65" s="180"/>
      <c r="H65" s="180"/>
      <c r="I65" s="180"/>
      <c r="J65" s="180"/>
      <c r="K65" s="180"/>
      <c r="L65" s="180"/>
      <c r="M65" s="180"/>
      <c r="N65" s="180"/>
      <c r="O65" s="360"/>
    </row>
    <row r="66" spans="1:15">
      <c r="A66" s="360"/>
      <c r="B66" s="180"/>
      <c r="C66" s="180"/>
      <c r="D66" s="180"/>
      <c r="E66" s="180"/>
      <c r="F66" s="180"/>
      <c r="G66" s="180"/>
      <c r="H66" s="180"/>
      <c r="I66" s="180"/>
      <c r="J66" s="180"/>
      <c r="K66" s="180"/>
      <c r="L66" s="180"/>
      <c r="M66" s="180"/>
      <c r="N66" s="180"/>
      <c r="O66" s="360"/>
    </row>
    <row r="67" spans="1:15">
      <c r="A67" s="360"/>
      <c r="B67" s="180"/>
      <c r="C67" s="180"/>
      <c r="D67" s="180"/>
      <c r="E67" s="180"/>
      <c r="F67" s="180"/>
      <c r="G67" s="180"/>
      <c r="H67" s="180"/>
      <c r="I67" s="180"/>
      <c r="J67" s="180"/>
      <c r="K67" s="180"/>
      <c r="L67" s="180"/>
      <c r="M67" s="180"/>
      <c r="N67" s="180"/>
      <c r="O67" s="360"/>
    </row>
    <row r="68" spans="1:15">
      <c r="A68" s="360"/>
      <c r="B68" s="180"/>
      <c r="C68" s="180"/>
      <c r="D68" s="180"/>
      <c r="E68" s="180"/>
      <c r="F68" s="180"/>
      <c r="G68" s="180"/>
      <c r="H68" s="180"/>
      <c r="I68" s="180"/>
      <c r="J68" s="180"/>
      <c r="K68" s="180"/>
      <c r="L68" s="180"/>
      <c r="M68" s="180"/>
      <c r="N68" s="180"/>
      <c r="O68" s="360"/>
    </row>
    <row r="69" spans="1:15">
      <c r="A69" s="360"/>
      <c r="B69" s="180"/>
      <c r="C69" s="180"/>
      <c r="D69" s="180"/>
      <c r="E69" s="180"/>
      <c r="F69" s="180"/>
      <c r="G69" s="180"/>
      <c r="H69" s="180"/>
      <c r="I69" s="180"/>
      <c r="J69" s="180"/>
      <c r="K69" s="180"/>
      <c r="L69" s="180"/>
      <c r="M69" s="180"/>
      <c r="N69" s="180"/>
      <c r="O69" s="360"/>
    </row>
    <row r="70" spans="1:15">
      <c r="A70" s="360"/>
      <c r="B70" s="180"/>
      <c r="C70" s="180"/>
      <c r="D70" s="180"/>
      <c r="E70" s="180"/>
      <c r="F70" s="180"/>
      <c r="G70" s="180"/>
      <c r="H70" s="180"/>
      <c r="I70" s="180"/>
      <c r="J70" s="180"/>
      <c r="K70" s="180"/>
      <c r="L70" s="180"/>
      <c r="M70" s="180"/>
      <c r="N70" s="180"/>
      <c r="O70" s="360"/>
    </row>
    <row r="71" spans="1:15">
      <c r="A71" s="360"/>
      <c r="B71" s="180"/>
      <c r="C71" s="180"/>
      <c r="D71" s="180"/>
      <c r="E71" s="180"/>
      <c r="F71" s="180"/>
      <c r="G71" s="180"/>
      <c r="H71" s="180"/>
      <c r="I71" s="180"/>
      <c r="J71" s="180"/>
      <c r="K71" s="180"/>
      <c r="L71" s="180"/>
      <c r="M71" s="180"/>
      <c r="N71" s="180"/>
      <c r="O71" s="360"/>
    </row>
    <row r="72" spans="1:15">
      <c r="A72" s="360"/>
      <c r="B72" s="180"/>
      <c r="C72" s="180"/>
      <c r="D72" s="180"/>
      <c r="E72" s="180"/>
      <c r="F72" s="180"/>
      <c r="G72" s="180"/>
      <c r="H72" s="180"/>
      <c r="I72" s="180"/>
      <c r="J72" s="180"/>
      <c r="K72" s="180"/>
      <c r="L72" s="180"/>
      <c r="M72" s="180"/>
      <c r="N72" s="180"/>
      <c r="O72" s="360"/>
    </row>
    <row r="73" spans="1:15">
      <c r="A73" s="360"/>
      <c r="B73" s="113"/>
      <c r="C73" s="113"/>
      <c r="D73" s="113"/>
      <c r="E73" s="113"/>
      <c r="F73" s="113"/>
      <c r="G73" s="113"/>
      <c r="H73" s="113"/>
      <c r="I73" s="113"/>
      <c r="J73" s="113"/>
      <c r="K73" s="113"/>
      <c r="L73" s="113"/>
      <c r="M73" s="113"/>
      <c r="N73" s="113"/>
      <c r="O73" s="360"/>
    </row>
    <row r="74" spans="1:15">
      <c r="A74" s="360"/>
      <c r="B74" s="113"/>
      <c r="C74" s="113"/>
      <c r="D74" s="113"/>
      <c r="E74" s="113"/>
      <c r="F74" s="113"/>
      <c r="G74" s="113"/>
      <c r="H74" s="113"/>
      <c r="I74" s="113"/>
      <c r="J74" s="113"/>
      <c r="K74" s="113"/>
      <c r="L74" s="113"/>
      <c r="M74" s="113"/>
      <c r="N74" s="113"/>
      <c r="O74" s="360"/>
    </row>
    <row r="75" spans="1:15">
      <c r="A75" s="360"/>
      <c r="B75" s="113"/>
      <c r="C75" s="113"/>
      <c r="D75" s="113"/>
      <c r="E75" s="113"/>
      <c r="F75" s="113"/>
      <c r="G75" s="113"/>
      <c r="H75" s="113"/>
      <c r="I75" s="113"/>
      <c r="J75" s="113"/>
      <c r="K75" s="113"/>
      <c r="L75" s="113"/>
      <c r="M75" s="113"/>
      <c r="N75" s="113"/>
      <c r="O75" s="360"/>
    </row>
    <row r="76" spans="1:15">
      <c r="A76" s="360"/>
      <c r="B76" s="113"/>
      <c r="C76" s="113"/>
      <c r="D76" s="113"/>
      <c r="E76" s="113"/>
      <c r="F76" s="113"/>
      <c r="G76" s="113"/>
      <c r="H76" s="113"/>
      <c r="I76" s="113"/>
      <c r="J76" s="113"/>
      <c r="K76" s="113"/>
      <c r="L76" s="113"/>
      <c r="M76" s="113"/>
      <c r="N76" s="113"/>
      <c r="O76" s="360"/>
    </row>
    <row r="77" spans="1:15">
      <c r="A77" s="360"/>
      <c r="B77" s="113"/>
      <c r="C77" s="113"/>
      <c r="D77" s="113"/>
      <c r="E77" s="113"/>
      <c r="F77" s="113"/>
      <c r="G77" s="113"/>
      <c r="H77" s="113"/>
      <c r="I77" s="113"/>
      <c r="J77" s="113"/>
      <c r="K77" s="113"/>
      <c r="L77" s="113"/>
      <c r="M77" s="113"/>
      <c r="N77" s="113"/>
      <c r="O77" s="360"/>
    </row>
    <row r="78" spans="1:15">
      <c r="A78" s="360"/>
      <c r="B78" s="113"/>
      <c r="C78" s="113"/>
      <c r="D78" s="113"/>
      <c r="E78" s="113"/>
      <c r="F78" s="113"/>
      <c r="G78" s="113"/>
      <c r="H78" s="113"/>
      <c r="I78" s="113"/>
      <c r="J78" s="113"/>
      <c r="K78" s="113"/>
      <c r="L78" s="113"/>
      <c r="M78" s="113"/>
      <c r="N78" s="113"/>
      <c r="O78" s="360"/>
    </row>
    <row r="79" spans="1:15">
      <c r="A79" s="360"/>
      <c r="B79" s="113"/>
      <c r="C79" s="113"/>
      <c r="D79" s="113"/>
      <c r="E79" s="113"/>
      <c r="F79" s="113"/>
      <c r="G79" s="113"/>
      <c r="H79" s="113"/>
      <c r="I79" s="113"/>
      <c r="J79" s="113"/>
      <c r="K79" s="113"/>
      <c r="L79" s="113"/>
      <c r="M79" s="113"/>
      <c r="N79" s="113"/>
      <c r="O79" s="360"/>
    </row>
    <row r="80" spans="1:15">
      <c r="A80" s="360"/>
      <c r="B80" s="113"/>
      <c r="C80" s="113"/>
      <c r="D80" s="113"/>
      <c r="E80" s="113"/>
      <c r="F80" s="113"/>
      <c r="G80" s="113"/>
      <c r="H80" s="113"/>
      <c r="I80" s="113"/>
      <c r="J80" s="113"/>
      <c r="K80" s="113"/>
      <c r="L80" s="113"/>
      <c r="M80" s="113"/>
      <c r="N80" s="113"/>
      <c r="O80" s="360"/>
    </row>
    <row r="81" spans="1:15">
      <c r="A81" s="360"/>
      <c r="B81" s="113"/>
      <c r="C81" s="113"/>
      <c r="D81" s="113"/>
      <c r="E81" s="113"/>
      <c r="F81" s="113"/>
      <c r="G81" s="113"/>
      <c r="H81" s="113"/>
      <c r="I81" s="113"/>
      <c r="J81" s="113"/>
      <c r="K81" s="113"/>
      <c r="L81" s="113"/>
      <c r="M81" s="113"/>
      <c r="N81" s="113"/>
      <c r="O81" s="360"/>
    </row>
    <row r="82" spans="1:15">
      <c r="A82" s="360"/>
      <c r="B82" s="113"/>
      <c r="C82" s="113"/>
      <c r="D82" s="113"/>
      <c r="E82" s="113"/>
      <c r="F82" s="113"/>
      <c r="G82" s="113"/>
      <c r="H82" s="113"/>
      <c r="I82" s="113"/>
      <c r="J82" s="113"/>
      <c r="K82" s="113"/>
      <c r="L82" s="113"/>
      <c r="M82" s="113"/>
      <c r="N82" s="113"/>
      <c r="O82" s="360"/>
    </row>
    <row r="83" spans="1:15">
      <c r="A83" s="360"/>
      <c r="B83" s="113"/>
      <c r="C83" s="113"/>
      <c r="D83" s="113"/>
      <c r="E83" s="113"/>
      <c r="F83" s="113"/>
      <c r="G83" s="113"/>
      <c r="H83" s="113"/>
      <c r="I83" s="113"/>
      <c r="J83" s="113"/>
      <c r="K83" s="113"/>
      <c r="L83" s="113"/>
      <c r="M83" s="113"/>
      <c r="N83" s="113"/>
      <c r="O83" s="360"/>
    </row>
    <row r="84" spans="1:15">
      <c r="A84" s="360"/>
      <c r="B84" s="113"/>
      <c r="C84" s="113"/>
      <c r="D84" s="113"/>
      <c r="E84" s="113"/>
      <c r="F84" s="113"/>
      <c r="G84" s="113"/>
      <c r="H84" s="113"/>
      <c r="I84" s="113"/>
      <c r="J84" s="113"/>
      <c r="K84" s="113"/>
      <c r="L84" s="113"/>
      <c r="M84" s="113"/>
      <c r="N84" s="113"/>
      <c r="O84" s="360"/>
    </row>
    <row r="85" spans="1:15">
      <c r="A85" s="360"/>
      <c r="B85" s="113"/>
      <c r="C85" s="113"/>
      <c r="D85" s="113"/>
      <c r="E85" s="113"/>
      <c r="F85" s="113"/>
      <c r="G85" s="113"/>
      <c r="H85" s="113"/>
      <c r="I85" s="113"/>
      <c r="J85" s="113"/>
      <c r="K85" s="113"/>
      <c r="L85" s="113"/>
      <c r="M85" s="113"/>
      <c r="N85" s="113"/>
      <c r="O85" s="360"/>
    </row>
    <row r="86" spans="1:15">
      <c r="A86" s="360"/>
      <c r="B86" s="113"/>
      <c r="C86" s="113"/>
      <c r="D86" s="113"/>
      <c r="E86" s="113"/>
      <c r="F86" s="113"/>
      <c r="G86" s="113"/>
      <c r="H86" s="113"/>
      <c r="I86" s="113"/>
      <c r="J86" s="113"/>
      <c r="K86" s="113"/>
      <c r="L86" s="113"/>
      <c r="M86" s="113"/>
      <c r="N86" s="113"/>
      <c r="O86" s="360"/>
    </row>
    <row r="87" spans="1:15">
      <c r="A87" s="360"/>
      <c r="B87" s="113"/>
      <c r="C87" s="113"/>
      <c r="D87" s="113"/>
      <c r="E87" s="113"/>
      <c r="F87" s="113"/>
      <c r="G87" s="113"/>
      <c r="H87" s="113"/>
      <c r="I87" s="113"/>
      <c r="J87" s="113"/>
      <c r="K87" s="113"/>
      <c r="L87" s="113"/>
      <c r="M87" s="113"/>
      <c r="N87" s="113"/>
      <c r="O87" s="360"/>
    </row>
    <row r="88" spans="1:15">
      <c r="A88" s="360"/>
      <c r="B88" s="113"/>
      <c r="C88" s="113"/>
      <c r="D88" s="113"/>
      <c r="E88" s="113"/>
      <c r="F88" s="113"/>
      <c r="G88" s="113"/>
      <c r="H88" s="113"/>
      <c r="I88" s="113"/>
      <c r="J88" s="113"/>
      <c r="K88" s="113"/>
      <c r="L88" s="113"/>
      <c r="M88" s="113"/>
      <c r="N88" s="113"/>
      <c r="O88" s="360"/>
    </row>
    <row r="89" spans="1:15">
      <c r="A89" s="360"/>
      <c r="B89" s="113"/>
      <c r="C89" s="113"/>
      <c r="D89" s="113"/>
      <c r="E89" s="113"/>
      <c r="F89" s="113"/>
      <c r="G89" s="113"/>
      <c r="H89" s="113"/>
      <c r="I89" s="113"/>
      <c r="J89" s="113"/>
      <c r="K89" s="113"/>
      <c r="L89" s="113"/>
      <c r="M89" s="113"/>
      <c r="N89" s="113"/>
      <c r="O89" s="360"/>
    </row>
    <row r="90" spans="1:15">
      <c r="A90" s="360"/>
      <c r="B90" s="113"/>
      <c r="C90" s="113"/>
      <c r="D90" s="113"/>
      <c r="E90" s="113"/>
      <c r="F90" s="113"/>
      <c r="G90" s="113"/>
      <c r="H90" s="113"/>
      <c r="I90" s="113"/>
      <c r="J90" s="113"/>
      <c r="K90" s="113"/>
      <c r="L90" s="113"/>
      <c r="M90" s="113"/>
      <c r="N90" s="113"/>
      <c r="O90" s="360"/>
    </row>
    <row r="91" spans="1:15">
      <c r="A91" s="360"/>
      <c r="B91" s="113"/>
      <c r="C91" s="113"/>
      <c r="D91" s="113"/>
      <c r="E91" s="113"/>
      <c r="F91" s="113"/>
      <c r="G91" s="113"/>
      <c r="H91" s="113"/>
      <c r="I91" s="113"/>
      <c r="J91" s="113"/>
      <c r="K91" s="113"/>
      <c r="L91" s="113"/>
      <c r="M91" s="113"/>
      <c r="N91" s="113"/>
      <c r="O91" s="360"/>
    </row>
    <row r="92" spans="1:15">
      <c r="A92" s="360"/>
      <c r="B92" s="113"/>
      <c r="C92" s="113"/>
      <c r="D92" s="113"/>
      <c r="E92" s="113"/>
      <c r="F92" s="113"/>
      <c r="G92" s="113"/>
      <c r="H92" s="113"/>
      <c r="I92" s="113"/>
      <c r="J92" s="113"/>
      <c r="K92" s="113"/>
      <c r="L92" s="113"/>
      <c r="M92" s="113"/>
      <c r="N92" s="113"/>
      <c r="O92" s="360"/>
    </row>
    <row r="93" spans="1:15">
      <c r="A93" s="360"/>
      <c r="B93" s="113"/>
      <c r="C93" s="113"/>
      <c r="D93" s="113"/>
      <c r="E93" s="113"/>
      <c r="F93" s="113"/>
      <c r="G93" s="113"/>
      <c r="H93" s="113"/>
      <c r="I93" s="113"/>
      <c r="J93" s="113"/>
      <c r="K93" s="113"/>
      <c r="L93" s="113"/>
      <c r="M93" s="113"/>
      <c r="N93" s="113"/>
      <c r="O93" s="360"/>
    </row>
    <row r="94" spans="1:15">
      <c r="A94" s="360"/>
      <c r="B94" s="113"/>
      <c r="C94" s="113"/>
      <c r="D94" s="113"/>
      <c r="E94" s="113"/>
      <c r="F94" s="113"/>
      <c r="G94" s="113"/>
      <c r="H94" s="113"/>
      <c r="I94" s="113"/>
      <c r="J94" s="113"/>
      <c r="K94" s="113"/>
      <c r="L94" s="113"/>
      <c r="M94" s="113"/>
      <c r="N94" s="113"/>
      <c r="O94" s="360"/>
    </row>
    <row r="95" spans="1:15">
      <c r="A95" s="360"/>
      <c r="B95" s="113"/>
      <c r="C95" s="113"/>
      <c r="D95" s="113"/>
      <c r="E95" s="113"/>
      <c r="F95" s="113"/>
      <c r="G95" s="113"/>
      <c r="H95" s="113"/>
      <c r="I95" s="113"/>
      <c r="J95" s="113"/>
      <c r="K95" s="113"/>
      <c r="L95" s="113"/>
      <c r="M95" s="113"/>
      <c r="N95" s="113"/>
      <c r="O95" s="360"/>
    </row>
    <row r="96" spans="1:15">
      <c r="A96" s="360"/>
      <c r="B96" s="113"/>
      <c r="C96" s="113"/>
      <c r="D96" s="113"/>
      <c r="E96" s="113"/>
      <c r="F96" s="113"/>
      <c r="G96" s="113"/>
      <c r="H96" s="113"/>
      <c r="I96" s="113"/>
      <c r="J96" s="113"/>
      <c r="K96" s="113"/>
      <c r="L96" s="113"/>
      <c r="M96" s="113"/>
      <c r="N96" s="113"/>
      <c r="O96" s="360"/>
    </row>
    <row r="97" spans="1:15">
      <c r="A97" s="360"/>
      <c r="B97" s="113"/>
      <c r="C97" s="113"/>
      <c r="D97" s="113"/>
      <c r="E97" s="113"/>
      <c r="F97" s="113"/>
      <c r="G97" s="113"/>
      <c r="H97" s="113"/>
      <c r="I97" s="113"/>
      <c r="J97" s="113"/>
      <c r="K97" s="113"/>
      <c r="L97" s="113"/>
      <c r="M97" s="113"/>
      <c r="N97" s="113"/>
      <c r="O97" s="360"/>
    </row>
    <row r="98" spans="1:15">
      <c r="A98" s="360"/>
      <c r="B98" s="113"/>
      <c r="C98" s="113"/>
      <c r="D98" s="113"/>
      <c r="E98" s="113"/>
      <c r="F98" s="113"/>
      <c r="G98" s="113"/>
      <c r="H98" s="113"/>
      <c r="I98" s="113"/>
      <c r="J98" s="113"/>
      <c r="K98" s="113"/>
      <c r="L98" s="113"/>
      <c r="M98" s="113"/>
      <c r="N98" s="113"/>
      <c r="O98" s="360"/>
    </row>
    <row r="99" spans="1:15">
      <c r="A99" s="360"/>
      <c r="B99" s="113"/>
      <c r="C99" s="113"/>
      <c r="D99" s="113"/>
      <c r="E99" s="113"/>
      <c r="F99" s="113"/>
      <c r="G99" s="113"/>
      <c r="H99" s="113"/>
      <c r="I99" s="113"/>
      <c r="J99" s="113"/>
      <c r="K99" s="113"/>
      <c r="L99" s="113"/>
      <c r="M99" s="113"/>
      <c r="N99" s="113"/>
      <c r="O99" s="360"/>
    </row>
    <row r="100" spans="1:15">
      <c r="A100" s="360"/>
      <c r="B100" s="113"/>
      <c r="C100" s="113"/>
      <c r="D100" s="113"/>
      <c r="E100" s="113"/>
      <c r="F100" s="113"/>
      <c r="G100" s="113"/>
      <c r="H100" s="113"/>
      <c r="I100" s="113"/>
      <c r="J100" s="113"/>
      <c r="K100" s="113"/>
      <c r="L100" s="113"/>
      <c r="M100" s="113"/>
      <c r="N100" s="113"/>
      <c r="O100" s="360"/>
    </row>
    <row r="101" spans="1:15">
      <c r="A101" s="360"/>
      <c r="B101" s="113"/>
      <c r="C101" s="113"/>
      <c r="D101" s="113"/>
      <c r="E101" s="113"/>
      <c r="F101" s="113"/>
      <c r="G101" s="113"/>
      <c r="H101" s="113"/>
      <c r="I101" s="113"/>
      <c r="J101" s="113"/>
      <c r="K101" s="113"/>
      <c r="L101" s="113"/>
      <c r="M101" s="113"/>
      <c r="N101" s="113"/>
      <c r="O101" s="360"/>
    </row>
    <row r="102" spans="1:15">
      <c r="A102" s="360"/>
      <c r="B102" s="113"/>
      <c r="C102" s="113"/>
      <c r="D102" s="113"/>
      <c r="E102" s="113"/>
      <c r="F102" s="113"/>
      <c r="G102" s="113"/>
      <c r="H102" s="113"/>
      <c r="I102" s="113"/>
      <c r="J102" s="113"/>
      <c r="K102" s="113"/>
      <c r="L102" s="113"/>
      <c r="M102" s="113"/>
      <c r="N102" s="113"/>
      <c r="O102" s="360"/>
    </row>
    <row r="103" spans="1:15">
      <c r="A103" s="360"/>
      <c r="B103" s="113"/>
      <c r="C103" s="113"/>
      <c r="D103" s="113"/>
      <c r="E103" s="113"/>
      <c r="F103" s="113"/>
      <c r="G103" s="113"/>
      <c r="H103" s="113"/>
      <c r="I103" s="113"/>
      <c r="J103" s="113"/>
      <c r="K103" s="113"/>
      <c r="L103" s="113"/>
      <c r="M103" s="113"/>
      <c r="N103" s="113"/>
      <c r="O103" s="360"/>
    </row>
    <row r="104" spans="1:15">
      <c r="A104" s="360"/>
      <c r="B104" s="113"/>
      <c r="C104" s="113"/>
      <c r="D104" s="113"/>
      <c r="E104" s="113"/>
      <c r="F104" s="113"/>
      <c r="G104" s="113"/>
      <c r="H104" s="113"/>
      <c r="I104" s="113"/>
      <c r="J104" s="113"/>
      <c r="K104" s="113"/>
      <c r="L104" s="113"/>
      <c r="M104" s="113"/>
      <c r="N104" s="113"/>
      <c r="O104" s="360"/>
    </row>
    <row r="105" spans="1:15">
      <c r="A105" s="360"/>
      <c r="B105" s="113"/>
      <c r="C105" s="113"/>
      <c r="D105" s="113"/>
      <c r="E105" s="113"/>
      <c r="F105" s="113"/>
      <c r="G105" s="113"/>
      <c r="H105" s="113"/>
      <c r="I105" s="113"/>
      <c r="J105" s="113"/>
      <c r="K105" s="113"/>
      <c r="L105" s="113"/>
      <c r="M105" s="113"/>
      <c r="N105" s="113"/>
      <c r="O105" s="360"/>
    </row>
    <row r="106" spans="1:15">
      <c r="A106" s="360"/>
      <c r="B106" s="113"/>
      <c r="C106" s="113"/>
      <c r="D106" s="113"/>
      <c r="E106" s="113"/>
      <c r="F106" s="113"/>
      <c r="G106" s="113"/>
      <c r="H106" s="113"/>
      <c r="I106" s="113"/>
      <c r="J106" s="113"/>
      <c r="K106" s="113"/>
      <c r="L106" s="113"/>
      <c r="M106" s="113"/>
      <c r="N106" s="113"/>
      <c r="O106" s="360"/>
    </row>
    <row r="107" spans="1:15">
      <c r="A107" s="360"/>
      <c r="B107" s="113"/>
      <c r="C107" s="113"/>
      <c r="D107" s="113"/>
      <c r="E107" s="113"/>
      <c r="F107" s="113"/>
      <c r="G107" s="113"/>
      <c r="H107" s="113"/>
      <c r="I107" s="113"/>
      <c r="J107" s="113"/>
      <c r="K107" s="113"/>
      <c r="L107" s="113"/>
      <c r="M107" s="113"/>
      <c r="N107" s="113"/>
      <c r="O107" s="360"/>
    </row>
    <row r="108" spans="1:15">
      <c r="A108" s="360"/>
      <c r="B108" s="113"/>
      <c r="C108" s="113"/>
      <c r="D108" s="113"/>
      <c r="E108" s="113"/>
      <c r="F108" s="113"/>
      <c r="G108" s="113"/>
      <c r="H108" s="113"/>
      <c r="I108" s="113"/>
      <c r="J108" s="113"/>
      <c r="K108" s="113"/>
      <c r="L108" s="113"/>
      <c r="M108" s="113"/>
      <c r="N108" s="113"/>
      <c r="O108" s="360"/>
    </row>
    <row r="109" spans="1:15">
      <c r="A109" s="360"/>
      <c r="B109" s="353"/>
      <c r="C109" s="353"/>
      <c r="D109" s="353"/>
      <c r="E109" s="353"/>
      <c r="F109" s="353"/>
      <c r="G109" s="353"/>
      <c r="H109" s="353"/>
      <c r="I109" s="353"/>
      <c r="J109" s="353"/>
      <c r="K109" s="353"/>
      <c r="L109" s="353"/>
      <c r="M109" s="353"/>
      <c r="N109" s="353"/>
      <c r="O109" s="360"/>
    </row>
    <row r="110" spans="1:15">
      <c r="A110" s="360"/>
      <c r="B110" s="353"/>
      <c r="C110" s="353"/>
      <c r="D110" s="353"/>
      <c r="E110" s="353"/>
      <c r="F110" s="353"/>
      <c r="G110" s="353"/>
      <c r="H110" s="353"/>
      <c r="I110" s="353"/>
      <c r="J110" s="353"/>
      <c r="K110" s="353"/>
      <c r="L110" s="353"/>
      <c r="M110" s="353"/>
      <c r="N110" s="353"/>
      <c r="O110" s="360"/>
    </row>
    <row r="111" spans="1:15">
      <c r="A111" s="360"/>
      <c r="B111" s="262" t="s">
        <v>169</v>
      </c>
      <c r="C111" s="262"/>
      <c r="D111" s="262"/>
      <c r="E111" s="262"/>
      <c r="F111" s="262"/>
      <c r="G111" s="262"/>
      <c r="H111" s="262"/>
      <c r="I111" s="262"/>
      <c r="J111" s="262"/>
      <c r="K111" s="262"/>
      <c r="L111" s="262"/>
      <c r="M111" s="262"/>
      <c r="N111" s="262"/>
      <c r="O111" s="360"/>
    </row>
    <row r="112" spans="1:15">
      <c r="A112" s="360"/>
      <c r="B112" s="360"/>
      <c r="C112" s="360"/>
      <c r="D112" s="360"/>
      <c r="E112" s="360"/>
      <c r="F112" s="360"/>
      <c r="G112" s="360"/>
      <c r="H112" s="360"/>
      <c r="I112" s="360"/>
      <c r="J112" s="360"/>
      <c r="K112" s="360"/>
      <c r="L112" s="360"/>
      <c r="M112" s="360"/>
      <c r="N112" s="360"/>
      <c r="O112" s="360"/>
    </row>
    <row r="113" spans="1:15">
      <c r="A113" s="360"/>
      <c r="B113" s="360"/>
      <c r="C113" s="360"/>
      <c r="D113" s="360"/>
      <c r="E113" s="360"/>
      <c r="F113" s="360"/>
      <c r="G113" s="360"/>
      <c r="H113" s="360"/>
      <c r="I113" s="360"/>
      <c r="J113" s="360"/>
      <c r="K113" s="360"/>
      <c r="L113" s="360"/>
      <c r="M113" s="360"/>
      <c r="N113" s="360"/>
      <c r="O113" s="360"/>
    </row>
    <row r="114" spans="1:15">
      <c r="A114" s="360"/>
      <c r="B114" s="360"/>
      <c r="C114" s="360"/>
      <c r="D114" s="360"/>
      <c r="E114" s="360"/>
      <c r="F114" s="360"/>
      <c r="G114" s="360"/>
      <c r="H114" s="360"/>
      <c r="I114" s="360"/>
      <c r="J114" s="360"/>
      <c r="K114" s="360"/>
      <c r="L114" s="360"/>
      <c r="M114" s="360"/>
      <c r="N114" s="360"/>
      <c r="O114" s="360"/>
    </row>
    <row r="115" spans="1:15">
      <c r="A115" s="360"/>
      <c r="B115" s="360"/>
      <c r="C115" s="360"/>
      <c r="D115" s="360"/>
      <c r="E115" s="360"/>
      <c r="F115" s="360"/>
      <c r="G115" s="360"/>
      <c r="H115" s="360"/>
      <c r="I115" s="360"/>
      <c r="J115" s="360"/>
      <c r="K115" s="360"/>
      <c r="L115" s="360"/>
      <c r="M115" s="360"/>
      <c r="N115" s="360"/>
      <c r="O115" s="360"/>
    </row>
    <row r="116" spans="1:15">
      <c r="A116" s="360"/>
      <c r="B116" s="360"/>
      <c r="C116" s="360"/>
      <c r="D116" s="360"/>
      <c r="E116" s="360"/>
      <c r="F116" s="360"/>
      <c r="G116" s="360"/>
      <c r="H116" s="360"/>
      <c r="I116" s="360"/>
      <c r="J116" s="360"/>
      <c r="K116" s="360"/>
      <c r="L116" s="360"/>
      <c r="M116" s="360"/>
      <c r="N116" s="360"/>
      <c r="O116" s="360"/>
    </row>
    <row r="117" spans="1:15">
      <c r="A117" s="360"/>
      <c r="B117" s="360"/>
      <c r="C117" s="360"/>
      <c r="D117" s="360"/>
      <c r="E117" s="360"/>
      <c r="F117" s="360"/>
      <c r="G117" s="360"/>
      <c r="H117" s="360"/>
      <c r="I117" s="360"/>
      <c r="J117" s="360"/>
      <c r="K117" s="360"/>
      <c r="L117" s="360"/>
      <c r="M117" s="360"/>
      <c r="N117" s="360"/>
      <c r="O117" s="360"/>
    </row>
    <row r="118" spans="1:15">
      <c r="A118" s="360"/>
      <c r="B118" s="360"/>
      <c r="C118" s="360"/>
      <c r="D118" s="360"/>
      <c r="E118" s="360"/>
      <c r="F118" s="360"/>
      <c r="G118" s="360"/>
      <c r="H118" s="360"/>
      <c r="I118" s="360"/>
      <c r="J118" s="360"/>
      <c r="K118" s="360"/>
      <c r="L118" s="360"/>
      <c r="M118" s="360"/>
      <c r="N118" s="360"/>
      <c r="O118" s="360"/>
    </row>
    <row r="121" spans="1:15">
      <c r="A121" s="360"/>
      <c r="B121" s="360"/>
      <c r="C121" s="360"/>
      <c r="D121" s="360"/>
      <c r="E121" s="360"/>
      <c r="F121" s="360"/>
      <c r="G121" s="360"/>
      <c r="H121" s="360"/>
      <c r="I121" s="360"/>
      <c r="J121" s="360"/>
      <c r="K121" s="360"/>
      <c r="L121" s="360"/>
      <c r="M121" s="360"/>
      <c r="N121" s="360"/>
      <c r="O121" s="360"/>
    </row>
  </sheetData>
  <mergeCells count="9">
    <mergeCell ref="B111:N111"/>
    <mergeCell ref="B45:N45"/>
    <mergeCell ref="B22:N22"/>
    <mergeCell ref="C5:H5"/>
    <mergeCell ref="I2:J5"/>
    <mergeCell ref="B2:B5"/>
    <mergeCell ref="C2:H2"/>
    <mergeCell ref="C3:H3"/>
    <mergeCell ref="C4:H4"/>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131"/>
  <sheetViews>
    <sheetView showGridLines="0" zoomScaleNormal="100" workbookViewId="0">
      <selection activeCell="R17" sqref="R17"/>
    </sheetView>
  </sheetViews>
  <sheetFormatPr defaultColWidth="8.5703125" defaultRowHeight="14.45"/>
  <cols>
    <col min="1" max="1" width="3" style="1" customWidth="1"/>
    <col min="2" max="16" width="9.5703125" style="1" customWidth="1"/>
    <col min="17" max="16384" width="8.5703125" style="1"/>
  </cols>
  <sheetData>
    <row r="1" spans="2:16" ht="15"/>
    <row r="2" spans="2:16" ht="18" customHeight="1">
      <c r="B2" s="273"/>
      <c r="C2" s="274"/>
      <c r="D2" s="274"/>
      <c r="E2" s="283" t="s">
        <v>170</v>
      </c>
      <c r="F2" s="284"/>
      <c r="G2" s="284"/>
      <c r="H2" s="284"/>
      <c r="I2" s="284"/>
      <c r="J2" s="284"/>
      <c r="K2" s="284"/>
      <c r="L2" s="284"/>
      <c r="M2" s="285"/>
      <c r="N2" s="279" t="s">
        <v>102</v>
      </c>
      <c r="O2" s="274"/>
      <c r="P2" s="280"/>
    </row>
    <row r="3" spans="2:16" ht="14.45" customHeight="1">
      <c r="B3" s="275"/>
      <c r="C3" s="276"/>
      <c r="D3" s="276"/>
      <c r="E3" s="286" t="s">
        <v>171</v>
      </c>
      <c r="F3" s="287"/>
      <c r="G3" s="287"/>
      <c r="H3" s="287"/>
      <c r="I3" s="287"/>
      <c r="J3" s="287"/>
      <c r="K3" s="287"/>
      <c r="L3" s="287"/>
      <c r="M3" s="288"/>
      <c r="N3" s="276"/>
      <c r="O3" s="276"/>
      <c r="P3" s="281"/>
    </row>
    <row r="4" spans="2:16" ht="14.45" customHeight="1">
      <c r="B4" s="275"/>
      <c r="C4" s="276"/>
      <c r="D4" s="276"/>
      <c r="E4" s="275"/>
      <c r="F4" s="276"/>
      <c r="G4" s="276"/>
      <c r="H4" s="276"/>
      <c r="I4" s="276"/>
      <c r="J4" s="276"/>
      <c r="K4" s="276"/>
      <c r="L4" s="276"/>
      <c r="M4" s="281"/>
      <c r="N4" s="276"/>
      <c r="O4" s="276"/>
      <c r="P4" s="281"/>
    </row>
    <row r="5" spans="2:16" ht="14.45" customHeight="1">
      <c r="B5" s="277"/>
      <c r="C5" s="278"/>
      <c r="D5" s="278"/>
      <c r="E5" s="289" t="s">
        <v>104</v>
      </c>
      <c r="F5" s="278"/>
      <c r="G5" s="278"/>
      <c r="H5" s="278"/>
      <c r="I5" s="278"/>
      <c r="J5" s="278"/>
      <c r="K5" s="278"/>
      <c r="L5" s="278"/>
      <c r="M5" s="282"/>
      <c r="N5" s="278"/>
      <c r="O5" s="278"/>
      <c r="P5" s="282"/>
    </row>
    <row r="6" spans="2:16" ht="15">
      <c r="B6" s="70"/>
      <c r="C6" s="70"/>
      <c r="D6" s="70"/>
      <c r="E6" s="70"/>
      <c r="F6" s="70"/>
      <c r="G6" s="70"/>
      <c r="H6" s="70"/>
      <c r="I6" s="70"/>
      <c r="J6" s="70"/>
      <c r="K6" s="70"/>
      <c r="L6" s="70"/>
      <c r="M6" s="70"/>
      <c r="N6" s="70"/>
      <c r="O6" s="70"/>
      <c r="P6" s="70"/>
    </row>
    <row r="7" spans="2:16" ht="15.75">
      <c r="B7" s="272" t="s">
        <v>172</v>
      </c>
      <c r="C7" s="272"/>
      <c r="D7" s="272"/>
      <c r="E7" s="272"/>
      <c r="F7" s="272"/>
      <c r="G7" s="272"/>
      <c r="H7" s="272"/>
      <c r="I7" s="272"/>
      <c r="J7" s="272"/>
      <c r="K7" s="272"/>
      <c r="L7" s="272"/>
      <c r="M7" s="272"/>
      <c r="N7" s="272"/>
      <c r="O7" s="272"/>
      <c r="P7" s="272"/>
    </row>
    <row r="8" spans="2:16" ht="15">
      <c r="B8" s="90"/>
      <c r="C8" s="90"/>
      <c r="D8" s="90"/>
      <c r="E8" s="90"/>
      <c r="F8" s="90"/>
      <c r="G8" s="90"/>
      <c r="H8" s="90"/>
      <c r="I8" s="90"/>
      <c r="J8" s="90"/>
      <c r="K8" s="90"/>
      <c r="L8" s="90"/>
      <c r="M8" s="90"/>
      <c r="N8" s="90"/>
      <c r="O8" s="90"/>
      <c r="P8" s="90"/>
    </row>
    <row r="9" spans="2:16" ht="15">
      <c r="B9" s="90"/>
      <c r="C9" s="90"/>
      <c r="D9" s="90"/>
      <c r="E9" s="90"/>
      <c r="F9" s="90"/>
      <c r="G9" s="90"/>
      <c r="H9" s="90"/>
      <c r="I9" s="90"/>
      <c r="J9" s="90"/>
      <c r="K9" s="90"/>
      <c r="L9" s="90"/>
      <c r="M9" s="90"/>
      <c r="N9" s="90"/>
      <c r="O9" s="90"/>
      <c r="P9" s="90"/>
    </row>
    <row r="10" spans="2:16" ht="15">
      <c r="B10" s="90"/>
      <c r="C10" s="90"/>
      <c r="D10" s="90"/>
      <c r="E10" s="90"/>
      <c r="F10" s="90"/>
      <c r="G10" s="90"/>
      <c r="H10" s="90"/>
      <c r="I10" s="90"/>
      <c r="J10" s="90"/>
      <c r="K10" s="90"/>
      <c r="L10" s="90"/>
      <c r="M10" s="90"/>
      <c r="N10" s="90"/>
      <c r="O10" s="90"/>
      <c r="P10" s="90"/>
    </row>
    <row r="11" spans="2:16" ht="15">
      <c r="B11" s="90"/>
      <c r="C11" s="90"/>
      <c r="D11" s="90"/>
      <c r="E11" s="90"/>
      <c r="F11" s="90"/>
      <c r="G11" s="90"/>
      <c r="H11" s="90"/>
      <c r="I11" s="90"/>
      <c r="J11" s="90"/>
      <c r="K11" s="90"/>
      <c r="L11" s="90"/>
      <c r="M11" s="90"/>
      <c r="N11" s="90"/>
      <c r="O11" s="90"/>
      <c r="P11" s="90"/>
    </row>
    <row r="12" spans="2:16" ht="15">
      <c r="B12" s="90"/>
      <c r="C12" s="90"/>
      <c r="D12" s="90"/>
      <c r="E12" s="90"/>
      <c r="F12" s="90"/>
      <c r="G12" s="90"/>
      <c r="H12" s="90"/>
      <c r="I12" s="90"/>
      <c r="J12" s="90"/>
      <c r="K12" s="90"/>
      <c r="L12" s="90"/>
      <c r="M12" s="90"/>
      <c r="N12" s="90"/>
      <c r="O12" s="90"/>
      <c r="P12" s="90"/>
    </row>
    <row r="13" spans="2:16" ht="15">
      <c r="B13" s="90"/>
      <c r="C13" s="90"/>
      <c r="D13" s="90"/>
      <c r="E13" s="90"/>
      <c r="F13" s="90"/>
      <c r="G13" s="90"/>
      <c r="H13" s="90"/>
      <c r="I13" s="90"/>
      <c r="J13" s="90"/>
      <c r="K13" s="90"/>
      <c r="L13" s="90"/>
      <c r="M13" s="90"/>
      <c r="N13" s="90"/>
      <c r="O13" s="90"/>
      <c r="P13" s="90"/>
    </row>
    <row r="14" spans="2:16" ht="15">
      <c r="B14" s="90"/>
      <c r="C14" s="90"/>
      <c r="D14" s="90"/>
      <c r="E14" s="90"/>
      <c r="F14" s="90"/>
      <c r="G14" s="90"/>
      <c r="H14" s="90"/>
      <c r="I14" s="90"/>
      <c r="J14" s="90"/>
      <c r="K14" s="90"/>
      <c r="L14" s="90"/>
      <c r="M14" s="90"/>
      <c r="N14" s="90"/>
      <c r="O14" s="90"/>
      <c r="P14" s="90"/>
    </row>
    <row r="15" spans="2:16" ht="15">
      <c r="B15" s="90"/>
      <c r="C15" s="90"/>
      <c r="D15" s="90"/>
      <c r="E15" s="90"/>
      <c r="F15" s="90"/>
      <c r="G15" s="90"/>
      <c r="H15" s="90"/>
      <c r="I15" s="90"/>
      <c r="J15" s="90"/>
      <c r="K15" s="90"/>
      <c r="L15" s="90"/>
      <c r="M15" s="90"/>
      <c r="N15" s="90"/>
      <c r="O15" s="90"/>
      <c r="P15" s="90"/>
    </row>
    <row r="16" spans="2:16" ht="15">
      <c r="B16" s="90"/>
      <c r="C16" s="90"/>
      <c r="D16" s="90"/>
      <c r="E16" s="90"/>
      <c r="F16" s="90"/>
      <c r="G16" s="90"/>
      <c r="H16" s="90"/>
      <c r="I16" s="90"/>
      <c r="J16" s="90"/>
      <c r="K16" s="90"/>
      <c r="L16" s="90"/>
      <c r="M16" s="90"/>
      <c r="N16" s="90"/>
      <c r="O16" s="90"/>
      <c r="P16" s="90"/>
    </row>
    <row r="17" spans="2:16" ht="15">
      <c r="B17" s="90"/>
      <c r="C17" s="90"/>
      <c r="D17" s="90"/>
      <c r="E17" s="90"/>
      <c r="F17" s="90"/>
      <c r="G17" s="90"/>
      <c r="H17" s="90"/>
      <c r="I17" s="90"/>
      <c r="J17" s="90"/>
      <c r="K17" s="90"/>
      <c r="L17" s="90"/>
      <c r="M17" s="90"/>
      <c r="N17" s="90"/>
      <c r="O17" s="90"/>
      <c r="P17" s="90"/>
    </row>
    <row r="18" spans="2:16" ht="15">
      <c r="B18" s="90"/>
      <c r="C18" s="90"/>
      <c r="D18" s="90"/>
      <c r="E18" s="90"/>
      <c r="F18" s="90"/>
      <c r="G18" s="90"/>
      <c r="H18" s="90"/>
      <c r="I18" s="90"/>
      <c r="J18" s="90"/>
      <c r="K18" s="90"/>
      <c r="L18" s="90"/>
      <c r="M18" s="90"/>
      <c r="N18" s="90"/>
      <c r="O18" s="90"/>
      <c r="P18" s="90"/>
    </row>
    <row r="19" spans="2:16" ht="15">
      <c r="B19" s="90"/>
      <c r="C19" s="90"/>
      <c r="D19" s="90"/>
      <c r="E19" s="90"/>
      <c r="F19" s="90"/>
      <c r="G19" s="90"/>
      <c r="H19" s="90"/>
      <c r="I19" s="90"/>
      <c r="J19" s="90"/>
      <c r="K19" s="90"/>
      <c r="L19" s="90"/>
      <c r="M19" s="90"/>
      <c r="N19" s="90"/>
      <c r="O19" s="90"/>
      <c r="P19" s="90"/>
    </row>
    <row r="20" spans="2:16" ht="15">
      <c r="B20" s="90"/>
      <c r="C20" s="90"/>
      <c r="D20" s="90"/>
      <c r="E20" s="90"/>
      <c r="F20" s="90"/>
      <c r="G20" s="90"/>
      <c r="H20" s="90"/>
      <c r="I20" s="90"/>
      <c r="J20" s="90"/>
      <c r="K20" s="90"/>
      <c r="L20" s="90"/>
      <c r="M20" s="90"/>
      <c r="N20" s="90"/>
      <c r="O20" s="90"/>
      <c r="P20" s="90"/>
    </row>
    <row r="21" spans="2:16" ht="15">
      <c r="B21" s="90"/>
      <c r="C21" s="90"/>
      <c r="D21" s="90"/>
      <c r="E21" s="90"/>
      <c r="F21" s="90"/>
      <c r="G21" s="90"/>
      <c r="H21" s="90"/>
      <c r="I21" s="90"/>
      <c r="J21" s="90"/>
      <c r="K21" s="90"/>
      <c r="L21" s="90"/>
      <c r="M21" s="90"/>
      <c r="N21" s="90"/>
      <c r="O21" s="90"/>
      <c r="P21" s="90"/>
    </row>
    <row r="22" spans="2:16" ht="15">
      <c r="B22" s="90"/>
      <c r="C22" s="90"/>
      <c r="D22" s="90"/>
      <c r="E22" s="90"/>
      <c r="F22" s="90"/>
      <c r="G22" s="90"/>
      <c r="H22" s="90"/>
      <c r="I22" s="90"/>
      <c r="J22" s="90"/>
      <c r="K22" s="90"/>
      <c r="L22" s="90"/>
      <c r="M22" s="90"/>
      <c r="N22" s="90"/>
      <c r="O22" s="90"/>
      <c r="P22" s="90"/>
    </row>
    <row r="23" spans="2:16" ht="15">
      <c r="B23" s="90"/>
      <c r="C23" s="90"/>
      <c r="D23" s="90"/>
      <c r="E23" s="90"/>
      <c r="F23" s="90"/>
      <c r="G23" s="90"/>
      <c r="H23" s="90"/>
      <c r="I23" s="90"/>
      <c r="J23" s="90"/>
      <c r="K23" s="90"/>
      <c r="L23" s="90"/>
      <c r="M23" s="90"/>
      <c r="N23" s="90"/>
      <c r="O23" s="90"/>
      <c r="P23" s="90"/>
    </row>
    <row r="24" spans="2:16" ht="15">
      <c r="B24" s="90"/>
      <c r="C24" s="90"/>
      <c r="D24" s="90"/>
      <c r="E24" s="90"/>
      <c r="F24" s="90"/>
      <c r="G24" s="90"/>
      <c r="H24" s="90"/>
      <c r="I24" s="90"/>
      <c r="J24" s="90"/>
      <c r="K24" s="90"/>
      <c r="L24" s="90"/>
      <c r="M24" s="90"/>
      <c r="N24" s="90"/>
      <c r="O24" s="90"/>
      <c r="P24" s="90"/>
    </row>
    <row r="25" spans="2:16" ht="15">
      <c r="B25" s="90"/>
      <c r="C25" s="90"/>
      <c r="D25" s="90"/>
      <c r="E25" s="90"/>
      <c r="F25" s="90"/>
      <c r="G25" s="90"/>
      <c r="H25" s="90"/>
      <c r="I25" s="90"/>
      <c r="J25" s="90"/>
      <c r="K25" s="90"/>
      <c r="L25" s="90"/>
      <c r="M25" s="90"/>
      <c r="N25" s="90"/>
      <c r="O25" s="90"/>
      <c r="P25" s="90"/>
    </row>
    <row r="26" spans="2:16" ht="15">
      <c r="B26" s="90"/>
      <c r="C26" s="90"/>
      <c r="D26" s="90"/>
      <c r="E26" s="90"/>
      <c r="F26" s="90"/>
      <c r="G26" s="90"/>
      <c r="H26" s="90"/>
      <c r="I26" s="90"/>
      <c r="J26" s="90"/>
      <c r="K26" s="90"/>
      <c r="L26" s="90"/>
      <c r="M26" s="90"/>
      <c r="N26" s="90"/>
      <c r="O26" s="90"/>
      <c r="P26" s="90"/>
    </row>
    <row r="27" spans="2:16" ht="15">
      <c r="B27" s="90"/>
      <c r="C27" s="90"/>
      <c r="D27" s="90"/>
      <c r="E27" s="90"/>
      <c r="F27" s="90"/>
      <c r="G27" s="90"/>
      <c r="H27" s="90"/>
      <c r="I27" s="90"/>
      <c r="J27" s="90"/>
      <c r="K27" s="90"/>
      <c r="L27" s="90"/>
      <c r="M27" s="90"/>
      <c r="N27" s="90"/>
      <c r="O27" s="90"/>
      <c r="P27" s="90"/>
    </row>
    <row r="28" spans="2:16" ht="15">
      <c r="B28" s="90"/>
      <c r="C28" s="90"/>
      <c r="D28" s="90"/>
      <c r="E28" s="90"/>
      <c r="F28" s="90"/>
      <c r="G28" s="90"/>
      <c r="H28" s="90"/>
      <c r="I28" s="90"/>
      <c r="J28" s="90"/>
      <c r="K28" s="90"/>
      <c r="L28" s="90"/>
      <c r="M28" s="90"/>
      <c r="N28" s="90"/>
      <c r="O28" s="90"/>
      <c r="P28" s="90"/>
    </row>
    <row r="29" spans="2:16" ht="15">
      <c r="B29" s="90"/>
      <c r="C29" s="90"/>
      <c r="D29" s="90"/>
      <c r="E29" s="90"/>
      <c r="F29" s="90"/>
      <c r="G29" s="90"/>
      <c r="H29" s="90"/>
      <c r="I29" s="90"/>
      <c r="J29" s="90"/>
      <c r="K29" s="90"/>
      <c r="L29" s="90"/>
      <c r="M29" s="90"/>
      <c r="N29" s="90"/>
      <c r="O29" s="90"/>
      <c r="P29" s="90"/>
    </row>
    <row r="30" spans="2:16" ht="15">
      <c r="B30" s="90"/>
      <c r="C30" s="90"/>
      <c r="D30" s="90"/>
      <c r="E30" s="90"/>
      <c r="F30" s="90"/>
      <c r="G30" s="90"/>
      <c r="H30" s="90"/>
      <c r="I30" s="90"/>
      <c r="J30" s="90"/>
      <c r="K30" s="90"/>
      <c r="L30" s="90"/>
      <c r="M30" s="90"/>
      <c r="N30" s="90"/>
      <c r="O30" s="90"/>
      <c r="P30" s="90"/>
    </row>
    <row r="31" spans="2:16" ht="15">
      <c r="B31" s="90"/>
      <c r="C31" s="90"/>
      <c r="D31" s="90"/>
      <c r="E31" s="90"/>
      <c r="F31" s="90"/>
      <c r="G31" s="90"/>
      <c r="H31" s="90"/>
      <c r="I31" s="90"/>
      <c r="J31" s="90"/>
      <c r="K31" s="90"/>
      <c r="L31" s="90"/>
      <c r="M31" s="90"/>
      <c r="N31" s="90"/>
      <c r="O31" s="90"/>
      <c r="P31" s="90"/>
    </row>
    <row r="32" spans="2:16" ht="15">
      <c r="B32" s="90"/>
      <c r="C32" s="90"/>
      <c r="D32" s="90"/>
      <c r="E32" s="90"/>
      <c r="F32" s="90"/>
      <c r="G32" s="90"/>
      <c r="H32" s="90"/>
      <c r="I32" s="90"/>
      <c r="J32" s="90"/>
      <c r="K32" s="90"/>
      <c r="L32" s="90"/>
      <c r="M32" s="90"/>
      <c r="N32" s="90"/>
      <c r="O32" s="90"/>
      <c r="P32" s="90"/>
    </row>
    <row r="33" spans="2:16" ht="15">
      <c r="B33" s="90"/>
      <c r="C33" s="90"/>
      <c r="D33" s="90"/>
      <c r="E33" s="90"/>
      <c r="F33" s="90"/>
      <c r="G33" s="90"/>
      <c r="H33" s="90"/>
      <c r="I33" s="90"/>
      <c r="J33" s="90"/>
      <c r="K33" s="90"/>
      <c r="L33" s="90"/>
      <c r="M33" s="90"/>
      <c r="N33" s="90"/>
      <c r="O33" s="90"/>
      <c r="P33" s="90"/>
    </row>
    <row r="34" spans="2:16" ht="15">
      <c r="B34" s="90"/>
      <c r="C34" s="90"/>
      <c r="D34" s="90"/>
      <c r="E34" s="90"/>
      <c r="F34" s="90"/>
      <c r="G34" s="90"/>
      <c r="H34" s="90"/>
      <c r="I34" s="90"/>
      <c r="J34" s="90"/>
      <c r="K34" s="90"/>
      <c r="L34" s="90"/>
      <c r="M34" s="90"/>
      <c r="N34" s="90"/>
      <c r="O34" s="90"/>
      <c r="P34" s="90"/>
    </row>
    <row r="35" spans="2:16" ht="15">
      <c r="B35" s="90"/>
      <c r="C35" s="90"/>
      <c r="D35" s="90"/>
      <c r="E35" s="90"/>
      <c r="F35" s="90"/>
      <c r="G35" s="90"/>
      <c r="H35" s="90"/>
      <c r="I35" s="90"/>
      <c r="J35" s="90"/>
      <c r="K35" s="90"/>
      <c r="L35" s="90"/>
      <c r="M35" s="90"/>
      <c r="N35" s="90"/>
      <c r="O35" s="90"/>
      <c r="P35" s="90"/>
    </row>
    <row r="36" spans="2:16" ht="15">
      <c r="B36" s="90"/>
      <c r="C36" s="90"/>
      <c r="D36" s="90"/>
      <c r="E36" s="90"/>
      <c r="F36" s="90"/>
      <c r="G36" s="90"/>
      <c r="H36" s="90"/>
      <c r="I36" s="90"/>
      <c r="J36" s="90"/>
      <c r="K36" s="90"/>
      <c r="L36" s="90"/>
      <c r="M36" s="90"/>
      <c r="N36" s="90"/>
      <c r="O36" s="90"/>
      <c r="P36" s="90"/>
    </row>
    <row r="37" spans="2:16" ht="15">
      <c r="B37" s="90"/>
      <c r="C37" s="90"/>
      <c r="D37" s="90"/>
      <c r="E37" s="90"/>
      <c r="F37" s="90"/>
      <c r="G37" s="90"/>
      <c r="H37" s="90"/>
      <c r="I37" s="90"/>
      <c r="J37" s="90"/>
      <c r="K37" s="90"/>
      <c r="L37" s="90"/>
      <c r="M37" s="90"/>
      <c r="N37" s="90"/>
      <c r="O37" s="90"/>
      <c r="P37" s="90"/>
    </row>
    <row r="38" spans="2:16" ht="15">
      <c r="B38" s="90"/>
      <c r="C38" s="90"/>
      <c r="D38" s="90"/>
      <c r="E38" s="90"/>
      <c r="F38" s="90"/>
      <c r="G38" s="90"/>
      <c r="H38" s="90"/>
      <c r="I38" s="90"/>
      <c r="J38" s="90"/>
      <c r="K38" s="90"/>
      <c r="L38" s="90"/>
      <c r="M38" s="90"/>
      <c r="N38" s="90"/>
      <c r="O38" s="90"/>
      <c r="P38" s="90"/>
    </row>
    <row r="39" spans="2:16" ht="15">
      <c r="B39" s="90"/>
      <c r="C39" s="90"/>
      <c r="D39" s="90"/>
      <c r="E39" s="90"/>
      <c r="F39" s="90"/>
      <c r="G39" s="90"/>
      <c r="H39" s="90"/>
      <c r="I39" s="90"/>
      <c r="J39" s="90"/>
      <c r="K39" s="90"/>
      <c r="L39" s="90"/>
      <c r="M39" s="90"/>
      <c r="N39" s="90"/>
      <c r="O39" s="90"/>
      <c r="P39" s="90"/>
    </row>
    <row r="40" spans="2:16" ht="15">
      <c r="B40" s="90"/>
      <c r="C40" s="90"/>
      <c r="D40" s="90"/>
      <c r="E40" s="90"/>
      <c r="F40" s="90"/>
      <c r="G40" s="90"/>
      <c r="H40" s="90"/>
      <c r="I40" s="90"/>
      <c r="J40" s="90"/>
      <c r="K40" s="90"/>
      <c r="L40" s="90"/>
      <c r="M40" s="90"/>
      <c r="N40" s="90"/>
      <c r="O40" s="90"/>
      <c r="P40" s="90"/>
    </row>
    <row r="41" spans="2:16" ht="15">
      <c r="B41" s="90"/>
      <c r="C41" s="90"/>
      <c r="D41" s="90"/>
      <c r="E41" s="90"/>
      <c r="F41" s="90"/>
      <c r="G41" s="90"/>
      <c r="H41" s="90"/>
      <c r="I41" s="90"/>
      <c r="J41" s="90"/>
      <c r="K41" s="90"/>
      <c r="L41" s="90"/>
      <c r="M41" s="90"/>
      <c r="N41" s="90"/>
      <c r="O41" s="90"/>
      <c r="P41" s="90"/>
    </row>
    <row r="42" spans="2:16" ht="15">
      <c r="B42" s="90"/>
      <c r="C42" s="90"/>
      <c r="D42" s="90"/>
      <c r="E42" s="90"/>
      <c r="F42" s="90"/>
      <c r="G42" s="90"/>
      <c r="H42" s="90"/>
      <c r="I42" s="90"/>
      <c r="J42" s="90"/>
      <c r="K42" s="90"/>
      <c r="L42" s="90"/>
      <c r="M42" s="90"/>
      <c r="N42" s="90"/>
      <c r="O42" s="90"/>
      <c r="P42" s="90"/>
    </row>
    <row r="43" spans="2:16" ht="15">
      <c r="B43" s="90"/>
      <c r="C43" s="90"/>
      <c r="D43" s="90"/>
      <c r="E43" s="90"/>
      <c r="F43" s="90"/>
      <c r="G43" s="90"/>
      <c r="H43" s="90"/>
      <c r="I43" s="90"/>
      <c r="J43" s="90"/>
      <c r="K43" s="90"/>
      <c r="L43" s="90"/>
      <c r="M43" s="90"/>
      <c r="N43" s="90"/>
      <c r="O43" s="90"/>
      <c r="P43" s="90"/>
    </row>
    <row r="44" spans="2:16" ht="15">
      <c r="B44" s="90"/>
      <c r="C44" s="90"/>
      <c r="D44" s="90"/>
      <c r="E44" s="90"/>
      <c r="F44" s="90"/>
      <c r="G44" s="90"/>
      <c r="H44" s="90"/>
      <c r="I44" s="90"/>
      <c r="J44" s="90"/>
      <c r="K44" s="90"/>
      <c r="L44" s="90"/>
      <c r="M44" s="90"/>
      <c r="N44" s="90"/>
      <c r="O44" s="90"/>
      <c r="P44" s="90"/>
    </row>
    <row r="45" spans="2:16" ht="15">
      <c r="B45" s="90"/>
      <c r="C45" s="90"/>
      <c r="D45" s="90"/>
      <c r="E45" s="90"/>
      <c r="F45" s="90"/>
      <c r="G45" s="90"/>
      <c r="H45" s="90"/>
      <c r="I45" s="90"/>
      <c r="J45" s="90"/>
      <c r="K45" s="90"/>
      <c r="L45" s="90"/>
      <c r="M45" s="90"/>
      <c r="N45" s="90"/>
      <c r="O45" s="90"/>
      <c r="P45" s="90"/>
    </row>
    <row r="46" spans="2:16" ht="15">
      <c r="B46" s="90"/>
      <c r="C46" s="90"/>
      <c r="D46" s="90"/>
      <c r="E46" s="90"/>
      <c r="F46" s="90"/>
      <c r="G46" s="90"/>
      <c r="H46" s="90"/>
      <c r="I46" s="90"/>
      <c r="J46" s="90"/>
      <c r="K46" s="90"/>
      <c r="L46" s="90"/>
      <c r="M46" s="90"/>
      <c r="N46" s="90"/>
      <c r="O46" s="90"/>
      <c r="P46" s="90"/>
    </row>
    <row r="47" spans="2:16" ht="15">
      <c r="B47" s="90"/>
      <c r="C47" s="90"/>
      <c r="D47" s="90"/>
      <c r="E47" s="90"/>
      <c r="F47" s="90"/>
      <c r="G47" s="90"/>
      <c r="H47" s="90"/>
      <c r="I47" s="90"/>
      <c r="J47" s="90"/>
      <c r="K47" s="90"/>
      <c r="L47" s="90"/>
      <c r="M47" s="90"/>
      <c r="N47" s="90"/>
      <c r="O47" s="90"/>
      <c r="P47" s="90"/>
    </row>
    <row r="48" spans="2:16" ht="15">
      <c r="B48" s="90"/>
      <c r="C48" s="90"/>
      <c r="D48" s="90"/>
      <c r="E48" s="90"/>
      <c r="F48" s="90"/>
      <c r="G48" s="90"/>
      <c r="H48" s="90"/>
      <c r="I48" s="90"/>
      <c r="J48" s="90"/>
      <c r="K48" s="90"/>
      <c r="L48" s="90"/>
      <c r="M48" s="90"/>
      <c r="N48" s="90"/>
      <c r="O48" s="90"/>
      <c r="P48" s="90"/>
    </row>
    <row r="49" spans="2:16" ht="15">
      <c r="B49" s="90"/>
      <c r="C49" s="90"/>
      <c r="D49" s="90"/>
      <c r="E49" s="90"/>
      <c r="F49" s="90"/>
      <c r="G49" s="90"/>
      <c r="H49" s="90"/>
      <c r="I49" s="90"/>
      <c r="J49" s="90"/>
      <c r="K49" s="90"/>
      <c r="L49" s="90"/>
      <c r="M49" s="90"/>
      <c r="N49" s="90"/>
      <c r="O49" s="90"/>
      <c r="P49" s="90"/>
    </row>
    <row r="50" spans="2:16" ht="15">
      <c r="B50" s="90"/>
      <c r="C50" s="90"/>
      <c r="D50" s="90"/>
      <c r="E50" s="90"/>
      <c r="F50" s="90"/>
      <c r="G50" s="90"/>
      <c r="H50" s="90"/>
      <c r="I50" s="90"/>
      <c r="J50" s="90"/>
      <c r="K50" s="90"/>
      <c r="L50" s="90"/>
      <c r="M50" s="90"/>
      <c r="N50" s="90"/>
      <c r="O50" s="90"/>
      <c r="P50" s="90"/>
    </row>
    <row r="51" spans="2:16" ht="15">
      <c r="B51" s="90"/>
      <c r="C51" s="90"/>
      <c r="D51" s="90"/>
      <c r="E51" s="90"/>
      <c r="F51" s="90"/>
      <c r="G51" s="90"/>
      <c r="H51" s="90"/>
      <c r="I51" s="90"/>
      <c r="J51" s="90"/>
      <c r="K51" s="90"/>
      <c r="L51" s="90"/>
      <c r="M51" s="90"/>
      <c r="N51" s="90"/>
      <c r="O51" s="90"/>
      <c r="P51" s="90"/>
    </row>
    <row r="52" spans="2:16" ht="15">
      <c r="B52" s="90"/>
      <c r="C52" s="90"/>
      <c r="D52" s="90"/>
      <c r="E52" s="90"/>
      <c r="F52" s="90"/>
      <c r="G52" s="90"/>
      <c r="H52" s="90"/>
      <c r="I52" s="90"/>
      <c r="J52" s="90"/>
      <c r="K52" s="90"/>
      <c r="L52" s="90"/>
      <c r="M52" s="90"/>
      <c r="N52" s="90"/>
      <c r="O52" s="90"/>
      <c r="P52" s="90"/>
    </row>
    <row r="53" spans="2:16" ht="15">
      <c r="B53" s="90"/>
      <c r="C53" s="90"/>
      <c r="D53" s="90"/>
      <c r="E53" s="90"/>
      <c r="F53" s="90"/>
      <c r="G53" s="90"/>
      <c r="H53" s="90"/>
      <c r="I53" s="90"/>
      <c r="J53" s="90"/>
      <c r="K53" s="90"/>
      <c r="L53" s="90"/>
      <c r="M53" s="90"/>
      <c r="N53" s="90"/>
      <c r="O53" s="90"/>
      <c r="P53" s="90"/>
    </row>
    <row r="54" spans="2:16" ht="15">
      <c r="B54" s="90"/>
      <c r="C54" s="90"/>
      <c r="D54" s="90"/>
      <c r="E54" s="90"/>
      <c r="F54" s="90"/>
      <c r="G54" s="90"/>
      <c r="H54" s="90"/>
      <c r="I54" s="90"/>
      <c r="J54" s="90"/>
      <c r="K54" s="90"/>
      <c r="L54" s="90"/>
      <c r="M54" s="90"/>
      <c r="N54" s="90"/>
      <c r="O54" s="90"/>
      <c r="P54" s="90"/>
    </row>
    <row r="55" spans="2:16" ht="15">
      <c r="B55" s="90"/>
      <c r="C55" s="90"/>
      <c r="D55" s="90"/>
      <c r="E55" s="90"/>
      <c r="F55" s="90"/>
      <c r="G55" s="90"/>
      <c r="H55" s="90"/>
      <c r="I55" s="90"/>
      <c r="J55" s="90"/>
      <c r="K55" s="90"/>
      <c r="L55" s="90"/>
      <c r="M55" s="90"/>
      <c r="N55" s="90"/>
      <c r="O55" s="90"/>
      <c r="P55" s="90"/>
    </row>
    <row r="56" spans="2:16" ht="15">
      <c r="B56" s="90"/>
      <c r="C56" s="90"/>
      <c r="D56" s="90"/>
      <c r="E56" s="90"/>
      <c r="F56" s="90"/>
      <c r="G56" s="90"/>
      <c r="H56" s="90"/>
      <c r="I56" s="90"/>
      <c r="J56" s="90"/>
      <c r="K56" s="90"/>
      <c r="L56" s="90"/>
      <c r="M56" s="90"/>
      <c r="N56" s="90"/>
      <c r="O56" s="90"/>
      <c r="P56" s="90"/>
    </row>
    <row r="57" spans="2:16" ht="15">
      <c r="B57" s="90"/>
      <c r="C57" s="90"/>
      <c r="D57" s="90"/>
      <c r="E57" s="90"/>
      <c r="F57" s="90"/>
      <c r="G57" s="90"/>
      <c r="H57" s="90"/>
      <c r="I57" s="90"/>
      <c r="J57" s="90"/>
      <c r="K57" s="90"/>
      <c r="L57" s="90"/>
      <c r="M57" s="90"/>
      <c r="N57" s="90"/>
      <c r="O57" s="90"/>
      <c r="P57" s="90"/>
    </row>
    <row r="58" spans="2:16" ht="15">
      <c r="B58" s="90"/>
      <c r="C58" s="90"/>
      <c r="D58" s="90"/>
      <c r="E58" s="90"/>
      <c r="F58" s="90"/>
      <c r="G58" s="90"/>
      <c r="H58" s="90"/>
      <c r="I58" s="90"/>
      <c r="J58" s="90"/>
      <c r="K58" s="90"/>
      <c r="L58" s="90"/>
      <c r="M58" s="90"/>
      <c r="N58" s="90"/>
      <c r="O58" s="90"/>
      <c r="P58" s="90"/>
    </row>
    <row r="59" spans="2:16" ht="15">
      <c r="B59" s="90"/>
      <c r="C59" s="90"/>
      <c r="D59" s="90"/>
      <c r="E59" s="90"/>
      <c r="F59" s="90"/>
      <c r="G59" s="90"/>
      <c r="H59" s="90"/>
      <c r="I59" s="90"/>
      <c r="J59" s="90"/>
      <c r="K59" s="90"/>
      <c r="L59" s="90"/>
      <c r="M59" s="90"/>
      <c r="N59" s="90"/>
      <c r="O59" s="90"/>
      <c r="P59" s="90"/>
    </row>
    <row r="60" spans="2:16" ht="15">
      <c r="B60" s="90"/>
      <c r="C60" s="90"/>
      <c r="D60" s="90"/>
      <c r="E60" s="90"/>
      <c r="F60" s="90"/>
      <c r="G60" s="90"/>
      <c r="H60" s="90"/>
      <c r="I60" s="90"/>
      <c r="J60" s="90"/>
      <c r="K60" s="90"/>
      <c r="L60" s="90"/>
      <c r="M60" s="90"/>
      <c r="N60" s="90"/>
      <c r="O60" s="90"/>
      <c r="P60" s="90"/>
    </row>
    <row r="61" spans="2:16" ht="15">
      <c r="B61" s="90"/>
      <c r="C61" s="90"/>
      <c r="D61" s="90"/>
      <c r="E61" s="90"/>
      <c r="F61" s="90"/>
      <c r="G61" s="90"/>
      <c r="H61" s="90"/>
      <c r="I61" s="90"/>
      <c r="J61" s="90"/>
      <c r="K61" s="90"/>
      <c r="L61" s="90"/>
      <c r="M61" s="90"/>
      <c r="N61" s="90"/>
      <c r="O61" s="90"/>
      <c r="P61" s="90"/>
    </row>
    <row r="62" spans="2:16" ht="15">
      <c r="B62" s="90"/>
      <c r="C62" s="90"/>
      <c r="D62" s="90"/>
      <c r="E62" s="90"/>
      <c r="F62" s="90"/>
      <c r="G62" s="90"/>
      <c r="H62" s="90"/>
      <c r="I62" s="90"/>
      <c r="J62" s="90"/>
      <c r="K62" s="90"/>
      <c r="L62" s="90"/>
      <c r="M62" s="90"/>
      <c r="N62" s="90"/>
      <c r="O62" s="90"/>
      <c r="P62" s="90"/>
    </row>
    <row r="63" spans="2:16" ht="15">
      <c r="B63" s="90"/>
      <c r="C63" s="90"/>
      <c r="D63" s="90"/>
      <c r="E63" s="90"/>
      <c r="F63" s="90"/>
      <c r="G63" s="90"/>
      <c r="H63" s="90"/>
      <c r="I63" s="90"/>
      <c r="J63" s="90"/>
      <c r="K63" s="90"/>
      <c r="L63" s="90"/>
      <c r="M63" s="90"/>
      <c r="N63" s="90"/>
      <c r="O63" s="90"/>
      <c r="P63" s="90"/>
    </row>
    <row r="64" spans="2:16" ht="15">
      <c r="B64" s="90"/>
      <c r="C64" s="90"/>
      <c r="D64" s="90"/>
      <c r="E64" s="90"/>
      <c r="F64" s="90"/>
      <c r="G64" s="90"/>
      <c r="H64" s="90"/>
      <c r="I64" s="90"/>
      <c r="J64" s="90"/>
      <c r="K64" s="90"/>
      <c r="L64" s="90"/>
      <c r="M64" s="90"/>
      <c r="N64" s="90"/>
      <c r="O64" s="90"/>
      <c r="P64" s="90"/>
    </row>
    <row r="65" spans="2:16" ht="15">
      <c r="B65" s="90"/>
      <c r="C65" s="90"/>
      <c r="D65" s="90"/>
      <c r="E65" s="90"/>
      <c r="F65" s="90"/>
      <c r="G65" s="90"/>
      <c r="H65" s="90"/>
      <c r="I65" s="90"/>
      <c r="J65" s="90"/>
      <c r="K65" s="90"/>
      <c r="L65" s="90"/>
      <c r="M65" s="90"/>
      <c r="N65" s="90"/>
      <c r="O65" s="90"/>
      <c r="P65" s="90"/>
    </row>
    <row r="66" spans="2:16" ht="15">
      <c r="B66" s="90"/>
      <c r="C66" s="90"/>
      <c r="D66" s="90"/>
      <c r="E66" s="90"/>
      <c r="F66" s="90"/>
      <c r="G66" s="90"/>
      <c r="H66" s="90"/>
      <c r="I66" s="90"/>
      <c r="J66" s="90"/>
      <c r="K66" s="90"/>
      <c r="L66" s="90"/>
      <c r="M66" s="90"/>
      <c r="N66" s="90"/>
      <c r="O66" s="90"/>
      <c r="P66" s="90"/>
    </row>
    <row r="67" spans="2:16" ht="15">
      <c r="B67" s="90"/>
      <c r="C67" s="90"/>
      <c r="D67" s="90"/>
      <c r="E67" s="90"/>
      <c r="F67" s="90"/>
      <c r="G67" s="90"/>
      <c r="H67" s="90"/>
      <c r="I67" s="90"/>
      <c r="J67" s="90"/>
      <c r="K67" s="90"/>
      <c r="L67" s="90"/>
      <c r="M67" s="90"/>
      <c r="N67" s="90"/>
      <c r="O67" s="90"/>
      <c r="P67" s="90"/>
    </row>
    <row r="68" spans="2:16" ht="15">
      <c r="B68" s="90"/>
      <c r="C68" s="90"/>
      <c r="D68" s="90"/>
      <c r="E68" s="90"/>
      <c r="F68" s="90"/>
      <c r="G68" s="90"/>
      <c r="H68" s="90"/>
      <c r="I68" s="90"/>
      <c r="J68" s="90"/>
      <c r="K68" s="90"/>
      <c r="L68" s="90"/>
      <c r="M68" s="90"/>
      <c r="N68" s="90"/>
      <c r="O68" s="90"/>
      <c r="P68" s="90"/>
    </row>
    <row r="69" spans="2:16" ht="15">
      <c r="B69" s="90"/>
      <c r="C69" s="90"/>
      <c r="D69" s="90"/>
      <c r="E69" s="90"/>
      <c r="F69" s="90"/>
      <c r="G69" s="90"/>
      <c r="H69" s="90"/>
      <c r="I69" s="90"/>
      <c r="J69" s="90"/>
      <c r="K69" s="90"/>
      <c r="L69" s="90"/>
      <c r="M69" s="90"/>
      <c r="N69" s="90"/>
      <c r="O69" s="90"/>
      <c r="P69" s="90"/>
    </row>
    <row r="70" spans="2:16" ht="15">
      <c r="B70" s="90"/>
      <c r="C70" s="90"/>
      <c r="D70" s="90"/>
      <c r="E70" s="90"/>
      <c r="F70" s="90"/>
      <c r="G70" s="90"/>
      <c r="H70" s="90"/>
      <c r="I70" s="90"/>
      <c r="J70" s="90"/>
      <c r="K70" s="90"/>
      <c r="L70" s="90"/>
      <c r="M70" s="90"/>
      <c r="N70" s="90"/>
      <c r="O70" s="90"/>
      <c r="P70" s="90"/>
    </row>
    <row r="71" spans="2:16" ht="15">
      <c r="B71" s="90"/>
      <c r="C71" s="90"/>
      <c r="D71" s="90"/>
      <c r="E71" s="90"/>
      <c r="F71" s="90"/>
      <c r="G71" s="90"/>
      <c r="H71" s="90"/>
      <c r="I71" s="90"/>
      <c r="J71" s="90"/>
      <c r="K71" s="90"/>
      <c r="L71" s="90"/>
      <c r="M71" s="90"/>
      <c r="N71" s="90"/>
      <c r="O71" s="90"/>
      <c r="P71" s="90"/>
    </row>
    <row r="72" spans="2:16" ht="15">
      <c r="B72" s="90"/>
      <c r="C72" s="90"/>
      <c r="D72" s="90"/>
      <c r="E72" s="90"/>
      <c r="F72" s="90"/>
      <c r="G72" s="90"/>
      <c r="H72" s="90"/>
      <c r="I72" s="90"/>
      <c r="J72" s="90"/>
      <c r="K72" s="90"/>
      <c r="L72" s="90"/>
      <c r="M72" s="90"/>
      <c r="N72" s="90"/>
      <c r="O72" s="90"/>
      <c r="P72" s="90"/>
    </row>
    <row r="73" spans="2:16" ht="15">
      <c r="B73" s="90"/>
      <c r="C73" s="90"/>
      <c r="D73" s="90"/>
      <c r="E73" s="90"/>
      <c r="F73" s="90"/>
      <c r="G73" s="90"/>
      <c r="H73" s="90"/>
      <c r="I73" s="90"/>
      <c r="J73" s="90"/>
      <c r="K73" s="90"/>
      <c r="L73" s="90"/>
      <c r="M73" s="90"/>
      <c r="N73" s="90"/>
      <c r="O73" s="90"/>
      <c r="P73" s="90"/>
    </row>
    <row r="74" spans="2:16" ht="15">
      <c r="B74" s="90"/>
      <c r="C74" s="90"/>
      <c r="D74" s="90"/>
      <c r="E74" s="90"/>
      <c r="F74" s="90"/>
      <c r="G74" s="90"/>
      <c r="H74" s="90"/>
      <c r="I74" s="90"/>
      <c r="J74" s="90"/>
      <c r="K74" s="90"/>
      <c r="L74" s="90"/>
      <c r="M74" s="90"/>
      <c r="N74" s="90"/>
      <c r="O74" s="90"/>
      <c r="P74" s="90"/>
    </row>
    <row r="75" spans="2:16" ht="15">
      <c r="B75" s="90"/>
      <c r="C75" s="90"/>
      <c r="D75" s="90"/>
      <c r="E75" s="90"/>
      <c r="F75" s="90"/>
      <c r="G75" s="90"/>
      <c r="H75" s="90"/>
      <c r="I75" s="90"/>
      <c r="J75" s="90"/>
      <c r="K75" s="90"/>
      <c r="L75" s="90"/>
      <c r="M75" s="90"/>
      <c r="N75" s="90"/>
      <c r="O75" s="90"/>
      <c r="P75" s="90"/>
    </row>
    <row r="76" spans="2:16" ht="15">
      <c r="B76" s="90"/>
      <c r="C76" s="90"/>
      <c r="D76" s="90"/>
      <c r="E76" s="90"/>
      <c r="F76" s="90"/>
      <c r="G76" s="90"/>
      <c r="H76" s="90"/>
      <c r="I76" s="90"/>
      <c r="J76" s="90"/>
      <c r="K76" s="90"/>
      <c r="L76" s="90"/>
      <c r="M76" s="90"/>
      <c r="N76" s="90"/>
      <c r="O76" s="90"/>
      <c r="P76" s="90"/>
    </row>
    <row r="77" spans="2:16" ht="15">
      <c r="B77" s="90"/>
      <c r="C77" s="90"/>
      <c r="D77" s="90"/>
      <c r="E77" s="90"/>
      <c r="F77" s="90"/>
      <c r="G77" s="90"/>
      <c r="H77" s="90"/>
      <c r="I77" s="90"/>
      <c r="J77" s="90"/>
      <c r="K77" s="90"/>
      <c r="L77" s="90"/>
      <c r="M77" s="90"/>
      <c r="N77" s="90"/>
      <c r="O77" s="90"/>
      <c r="P77" s="90"/>
    </row>
    <row r="78" spans="2:16" ht="15">
      <c r="B78" s="90"/>
      <c r="C78" s="90"/>
      <c r="D78" s="90"/>
      <c r="E78" s="90"/>
      <c r="F78" s="90"/>
      <c r="G78" s="90"/>
      <c r="H78" s="90"/>
      <c r="I78" s="90"/>
      <c r="J78" s="90"/>
      <c r="K78" s="90"/>
      <c r="L78" s="90"/>
      <c r="M78" s="90"/>
      <c r="N78" s="90"/>
      <c r="O78" s="90"/>
      <c r="P78" s="90"/>
    </row>
    <row r="79" spans="2:16" ht="15">
      <c r="B79" s="90"/>
      <c r="C79" s="90"/>
      <c r="D79" s="90"/>
      <c r="E79" s="90"/>
      <c r="F79" s="90"/>
      <c r="G79" s="90"/>
      <c r="H79" s="90"/>
      <c r="I79" s="90"/>
      <c r="J79" s="90"/>
      <c r="K79" s="90"/>
      <c r="L79" s="90"/>
      <c r="M79" s="90"/>
      <c r="N79" s="90"/>
      <c r="O79" s="90"/>
      <c r="P79" s="90"/>
    </row>
    <row r="80" spans="2:16" ht="15">
      <c r="B80" s="90"/>
      <c r="C80" s="90"/>
      <c r="D80" s="90"/>
      <c r="E80" s="90"/>
      <c r="F80" s="90"/>
      <c r="G80" s="90"/>
      <c r="H80" s="90"/>
      <c r="I80" s="90"/>
      <c r="J80" s="90"/>
      <c r="K80" s="90"/>
      <c r="L80" s="90"/>
      <c r="M80" s="90"/>
      <c r="N80" s="90"/>
      <c r="O80" s="90"/>
      <c r="P80" s="90"/>
    </row>
    <row r="81" spans="2:16" ht="15">
      <c r="B81" s="90"/>
      <c r="C81" s="90"/>
      <c r="D81" s="90"/>
      <c r="E81" s="90"/>
      <c r="F81" s="90"/>
      <c r="G81" s="90"/>
      <c r="H81" s="90"/>
      <c r="I81" s="90"/>
      <c r="J81" s="90"/>
      <c r="K81" s="90"/>
      <c r="L81" s="90"/>
      <c r="M81" s="90"/>
      <c r="N81" s="90"/>
      <c r="O81" s="90"/>
      <c r="P81" s="90"/>
    </row>
    <row r="82" spans="2:16" ht="15">
      <c r="B82" s="90"/>
      <c r="C82" s="90"/>
      <c r="D82" s="90"/>
      <c r="E82" s="90"/>
      <c r="F82" s="90"/>
      <c r="G82" s="90"/>
      <c r="H82" s="90"/>
      <c r="I82" s="90"/>
      <c r="J82" s="90"/>
      <c r="K82" s="90"/>
      <c r="L82" s="90"/>
      <c r="M82" s="90"/>
      <c r="N82" s="90"/>
      <c r="O82" s="90"/>
      <c r="P82" s="90"/>
    </row>
    <row r="83" spans="2:16" ht="15">
      <c r="B83" s="90"/>
      <c r="C83" s="90"/>
      <c r="D83" s="90"/>
      <c r="E83" s="90"/>
      <c r="F83" s="90"/>
      <c r="G83" s="90"/>
      <c r="H83" s="90"/>
      <c r="I83" s="90"/>
      <c r="J83" s="90"/>
      <c r="K83" s="90"/>
      <c r="L83" s="90"/>
      <c r="M83" s="90"/>
      <c r="N83" s="90"/>
      <c r="O83" s="90"/>
      <c r="P83" s="90"/>
    </row>
    <row r="84" spans="2:16" ht="15">
      <c r="B84" s="90"/>
      <c r="C84" s="90"/>
      <c r="D84" s="90"/>
      <c r="E84" s="90"/>
      <c r="F84" s="90"/>
      <c r="G84" s="90"/>
      <c r="H84" s="90"/>
      <c r="I84" s="90"/>
      <c r="J84" s="90"/>
      <c r="K84" s="90"/>
      <c r="L84" s="90"/>
      <c r="M84" s="90"/>
      <c r="N84" s="90"/>
      <c r="O84" s="90"/>
      <c r="P84" s="90"/>
    </row>
    <row r="85" spans="2:16" ht="15">
      <c r="B85" s="90"/>
      <c r="C85" s="90"/>
      <c r="D85" s="90"/>
      <c r="E85" s="90"/>
      <c r="F85" s="90"/>
      <c r="G85" s="90"/>
      <c r="H85" s="90"/>
      <c r="I85" s="90"/>
      <c r="J85" s="90"/>
      <c r="K85" s="90"/>
      <c r="L85" s="90"/>
      <c r="M85" s="90"/>
      <c r="N85" s="90"/>
      <c r="O85" s="90"/>
      <c r="P85" s="90"/>
    </row>
    <row r="86" spans="2:16" ht="15">
      <c r="B86" s="90"/>
      <c r="C86" s="90"/>
      <c r="D86" s="90"/>
      <c r="E86" s="90"/>
      <c r="F86" s="90"/>
      <c r="G86" s="90"/>
      <c r="H86" s="90"/>
      <c r="I86" s="90"/>
      <c r="J86" s="90"/>
      <c r="K86" s="90"/>
      <c r="L86" s="90"/>
      <c r="M86" s="90"/>
      <c r="N86" s="90"/>
      <c r="O86" s="90"/>
      <c r="P86" s="90"/>
    </row>
    <row r="87" spans="2:16" ht="15">
      <c r="B87" s="90"/>
      <c r="C87" s="90"/>
      <c r="D87" s="90"/>
      <c r="E87" s="90"/>
      <c r="F87" s="90"/>
      <c r="G87" s="90"/>
      <c r="H87" s="90"/>
      <c r="I87" s="90"/>
      <c r="J87" s="90"/>
      <c r="K87" s="90"/>
      <c r="L87" s="90"/>
      <c r="M87" s="90"/>
      <c r="N87" s="90"/>
      <c r="O87" s="90"/>
      <c r="P87" s="90"/>
    </row>
    <row r="88" spans="2:16" ht="15">
      <c r="B88" s="90"/>
      <c r="C88" s="90"/>
      <c r="D88" s="90"/>
      <c r="E88" s="90"/>
      <c r="F88" s="90"/>
      <c r="G88" s="90"/>
      <c r="H88" s="90"/>
      <c r="I88" s="90"/>
      <c r="J88" s="90"/>
      <c r="K88" s="90"/>
      <c r="L88" s="90"/>
      <c r="M88" s="90"/>
      <c r="N88" s="90"/>
      <c r="O88" s="90"/>
      <c r="P88" s="90"/>
    </row>
    <row r="89" spans="2:16" ht="15">
      <c r="B89" s="90"/>
      <c r="C89" s="90"/>
      <c r="D89" s="90"/>
      <c r="E89" s="90"/>
      <c r="F89" s="90"/>
      <c r="G89" s="90"/>
      <c r="H89" s="90"/>
      <c r="I89" s="90"/>
      <c r="J89" s="90"/>
      <c r="K89" s="90"/>
      <c r="L89" s="90"/>
      <c r="M89" s="90"/>
      <c r="N89" s="90"/>
      <c r="O89" s="90"/>
      <c r="P89" s="90"/>
    </row>
    <row r="90" spans="2:16" ht="15">
      <c r="B90" s="90"/>
      <c r="C90" s="90"/>
      <c r="D90" s="90"/>
      <c r="E90" s="90"/>
      <c r="F90" s="90"/>
      <c r="G90" s="90"/>
      <c r="H90" s="90"/>
      <c r="I90" s="90"/>
      <c r="J90" s="90"/>
      <c r="K90" s="90"/>
      <c r="L90" s="90"/>
      <c r="M90" s="90"/>
      <c r="N90" s="90"/>
      <c r="O90" s="90"/>
      <c r="P90" s="90"/>
    </row>
    <row r="91" spans="2:16" ht="15">
      <c r="B91" s="90"/>
      <c r="C91" s="90"/>
      <c r="D91" s="90"/>
      <c r="E91" s="90"/>
      <c r="F91" s="90"/>
      <c r="G91" s="90"/>
      <c r="H91" s="90"/>
      <c r="I91" s="90"/>
      <c r="J91" s="90"/>
      <c r="K91" s="90"/>
      <c r="L91" s="90"/>
      <c r="M91" s="90"/>
      <c r="N91" s="90"/>
      <c r="O91" s="90"/>
      <c r="P91" s="90"/>
    </row>
    <row r="92" spans="2:16" ht="15">
      <c r="B92" s="90"/>
      <c r="C92" s="90"/>
      <c r="D92" s="90"/>
      <c r="E92" s="90"/>
      <c r="F92" s="90"/>
      <c r="G92" s="90"/>
      <c r="H92" s="90"/>
      <c r="I92" s="90"/>
      <c r="J92" s="90"/>
      <c r="K92" s="90"/>
      <c r="L92" s="90"/>
      <c r="M92" s="90"/>
      <c r="N92" s="90"/>
      <c r="O92" s="90"/>
      <c r="P92" s="90"/>
    </row>
    <row r="93" spans="2:16" ht="15">
      <c r="B93" s="90"/>
      <c r="C93" s="90"/>
      <c r="D93" s="90"/>
      <c r="E93" s="90"/>
      <c r="F93" s="90"/>
      <c r="G93" s="90"/>
      <c r="H93" s="90"/>
      <c r="I93" s="90"/>
      <c r="J93" s="90"/>
      <c r="K93" s="90"/>
      <c r="L93" s="90"/>
      <c r="M93" s="90"/>
      <c r="N93" s="90"/>
      <c r="O93" s="90"/>
      <c r="P93" s="90"/>
    </row>
    <row r="94" spans="2:16" ht="15">
      <c r="B94" s="90"/>
      <c r="C94" s="90"/>
      <c r="D94" s="90"/>
      <c r="E94" s="90"/>
      <c r="F94" s="90"/>
      <c r="G94" s="90"/>
      <c r="H94" s="90"/>
      <c r="I94" s="90"/>
      <c r="J94" s="90"/>
      <c r="K94" s="90"/>
      <c r="L94" s="90"/>
      <c r="M94" s="90"/>
      <c r="N94" s="90"/>
      <c r="O94" s="90"/>
      <c r="P94" s="90"/>
    </row>
    <row r="95" spans="2:16" ht="15">
      <c r="B95" s="90"/>
      <c r="C95" s="90"/>
      <c r="D95" s="90"/>
      <c r="E95" s="90"/>
      <c r="F95" s="90"/>
      <c r="G95" s="90"/>
      <c r="H95" s="90"/>
      <c r="I95" s="90"/>
      <c r="J95" s="90"/>
      <c r="K95" s="90"/>
      <c r="L95" s="90"/>
      <c r="M95" s="90"/>
      <c r="N95" s="90"/>
      <c r="O95" s="90"/>
      <c r="P95" s="90"/>
    </row>
    <row r="96" spans="2:16" ht="15">
      <c r="B96" s="90"/>
      <c r="C96" s="90"/>
      <c r="D96" s="90"/>
      <c r="E96" s="90"/>
      <c r="F96" s="90"/>
      <c r="G96" s="90"/>
      <c r="H96" s="90"/>
      <c r="I96" s="90"/>
      <c r="J96" s="90"/>
      <c r="K96" s="90"/>
      <c r="L96" s="90"/>
      <c r="M96" s="90"/>
      <c r="N96" s="90"/>
      <c r="O96" s="90"/>
      <c r="P96" s="90"/>
    </row>
    <row r="97" spans="2:16" ht="15">
      <c r="B97" s="90"/>
      <c r="C97" s="90"/>
      <c r="D97" s="90"/>
      <c r="E97" s="90"/>
      <c r="F97" s="90"/>
      <c r="G97" s="90"/>
      <c r="H97" s="90"/>
      <c r="I97" s="90"/>
      <c r="J97" s="90"/>
      <c r="K97" s="90"/>
      <c r="L97" s="90"/>
      <c r="M97" s="90"/>
      <c r="N97" s="90"/>
      <c r="O97" s="90"/>
      <c r="P97" s="90"/>
    </row>
    <row r="98" spans="2:16" ht="15">
      <c r="B98" s="90"/>
      <c r="C98" s="90"/>
      <c r="D98" s="90"/>
      <c r="E98" s="90"/>
      <c r="F98" s="90"/>
      <c r="G98" s="90"/>
      <c r="H98" s="90"/>
      <c r="I98" s="90"/>
      <c r="J98" s="90"/>
      <c r="K98" s="90"/>
      <c r="L98" s="90"/>
      <c r="M98" s="90"/>
      <c r="N98" s="90"/>
      <c r="O98" s="90"/>
      <c r="P98" s="90"/>
    </row>
    <row r="99" spans="2:16" ht="15">
      <c r="B99" s="90"/>
      <c r="C99" s="90"/>
      <c r="D99" s="90"/>
      <c r="E99" s="90"/>
      <c r="F99" s="90"/>
      <c r="G99" s="90"/>
      <c r="H99" s="90"/>
      <c r="I99" s="90"/>
      <c r="J99" s="90"/>
      <c r="K99" s="90"/>
      <c r="L99" s="90"/>
      <c r="M99" s="90"/>
      <c r="N99" s="90"/>
      <c r="O99" s="90"/>
      <c r="P99" s="90"/>
    </row>
    <row r="100" spans="2:16" ht="15">
      <c r="B100" s="90"/>
      <c r="C100" s="90"/>
      <c r="D100" s="90"/>
      <c r="E100" s="90"/>
      <c r="F100" s="90"/>
      <c r="G100" s="90"/>
      <c r="H100" s="90"/>
      <c r="I100" s="90"/>
      <c r="J100" s="90"/>
      <c r="K100" s="90"/>
      <c r="L100" s="90"/>
      <c r="M100" s="90"/>
      <c r="N100" s="90"/>
      <c r="O100" s="90"/>
      <c r="P100" s="90"/>
    </row>
    <row r="101" spans="2:16" ht="15">
      <c r="B101" s="90"/>
      <c r="C101" s="90"/>
      <c r="D101" s="90"/>
      <c r="E101" s="90"/>
      <c r="F101" s="90"/>
      <c r="G101" s="90"/>
      <c r="H101" s="90"/>
      <c r="I101" s="90"/>
      <c r="J101" s="90"/>
      <c r="K101" s="90"/>
      <c r="L101" s="90"/>
      <c r="M101" s="90"/>
      <c r="N101" s="90"/>
      <c r="O101" s="90"/>
      <c r="P101" s="90"/>
    </row>
    <row r="102" spans="2:16" ht="15">
      <c r="B102" s="90"/>
      <c r="C102" s="90"/>
      <c r="D102" s="90"/>
      <c r="E102" s="90"/>
      <c r="F102" s="90"/>
      <c r="G102" s="90"/>
      <c r="H102" s="90"/>
      <c r="I102" s="90"/>
      <c r="J102" s="90"/>
      <c r="K102" s="90"/>
      <c r="L102" s="90"/>
      <c r="M102" s="90"/>
      <c r="N102" s="90"/>
      <c r="O102" s="90"/>
      <c r="P102" s="90"/>
    </row>
    <row r="103" spans="2:16" ht="15">
      <c r="B103" s="90"/>
      <c r="C103" s="90"/>
      <c r="D103" s="90"/>
      <c r="E103" s="90"/>
      <c r="F103" s="90"/>
      <c r="G103" s="90"/>
      <c r="H103" s="90"/>
      <c r="I103" s="90"/>
      <c r="J103" s="90"/>
      <c r="K103" s="90"/>
      <c r="L103" s="90"/>
      <c r="M103" s="90"/>
      <c r="N103" s="90"/>
      <c r="O103" s="90"/>
      <c r="P103" s="90"/>
    </row>
    <row r="104" spans="2:16" ht="15">
      <c r="B104" s="90"/>
      <c r="C104" s="90"/>
      <c r="D104" s="90"/>
      <c r="E104" s="90"/>
      <c r="F104" s="90"/>
      <c r="G104" s="90"/>
      <c r="H104" s="90"/>
      <c r="I104" s="90"/>
      <c r="J104" s="90"/>
      <c r="K104" s="90"/>
      <c r="L104" s="90"/>
      <c r="M104" s="90"/>
      <c r="N104" s="90"/>
      <c r="O104" s="90"/>
      <c r="P104" s="90"/>
    </row>
    <row r="105" spans="2:16" ht="15">
      <c r="B105" s="90"/>
      <c r="C105" s="90"/>
      <c r="D105" s="90"/>
      <c r="E105" s="90"/>
      <c r="F105" s="90"/>
      <c r="G105" s="90"/>
      <c r="H105" s="90"/>
      <c r="I105" s="90"/>
      <c r="J105" s="90"/>
      <c r="K105" s="90"/>
      <c r="L105" s="90"/>
      <c r="M105" s="90"/>
      <c r="N105" s="90"/>
      <c r="O105" s="90"/>
      <c r="P105" s="90"/>
    </row>
    <row r="106" spans="2:16" ht="15">
      <c r="B106" s="90"/>
      <c r="C106" s="90"/>
      <c r="D106" s="90"/>
      <c r="E106" s="90"/>
      <c r="F106" s="90"/>
      <c r="G106" s="90"/>
      <c r="H106" s="90"/>
      <c r="I106" s="90"/>
      <c r="J106" s="90"/>
      <c r="K106" s="90"/>
      <c r="L106" s="90"/>
      <c r="M106" s="90"/>
      <c r="N106" s="90"/>
      <c r="O106" s="90"/>
      <c r="P106" s="90"/>
    </row>
    <row r="107" spans="2:16" ht="15">
      <c r="B107" s="90"/>
      <c r="C107" s="90"/>
      <c r="D107" s="90"/>
      <c r="E107" s="90"/>
      <c r="F107" s="90"/>
      <c r="G107" s="90"/>
      <c r="H107" s="90"/>
      <c r="I107" s="90"/>
      <c r="J107" s="90"/>
      <c r="K107" s="90"/>
      <c r="L107" s="90"/>
      <c r="M107" s="90"/>
      <c r="N107" s="90"/>
      <c r="O107" s="90"/>
      <c r="P107" s="90"/>
    </row>
    <row r="108" spans="2:16" ht="15">
      <c r="B108" s="90"/>
      <c r="C108" s="90"/>
      <c r="D108" s="90"/>
      <c r="E108" s="90"/>
      <c r="F108" s="90"/>
      <c r="G108" s="90"/>
      <c r="H108" s="90"/>
      <c r="I108" s="90"/>
      <c r="J108" s="90"/>
      <c r="K108" s="90"/>
      <c r="L108" s="90"/>
      <c r="M108" s="90"/>
      <c r="N108" s="90"/>
      <c r="O108" s="90"/>
      <c r="P108" s="90"/>
    </row>
    <row r="109" spans="2:16" ht="15">
      <c r="B109" s="90"/>
      <c r="C109" s="90"/>
      <c r="D109" s="90"/>
      <c r="E109" s="90"/>
      <c r="F109" s="90"/>
      <c r="G109" s="90"/>
      <c r="H109" s="90"/>
      <c r="I109" s="90"/>
      <c r="J109" s="90"/>
      <c r="K109" s="90"/>
      <c r="L109" s="90"/>
      <c r="M109" s="90"/>
      <c r="N109" s="90"/>
      <c r="O109" s="90"/>
      <c r="P109" s="90"/>
    </row>
    <row r="110" spans="2:16" ht="15">
      <c r="B110" s="90"/>
      <c r="C110" s="90"/>
      <c r="D110" s="90"/>
      <c r="E110" s="90"/>
      <c r="F110" s="90"/>
      <c r="G110" s="90"/>
      <c r="H110" s="90"/>
      <c r="I110" s="90"/>
      <c r="J110" s="90"/>
      <c r="K110" s="90"/>
      <c r="L110" s="90"/>
      <c r="M110" s="90"/>
      <c r="N110" s="90"/>
      <c r="O110" s="90"/>
      <c r="P110" s="90"/>
    </row>
    <row r="111" spans="2:16" ht="15">
      <c r="B111" s="90"/>
      <c r="C111" s="90"/>
      <c r="D111" s="90"/>
      <c r="E111" s="90"/>
      <c r="F111" s="90"/>
      <c r="G111" s="90"/>
      <c r="H111" s="90"/>
      <c r="I111" s="90"/>
      <c r="J111" s="90"/>
      <c r="K111" s="90"/>
      <c r="L111" s="90"/>
      <c r="M111" s="90"/>
      <c r="N111" s="90"/>
      <c r="O111" s="90"/>
      <c r="P111" s="90"/>
    </row>
    <row r="112" spans="2:16" ht="15">
      <c r="B112" s="90"/>
      <c r="C112" s="90"/>
      <c r="D112" s="90"/>
      <c r="E112" s="90"/>
      <c r="F112" s="90"/>
      <c r="G112" s="90"/>
      <c r="H112" s="90"/>
      <c r="I112" s="90"/>
      <c r="J112" s="90"/>
      <c r="K112" s="90"/>
      <c r="L112" s="90"/>
      <c r="M112" s="90"/>
      <c r="N112" s="90"/>
      <c r="O112" s="90"/>
      <c r="P112" s="90"/>
    </row>
    <row r="113" spans="2:16" ht="15">
      <c r="B113" s="90"/>
      <c r="C113" s="90"/>
      <c r="D113" s="90"/>
      <c r="E113" s="90"/>
      <c r="F113" s="90"/>
      <c r="G113" s="90"/>
      <c r="H113" s="90"/>
      <c r="I113" s="90"/>
      <c r="J113" s="90"/>
      <c r="K113" s="90"/>
      <c r="L113" s="90"/>
      <c r="M113" s="90"/>
      <c r="N113" s="90"/>
      <c r="O113" s="90"/>
      <c r="P113" s="90"/>
    </row>
    <row r="114" spans="2:16" ht="15">
      <c r="B114" s="90"/>
      <c r="C114" s="90"/>
      <c r="D114" s="90"/>
      <c r="E114" s="90"/>
      <c r="F114" s="90"/>
      <c r="G114" s="90"/>
      <c r="H114" s="90"/>
      <c r="I114" s="90"/>
      <c r="J114" s="90"/>
      <c r="K114" s="90"/>
      <c r="L114" s="90"/>
      <c r="M114" s="90"/>
      <c r="N114" s="90"/>
      <c r="O114" s="90"/>
      <c r="P114" s="90"/>
    </row>
    <row r="115" spans="2:16" ht="15">
      <c r="B115" s="90"/>
      <c r="C115" s="90"/>
      <c r="D115" s="90"/>
      <c r="E115" s="90"/>
      <c r="F115" s="90"/>
      <c r="G115" s="90"/>
      <c r="H115" s="90"/>
      <c r="I115" s="90"/>
      <c r="J115" s="90"/>
      <c r="K115" s="90"/>
      <c r="L115" s="90"/>
      <c r="M115" s="90"/>
      <c r="N115" s="90"/>
      <c r="O115" s="90"/>
      <c r="P115" s="90"/>
    </row>
    <row r="116" spans="2:16" ht="15">
      <c r="B116" s="90"/>
      <c r="C116" s="90"/>
      <c r="D116" s="90"/>
      <c r="E116" s="90"/>
      <c r="F116" s="90"/>
      <c r="G116" s="90"/>
      <c r="H116" s="90"/>
      <c r="I116" s="90"/>
      <c r="J116" s="90"/>
      <c r="K116" s="90"/>
      <c r="L116" s="90"/>
      <c r="M116" s="90"/>
      <c r="N116" s="90"/>
      <c r="O116" s="90"/>
      <c r="P116" s="90"/>
    </row>
    <row r="117" spans="2:16" ht="15">
      <c r="B117" s="90"/>
      <c r="C117" s="90"/>
      <c r="D117" s="90"/>
      <c r="E117" s="90"/>
      <c r="F117" s="90"/>
      <c r="G117" s="90"/>
      <c r="H117" s="90"/>
      <c r="I117" s="90"/>
      <c r="J117" s="90"/>
      <c r="K117" s="90"/>
      <c r="L117" s="90"/>
      <c r="M117" s="90"/>
      <c r="N117" s="90"/>
      <c r="O117" s="90"/>
      <c r="P117" s="90"/>
    </row>
    <row r="118" spans="2:16" ht="15">
      <c r="B118" s="90"/>
      <c r="C118" s="90"/>
      <c r="D118" s="90"/>
      <c r="E118" s="90"/>
      <c r="F118" s="90"/>
      <c r="G118" s="90"/>
      <c r="H118" s="90"/>
      <c r="I118" s="90"/>
      <c r="J118" s="90"/>
      <c r="K118" s="90"/>
      <c r="L118" s="90"/>
      <c r="M118" s="90"/>
      <c r="N118" s="90"/>
      <c r="O118" s="90"/>
      <c r="P118" s="90"/>
    </row>
    <row r="119" spans="2:16" ht="15">
      <c r="B119" s="90"/>
      <c r="C119" s="90"/>
      <c r="D119" s="90"/>
      <c r="E119" s="90"/>
      <c r="F119" s="90"/>
      <c r="G119" s="90"/>
      <c r="H119" s="90"/>
      <c r="I119" s="90"/>
      <c r="J119" s="90"/>
      <c r="K119" s="90"/>
      <c r="L119" s="90"/>
      <c r="M119" s="90"/>
      <c r="N119" s="90"/>
      <c r="O119" s="90"/>
      <c r="P119" s="90"/>
    </row>
    <row r="120" spans="2:16" ht="15">
      <c r="B120" s="90"/>
      <c r="C120" s="90"/>
      <c r="D120" s="90"/>
      <c r="E120" s="90"/>
      <c r="F120" s="90"/>
      <c r="G120" s="90"/>
      <c r="H120" s="90"/>
      <c r="I120" s="90"/>
      <c r="J120" s="90"/>
      <c r="K120" s="90"/>
      <c r="L120" s="90"/>
      <c r="M120" s="90"/>
      <c r="N120" s="90"/>
      <c r="O120" s="90"/>
      <c r="P120" s="90"/>
    </row>
    <row r="121" spans="2:16" ht="15">
      <c r="B121" s="90"/>
      <c r="C121" s="90"/>
      <c r="D121" s="90"/>
      <c r="E121" s="90"/>
      <c r="F121" s="90"/>
      <c r="G121" s="90"/>
      <c r="H121" s="90"/>
      <c r="I121" s="90"/>
      <c r="J121" s="90"/>
      <c r="K121" s="90"/>
      <c r="L121" s="90"/>
      <c r="M121" s="90"/>
      <c r="N121" s="90"/>
      <c r="O121" s="90"/>
      <c r="P121" s="90"/>
    </row>
    <row r="122" spans="2:16" ht="15">
      <c r="B122" s="90"/>
      <c r="C122" s="90"/>
      <c r="D122" s="90"/>
      <c r="E122" s="90"/>
      <c r="F122" s="90"/>
      <c r="G122" s="90"/>
      <c r="H122" s="90"/>
      <c r="I122" s="90"/>
      <c r="J122" s="90"/>
      <c r="K122" s="90"/>
      <c r="L122" s="90"/>
      <c r="M122" s="90"/>
      <c r="N122" s="90"/>
      <c r="O122" s="90"/>
      <c r="P122" s="90"/>
    </row>
    <row r="123" spans="2:16" ht="15">
      <c r="B123" s="90"/>
      <c r="C123" s="90"/>
      <c r="D123" s="90"/>
      <c r="E123" s="90"/>
      <c r="F123" s="90"/>
      <c r="G123" s="90"/>
      <c r="H123" s="90"/>
      <c r="I123" s="90"/>
      <c r="J123" s="90"/>
      <c r="K123" s="90"/>
      <c r="L123" s="90"/>
      <c r="M123" s="90"/>
      <c r="N123" s="90"/>
      <c r="O123" s="90"/>
      <c r="P123" s="90"/>
    </row>
    <row r="124" spans="2:16" ht="15">
      <c r="B124" s="90"/>
      <c r="C124" s="90"/>
      <c r="D124" s="90"/>
      <c r="E124" s="90"/>
      <c r="F124" s="90"/>
      <c r="G124" s="90"/>
      <c r="H124" s="90"/>
      <c r="I124" s="90"/>
      <c r="J124" s="90"/>
      <c r="K124" s="90"/>
      <c r="L124" s="90"/>
      <c r="M124" s="90"/>
      <c r="N124" s="90"/>
      <c r="O124" s="90"/>
      <c r="P124" s="90"/>
    </row>
    <row r="125" spans="2:16" ht="15">
      <c r="B125" s="90"/>
      <c r="C125" s="90"/>
      <c r="D125" s="90"/>
      <c r="E125" s="90"/>
      <c r="F125" s="90"/>
      <c r="G125" s="90"/>
      <c r="H125" s="90"/>
      <c r="I125" s="90"/>
      <c r="J125" s="90"/>
      <c r="K125" s="90"/>
      <c r="L125" s="90"/>
      <c r="M125" s="90"/>
      <c r="N125" s="90"/>
      <c r="O125" s="90"/>
      <c r="P125" s="90"/>
    </row>
    <row r="126" spans="2:16" ht="15">
      <c r="B126" s="90"/>
      <c r="C126" s="90"/>
      <c r="D126" s="90"/>
      <c r="E126" s="90"/>
      <c r="F126" s="90"/>
      <c r="G126" s="90"/>
      <c r="H126" s="90"/>
      <c r="I126" s="90"/>
      <c r="J126" s="90"/>
      <c r="K126" s="90"/>
      <c r="L126" s="90"/>
      <c r="M126" s="90"/>
      <c r="N126" s="90"/>
      <c r="O126" s="90"/>
      <c r="P126" s="90"/>
    </row>
    <row r="127" spans="2:16" ht="15">
      <c r="B127" s="90"/>
      <c r="C127" s="90"/>
      <c r="D127" s="90"/>
      <c r="E127" s="90"/>
      <c r="F127" s="90"/>
      <c r="G127" s="90"/>
      <c r="H127" s="90"/>
      <c r="I127" s="90"/>
      <c r="J127" s="90"/>
      <c r="K127" s="90"/>
      <c r="L127" s="90"/>
      <c r="M127" s="90"/>
      <c r="N127" s="90"/>
      <c r="O127" s="90"/>
      <c r="P127" s="90"/>
    </row>
    <row r="128" spans="2:16" ht="15">
      <c r="B128" s="90"/>
      <c r="C128" s="90"/>
      <c r="D128" s="90"/>
      <c r="E128" s="90"/>
      <c r="F128" s="90"/>
      <c r="G128" s="90"/>
      <c r="H128" s="90"/>
      <c r="I128" s="90"/>
      <c r="J128" s="90"/>
      <c r="K128" s="90"/>
      <c r="L128" s="90"/>
      <c r="M128" s="90"/>
      <c r="N128" s="90"/>
      <c r="O128" s="90"/>
      <c r="P128" s="90"/>
    </row>
    <row r="129" spans="2:16" ht="15">
      <c r="B129" s="90"/>
      <c r="C129" s="90"/>
      <c r="D129" s="90"/>
      <c r="E129" s="90"/>
      <c r="F129" s="90"/>
      <c r="G129" s="90"/>
      <c r="H129" s="90"/>
      <c r="I129" s="90"/>
      <c r="J129" s="90"/>
      <c r="K129" s="90"/>
      <c r="L129" s="90"/>
      <c r="M129" s="90"/>
      <c r="N129" s="90"/>
      <c r="O129" s="90"/>
      <c r="P129" s="90"/>
    </row>
    <row r="130" spans="2:16" ht="15">
      <c r="B130" s="90"/>
      <c r="C130" s="90"/>
      <c r="D130" s="90"/>
      <c r="E130" s="90"/>
      <c r="F130" s="90"/>
      <c r="G130" s="90"/>
      <c r="H130" s="90"/>
      <c r="I130" s="90"/>
      <c r="J130" s="90"/>
      <c r="K130" s="90"/>
      <c r="L130" s="90"/>
      <c r="M130" s="90"/>
      <c r="N130" s="90"/>
      <c r="O130" s="90"/>
      <c r="P130" s="90"/>
    </row>
    <row r="131" spans="2:16" ht="15"/>
  </sheetData>
  <mergeCells count="7">
    <mergeCell ref="B7:P7"/>
    <mergeCell ref="B2:D5"/>
    <mergeCell ref="N2:P5"/>
    <mergeCell ref="E2:M2"/>
    <mergeCell ref="E3:M3"/>
    <mergeCell ref="E4:M4"/>
    <mergeCell ref="E5:M5"/>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80"/>
  <sheetViews>
    <sheetView showGridLines="0" topLeftCell="A3" zoomScaleNormal="100" workbookViewId="0">
      <selection activeCell="J14" sqref="J14"/>
    </sheetView>
  </sheetViews>
  <sheetFormatPr defaultColWidth="8.5703125" defaultRowHeight="14.45"/>
  <cols>
    <col min="1" max="1" width="51.5703125" style="1" bestFit="1" customWidth="1"/>
    <col min="2" max="2" width="18.5703125" style="1" bestFit="1" customWidth="1"/>
    <col min="3" max="3" width="20.140625" style="1" bestFit="1" customWidth="1"/>
    <col min="4" max="4" width="22.85546875" style="1" bestFit="1" customWidth="1"/>
    <col min="5" max="5" width="15.28515625" style="1" bestFit="1" customWidth="1"/>
    <col min="6" max="6" width="11.7109375" style="1" bestFit="1" customWidth="1"/>
    <col min="7" max="7" width="16.140625" style="1" bestFit="1" customWidth="1"/>
    <col min="8" max="8" width="15.7109375" style="1" bestFit="1" customWidth="1"/>
    <col min="9" max="9" width="11.85546875" style="1" bestFit="1" customWidth="1"/>
    <col min="10" max="10" width="21" style="1" customWidth="1"/>
    <col min="11" max="11" width="22.7109375" style="1" bestFit="1" customWidth="1"/>
    <col min="12" max="12" width="15.140625" style="1" bestFit="1" customWidth="1"/>
    <col min="13" max="13" width="5.140625" style="1" bestFit="1" customWidth="1"/>
    <col min="14" max="14" width="11.140625" style="1" bestFit="1" customWidth="1"/>
    <col min="15" max="15" width="16.5703125" style="1" bestFit="1" customWidth="1"/>
    <col min="16" max="16" width="21" style="1" customWidth="1"/>
    <col min="17" max="17" width="11.140625" style="1" bestFit="1" customWidth="1"/>
    <col min="18" max="18" width="17.42578125" style="1" bestFit="1" customWidth="1"/>
    <col min="19" max="19" width="21" style="1" customWidth="1"/>
    <col min="20" max="20" width="11.140625" style="1" bestFit="1" customWidth="1"/>
    <col min="21" max="21" width="11.7109375" style="1" bestFit="1" customWidth="1"/>
    <col min="22" max="22" width="21" style="1" customWidth="1"/>
    <col min="23" max="23" width="8.5703125" style="1"/>
    <col min="24" max="24" width="31.28515625" style="1" bestFit="1" customWidth="1"/>
    <col min="25" max="25" width="10.7109375" style="1" bestFit="1" customWidth="1"/>
    <col min="26" max="26" width="8.5703125" style="1"/>
    <col min="27" max="27" width="21.28515625" style="1" bestFit="1" customWidth="1"/>
    <col min="28" max="28" width="7.5703125" style="1" bestFit="1" customWidth="1"/>
    <col min="29" max="29" width="7.28515625" style="1" bestFit="1" customWidth="1"/>
    <col min="30" max="30" width="8.5703125" style="1"/>
    <col min="31" max="31" width="24.7109375" style="1" bestFit="1" customWidth="1"/>
    <col min="32" max="32" width="8.42578125" style="1" bestFit="1" customWidth="1"/>
    <col min="33" max="33" width="8.5703125" style="1"/>
    <col min="34" max="34" width="25.140625" style="1" bestFit="1" customWidth="1"/>
    <col min="35" max="36" width="5.5703125" style="1" bestFit="1" customWidth="1"/>
    <col min="37" max="38" width="8.5703125" style="1"/>
    <col min="39" max="39" width="34" style="1" bestFit="1" customWidth="1"/>
    <col min="40" max="40" width="17.85546875" style="1" bestFit="1" customWidth="1"/>
    <col min="41" max="41" width="8.5703125" style="1"/>
    <col min="42" max="42" width="15.7109375" style="1" bestFit="1" customWidth="1"/>
    <col min="43" max="43" width="4.140625" style="1" bestFit="1" customWidth="1"/>
    <col min="44" max="44" width="8.5703125" style="1"/>
    <col min="45" max="45" width="25.85546875" style="1" bestFit="1" customWidth="1"/>
    <col min="46" max="46" width="13" style="1" bestFit="1" customWidth="1"/>
    <col min="47" max="47" width="8.5703125" style="1"/>
    <col min="48" max="48" width="28.42578125" style="1" bestFit="1" customWidth="1"/>
    <col min="49" max="49" width="10.7109375" style="1" bestFit="1" customWidth="1"/>
    <col min="50" max="50" width="8.5703125" style="1"/>
    <col min="51" max="51" width="44.7109375" style="1" bestFit="1" customWidth="1"/>
    <col min="52" max="52" width="20.85546875" style="1" bestFit="1" customWidth="1"/>
    <col min="53" max="53" width="8.5703125" style="1"/>
    <col min="54" max="54" width="29.28515625" style="1" bestFit="1" customWidth="1"/>
    <col min="55" max="55" width="10.7109375" style="1" bestFit="1" customWidth="1"/>
    <col min="56" max="56" width="8.5703125" style="1"/>
    <col min="57" max="57" width="30.85546875" style="1" bestFit="1" customWidth="1"/>
    <col min="58" max="58" width="10.7109375" style="1" bestFit="1" customWidth="1"/>
    <col min="59" max="59" width="8.5703125" style="1"/>
    <col min="60" max="60" width="26" style="1" bestFit="1" customWidth="1"/>
    <col min="61" max="61" width="10.7109375" style="1" bestFit="1" customWidth="1"/>
    <col min="62" max="62" width="8.5703125" style="1"/>
    <col min="63" max="63" width="31.28515625" style="1" bestFit="1" customWidth="1"/>
    <col min="64" max="64" width="8.42578125" style="1" bestFit="1" customWidth="1"/>
    <col min="65" max="65" width="6.42578125" style="1" bestFit="1" customWidth="1"/>
    <col min="66" max="16384" width="8.5703125" style="1"/>
  </cols>
  <sheetData>
    <row r="1" spans="1:69" ht="15" customHeight="1">
      <c r="A1" s="181" t="s">
        <v>173</v>
      </c>
      <c r="B1" s="181"/>
      <c r="C1" s="181"/>
      <c r="D1" s="181"/>
      <c r="E1" s="181"/>
      <c r="F1" s="181"/>
      <c r="G1" s="181"/>
      <c r="H1" s="181"/>
      <c r="I1" s="181"/>
      <c r="J1" s="181"/>
      <c r="K1" s="181" t="s">
        <v>174</v>
      </c>
      <c r="L1" s="181"/>
      <c r="M1" s="181"/>
      <c r="N1" s="181"/>
      <c r="O1" s="181"/>
      <c r="P1" s="181"/>
      <c r="Q1" s="181"/>
      <c r="R1" s="181"/>
      <c r="S1" s="181"/>
      <c r="T1" s="181"/>
      <c r="U1" s="181"/>
      <c r="V1" s="181"/>
      <c r="W1" s="70"/>
      <c r="X1" s="182" t="s">
        <v>175</v>
      </c>
      <c r="Y1" s="182"/>
      <c r="Z1" s="183"/>
      <c r="AA1" s="182" t="s">
        <v>176</v>
      </c>
      <c r="AB1" s="182"/>
      <c r="AC1" s="182"/>
      <c r="AD1" s="183"/>
      <c r="AE1" s="182" t="s">
        <v>177</v>
      </c>
      <c r="AF1" s="182"/>
      <c r="AG1" s="183"/>
      <c r="AH1" s="182" t="s">
        <v>178</v>
      </c>
      <c r="AI1" s="182"/>
      <c r="AJ1" s="182"/>
      <c r="AK1" s="183"/>
      <c r="AL1" s="183"/>
      <c r="AM1" s="182" t="s">
        <v>179</v>
      </c>
      <c r="AN1" s="182"/>
      <c r="AO1" s="183"/>
      <c r="AP1" s="182" t="s">
        <v>180</v>
      </c>
      <c r="AQ1" s="182"/>
      <c r="AR1" s="183"/>
      <c r="AS1" s="180" t="s">
        <v>181</v>
      </c>
      <c r="AT1" s="180"/>
      <c r="AU1" s="183"/>
      <c r="AV1" s="182" t="s">
        <v>182</v>
      </c>
      <c r="AW1" s="182"/>
      <c r="AX1" s="183"/>
      <c r="AY1" s="182" t="s">
        <v>183</v>
      </c>
      <c r="AZ1" s="182"/>
      <c r="BA1" s="183"/>
      <c r="BB1" s="182" t="s">
        <v>184</v>
      </c>
      <c r="BC1" s="182"/>
      <c r="BD1" s="183"/>
      <c r="BE1" s="182" t="s">
        <v>185</v>
      </c>
      <c r="BF1" s="182"/>
      <c r="BG1" s="183"/>
      <c r="BH1" s="182" t="s">
        <v>186</v>
      </c>
      <c r="BI1" s="182"/>
      <c r="BJ1" s="183"/>
      <c r="BK1" s="182" t="s">
        <v>187</v>
      </c>
      <c r="BL1" s="182"/>
      <c r="BM1" s="182"/>
      <c r="BN1" s="180"/>
      <c r="BO1" s="180" t="s">
        <v>188</v>
      </c>
      <c r="BP1" s="180"/>
      <c r="BQ1"/>
    </row>
    <row r="2" spans="1:69" ht="15" customHeight="1">
      <c r="A2" s="172" t="s">
        <v>189</v>
      </c>
      <c r="B2" s="172" t="s">
        <v>190</v>
      </c>
      <c r="C2" s="172" t="s">
        <v>191</v>
      </c>
      <c r="D2" s="172" t="s">
        <v>192</v>
      </c>
      <c r="E2" s="172"/>
      <c r="F2" s="172"/>
      <c r="G2" s="172"/>
      <c r="H2" s="172"/>
      <c r="I2" s="172"/>
      <c r="J2" s="172"/>
      <c r="K2" s="181" t="s">
        <v>189</v>
      </c>
      <c r="L2" s="181" t="s">
        <v>193</v>
      </c>
      <c r="M2" s="181" t="s">
        <v>194</v>
      </c>
      <c r="N2" s="172"/>
      <c r="O2" s="172"/>
      <c r="P2" s="172"/>
      <c r="Q2" s="172"/>
      <c r="R2" s="172"/>
      <c r="S2" s="172"/>
      <c r="T2" s="172"/>
      <c r="U2" s="172"/>
      <c r="V2" s="172"/>
      <c r="W2" s="70"/>
      <c r="X2" s="182" t="s">
        <v>189</v>
      </c>
      <c r="Y2" s="182" t="s">
        <v>195</v>
      </c>
      <c r="Z2" s="183"/>
      <c r="AA2" s="182" t="s">
        <v>189</v>
      </c>
      <c r="AB2" s="182" t="s">
        <v>193</v>
      </c>
      <c r="AC2" s="182" t="s">
        <v>196</v>
      </c>
      <c r="AD2" s="183"/>
      <c r="AE2" s="182" t="s">
        <v>189</v>
      </c>
      <c r="AF2" s="182" t="s">
        <v>197</v>
      </c>
      <c r="AG2" s="183"/>
      <c r="AH2" s="182" t="s">
        <v>189</v>
      </c>
      <c r="AI2" s="182" t="s">
        <v>198</v>
      </c>
      <c r="AJ2" s="182" t="s">
        <v>199</v>
      </c>
      <c r="AK2" s="183"/>
      <c r="AL2" s="183"/>
      <c r="AM2" s="182" t="s">
        <v>189</v>
      </c>
      <c r="AN2" s="182" t="s">
        <v>200</v>
      </c>
      <c r="AO2" s="183"/>
      <c r="AP2" s="182" t="s">
        <v>189</v>
      </c>
      <c r="AQ2" s="182" t="s">
        <v>111</v>
      </c>
      <c r="AR2" s="183"/>
      <c r="AS2" s="180" t="s">
        <v>189</v>
      </c>
      <c r="AT2" s="180" t="s">
        <v>201</v>
      </c>
      <c r="AU2" s="183"/>
      <c r="AV2" s="182" t="s">
        <v>189</v>
      </c>
      <c r="AW2" s="182" t="s">
        <v>195</v>
      </c>
      <c r="AX2" s="183"/>
      <c r="AY2" s="182" t="s">
        <v>189</v>
      </c>
      <c r="AZ2" s="182" t="s">
        <v>202</v>
      </c>
      <c r="BA2" s="183"/>
      <c r="BB2" s="182" t="s">
        <v>189</v>
      </c>
      <c r="BC2" s="182" t="s">
        <v>195</v>
      </c>
      <c r="BD2" s="183"/>
      <c r="BE2" s="182" t="s">
        <v>189</v>
      </c>
      <c r="BF2" s="182" t="s">
        <v>195</v>
      </c>
      <c r="BG2" s="183"/>
      <c r="BH2" s="182" t="s">
        <v>189</v>
      </c>
      <c r="BI2" s="182" t="s">
        <v>195</v>
      </c>
      <c r="BJ2" s="183"/>
      <c r="BK2" s="182" t="s">
        <v>203</v>
      </c>
      <c r="BL2" s="182" t="s">
        <v>204</v>
      </c>
      <c r="BM2" s="182" t="s">
        <v>194</v>
      </c>
      <c r="BN2" s="180"/>
      <c r="BO2" s="180" t="s">
        <v>205</v>
      </c>
      <c r="BP2" s="180" t="s">
        <v>206</v>
      </c>
      <c r="BQ2"/>
    </row>
    <row r="3" spans="1:69" ht="15" customHeight="1">
      <c r="A3" s="172" t="s">
        <v>116</v>
      </c>
      <c r="B3" s="172" t="str">
        <f>'SURA Cotizadores'!C12</f>
        <v>N2</v>
      </c>
      <c r="C3" s="172">
        <f>VALUE(SUBSTITUTE(B3,"N",""))</f>
        <v>2</v>
      </c>
      <c r="D3" s="172">
        <v>3</v>
      </c>
      <c r="E3" s="172"/>
      <c r="F3" s="172"/>
      <c r="G3" s="172"/>
      <c r="H3" s="172"/>
      <c r="I3" s="172"/>
      <c r="J3" s="172"/>
      <c r="K3" s="172" t="s">
        <v>116</v>
      </c>
      <c r="L3" s="172">
        <f>C3</f>
        <v>2</v>
      </c>
      <c r="M3" s="172">
        <f>D3</f>
        <v>3</v>
      </c>
      <c r="N3" s="172"/>
      <c r="O3" s="172"/>
      <c r="P3" s="172"/>
      <c r="Q3" s="172"/>
      <c r="R3" s="172"/>
      <c r="S3" s="172"/>
      <c r="T3" s="172"/>
      <c r="U3" s="172"/>
      <c r="V3" s="172"/>
      <c r="W3" s="70"/>
      <c r="X3" s="183" t="s">
        <v>116</v>
      </c>
      <c r="Y3" s="184">
        <f>IFERROR(COUNTA('SURA Cotizadores'!C4:C17)/15,0)</f>
        <v>0.8666666666666667</v>
      </c>
      <c r="Z3" s="183"/>
      <c r="AA3" s="183" t="s">
        <v>116</v>
      </c>
      <c r="AB3" s="185">
        <f>C3</f>
        <v>2</v>
      </c>
      <c r="AC3" s="185">
        <f>3</f>
        <v>3</v>
      </c>
      <c r="AD3" s="183"/>
      <c r="AE3" s="183" t="s">
        <v>116</v>
      </c>
      <c r="AF3" s="184">
        <f>IFERROR((COUNTIF('SURA Cotizadores'!D30:D52,"Sí")+COUNTIF('SURA Cotizadores'!D30:D52,"Si")+0.5*COUNTIF('SURA Cotizadores'!D30:D52,"Parcial"))/(COUNTIF('SURA Cotizadores'!D30:D52,"Sí")+COUNTIF('SURA Cotizadores'!D30:D52,"Si")+COUNTIF('SURA Cotizadores'!D30:D52,"Parcial")+COUNTIF('SURA Cotizadores'!D30:D52,"No")),0)</f>
        <v>0.52941176470588236</v>
      </c>
      <c r="AG3" s="183"/>
      <c r="AH3" s="183" t="s">
        <v>116</v>
      </c>
      <c r="AI3" s="184" t="str">
        <f>IFERROR('SURA Cotizadores'!C62,0)</f>
        <v>N/D</v>
      </c>
      <c r="AJ3" s="184">
        <f>IFERROR('SURA Cotizadores'!C64,0)</f>
        <v>0.7</v>
      </c>
      <c r="AK3" s="183"/>
      <c r="AL3" s="183"/>
      <c r="AM3" s="183" t="s">
        <v>116</v>
      </c>
      <c r="AN3" s="185">
        <f>IFERROR(SUM('SURA Cotizadores'!C73:C81),0)</f>
        <v>668</v>
      </c>
      <c r="AO3" s="183"/>
      <c r="AP3" s="183" t="s">
        <v>116</v>
      </c>
      <c r="AQ3" s="185">
        <f>IFERROR('SURA Cotizadores'!C85,0)</f>
        <v>0</v>
      </c>
      <c r="AR3" s="183"/>
      <c r="AS3" s="180" t="s">
        <v>116</v>
      </c>
      <c r="AT3" s="180">
        <f>COUNTIF('SURA Cotizadores'!C95:C112,"Sí")+COUNTIF('SURA Cotizadores'!C95:C112,"Si")+0.5*COUNTIF('SURA Cotizadores'!C95:C112,"Parcial")</f>
        <v>11</v>
      </c>
      <c r="AU3" s="183"/>
      <c r="AV3" s="183" t="s">
        <v>116</v>
      </c>
      <c r="AW3" s="184">
        <f>IFERROR(COUNTA('SURA Cotizadores'!C119:C126)/8,0)</f>
        <v>0.5</v>
      </c>
      <c r="AX3" s="183"/>
      <c r="AY3" s="183" t="s">
        <v>116</v>
      </c>
      <c r="AZ3" s="185">
        <f>IFERROR(COUNTA('SURA Cotizadores'!C130:C139),0)</f>
        <v>4</v>
      </c>
      <c r="BA3" s="183"/>
      <c r="BB3" s="183" t="s">
        <v>116</v>
      </c>
      <c r="BC3" s="184">
        <f>IFERROR(COUNTA('SURA Cotizadores'!C143:C149)/7,0)</f>
        <v>1</v>
      </c>
      <c r="BD3" s="183"/>
      <c r="BE3" s="183" t="s">
        <v>116</v>
      </c>
      <c r="BF3" s="184">
        <f>IFERROR(COUNTA('SURA Cotizadores'!C153:C161)/9,0)</f>
        <v>1</v>
      </c>
      <c r="BG3" s="183"/>
      <c r="BH3" s="183" t="s">
        <v>116</v>
      </c>
      <c r="BI3" s="184">
        <f>IFERROR(COUNTA('SURA Cotizadores'!C165:G175)/20,0)</f>
        <v>0.35</v>
      </c>
      <c r="BJ3" s="183"/>
      <c r="BK3" s="183" t="s">
        <v>207</v>
      </c>
      <c r="BL3" s="184">
        <f>AVERAGE(Y3:Y13)</f>
        <v>0.64242424242424245</v>
      </c>
      <c r="BM3" s="184">
        <f>100%</f>
        <v>1</v>
      </c>
      <c r="BN3" s="180"/>
      <c r="BO3" s="180" t="s">
        <v>151</v>
      </c>
      <c r="BP3" s="180">
        <f>Dashboard!N47</f>
        <v>0.5</v>
      </c>
      <c r="BQ3"/>
    </row>
    <row r="4" spans="1:69" ht="15" customHeight="1">
      <c r="A4" s="172" t="s">
        <v>117</v>
      </c>
      <c r="B4" s="172" t="str">
        <f>IF('SURA Digital Venta'!C13="","0",'SURA Digital Venta'!C13)</f>
        <v>N2</v>
      </c>
      <c r="C4" s="172">
        <f>IFERROR(VALUE(RIGHT(B4,1)),0)</f>
        <v>2</v>
      </c>
      <c r="D4" s="172">
        <v>3</v>
      </c>
      <c r="E4" s="172"/>
      <c r="F4" s="172"/>
      <c r="G4" s="172"/>
      <c r="H4" s="172"/>
      <c r="I4" s="172"/>
      <c r="J4" s="172"/>
      <c r="K4" s="172" t="s">
        <v>117</v>
      </c>
      <c r="L4" s="172">
        <f>C4</f>
        <v>2</v>
      </c>
      <c r="M4" s="172">
        <f>D4</f>
        <v>3</v>
      </c>
      <c r="N4" s="172"/>
      <c r="O4" s="172"/>
      <c r="P4" s="172"/>
      <c r="Q4" s="172"/>
      <c r="R4" s="172"/>
      <c r="S4" s="172"/>
      <c r="T4" s="172"/>
      <c r="U4" s="172"/>
      <c r="V4" s="172"/>
      <c r="W4" s="70"/>
      <c r="X4" s="183" t="s">
        <v>117</v>
      </c>
      <c r="Y4" s="184">
        <f>IFERROR(COUNTA('SURA Digital Venta'!C4:C18)/15,0)</f>
        <v>0.8666666666666667</v>
      </c>
      <c r="Z4" s="183"/>
      <c r="AA4" s="183" t="s">
        <v>117</v>
      </c>
      <c r="AB4" s="185">
        <f>IFERROR(VALUE(RIGHT('SURA Digital Venta'!C13,1)),0)</f>
        <v>2</v>
      </c>
      <c r="AC4" s="185">
        <f>3</f>
        <v>3</v>
      </c>
      <c r="AD4" s="183"/>
      <c r="AE4" s="183" t="s">
        <v>117</v>
      </c>
      <c r="AF4" s="184">
        <f>IFERROR((COUNTIF('SURA Digital Venta'!D31:D53,"Sí")+COUNTIF('SURA Digital Venta'!D31:D53,"Si")+0.5*COUNTIF('SURA Digital Venta'!D31:D53,"Parcial"))/(COUNTIF('SURA Digital Venta'!D31:D53,"Sí")+COUNTIF('SURA Digital Venta'!D31:D53,"Si")+COUNTIF('SURA Digital Venta'!D31:D53,"Parcial")+COUNTIF('SURA Digital Venta'!D31:D53,"No")),0)</f>
        <v>0.55882352941176472</v>
      </c>
      <c r="AG4" s="183"/>
      <c r="AH4" s="183" t="s">
        <v>117</v>
      </c>
      <c r="AI4" s="184" t="str">
        <f>IFERROR('SURA Digital Venta'!C63,0)</f>
        <v>N/D</v>
      </c>
      <c r="AJ4" s="184">
        <f>IFERROR('SURA Digital Venta'!C65,0)</f>
        <v>0.74</v>
      </c>
      <c r="AK4" s="183"/>
      <c r="AL4" s="183"/>
      <c r="AM4" s="183" t="s">
        <v>117</v>
      </c>
      <c r="AN4" s="185">
        <f>IFERROR(SUM('SURA Digital Venta'!C74:C82),0)</f>
        <v>174</v>
      </c>
      <c r="AO4" s="183"/>
      <c r="AP4" s="183" t="s">
        <v>117</v>
      </c>
      <c r="AQ4" s="185">
        <f>IFERROR('SURA Digital Venta'!C86,0)</f>
        <v>0</v>
      </c>
      <c r="AR4" s="183"/>
      <c r="AS4" s="180" t="s">
        <v>117</v>
      </c>
      <c r="AT4" s="180">
        <f>COUNTIF('SURA Digital Venta'!C95:C112,"Sí")+COUNTIF('SURA Digital Venta'!C95:C112,"Si")+0.5*COUNTIF('SURA Digital Venta'!C95:C112,"Parcial")</f>
        <v>11</v>
      </c>
      <c r="AU4" s="183"/>
      <c r="AV4" s="183" t="s">
        <v>117</v>
      </c>
      <c r="AW4" s="184">
        <f>IFERROR(COUNTA('SURA Digital Venta'!C119:C126)/8,0)</f>
        <v>0.5</v>
      </c>
      <c r="AX4" s="183"/>
      <c r="AY4" s="183" t="s">
        <v>117</v>
      </c>
      <c r="AZ4" s="185">
        <f>IFERROR(COUNTA('SURA Digital Venta'!C130:C139),0)</f>
        <v>4</v>
      </c>
      <c r="BA4" s="183"/>
      <c r="BB4" s="183" t="s">
        <v>117</v>
      </c>
      <c r="BC4" s="184">
        <f>IFERROR(COUNTA('SURA Digital Venta'!C143:C149)/7,0)</f>
        <v>1</v>
      </c>
      <c r="BD4" s="183"/>
      <c r="BE4" s="183" t="s">
        <v>117</v>
      </c>
      <c r="BF4" s="184">
        <f>IFERROR(COUNTA('SURA Digital Venta'!C153:C161)/9,0)</f>
        <v>1</v>
      </c>
      <c r="BG4" s="183"/>
      <c r="BH4" s="183" t="s">
        <v>117</v>
      </c>
      <c r="BI4" s="184">
        <f>IFERROR(COUNTA('SURA Digital Venta'!C165:G175)/20,0)</f>
        <v>0.35</v>
      </c>
      <c r="BJ4" s="183"/>
      <c r="BK4" s="183" t="s">
        <v>208</v>
      </c>
      <c r="BL4" s="184">
        <f>AVERAGE(AB3:AB13)/5</f>
        <v>0.27272727272727271</v>
      </c>
      <c r="BM4" s="184">
        <f>60%</f>
        <v>0.6</v>
      </c>
      <c r="BN4" s="180"/>
      <c r="BO4" s="180" t="s">
        <v>152</v>
      </c>
      <c r="BP4" s="180">
        <f>Dashboard!N48</f>
        <v>3</v>
      </c>
      <c r="BQ4"/>
    </row>
    <row r="5" spans="1:69" ht="15" customHeight="1">
      <c r="A5" s="172" t="s">
        <v>118</v>
      </c>
      <c r="B5" s="172" t="str">
        <f>IF('SURA Automatizacion'!C13="","0",'SURA Automatizacion'!C13)</f>
        <v>N2</v>
      </c>
      <c r="C5" s="172">
        <f>IFERROR(VALUE(RIGHT(B5,1)),0)</f>
        <v>2</v>
      </c>
      <c r="D5" s="172">
        <v>3</v>
      </c>
      <c r="E5" s="172"/>
      <c r="F5" s="172"/>
      <c r="G5" s="172"/>
      <c r="H5" s="172"/>
      <c r="I5" s="172"/>
      <c r="J5" s="172"/>
      <c r="K5" s="172" t="s">
        <v>118</v>
      </c>
      <c r="L5" s="172">
        <f>C5</f>
        <v>2</v>
      </c>
      <c r="M5" s="172">
        <f>D5</f>
        <v>3</v>
      </c>
      <c r="N5" s="172"/>
      <c r="O5" s="172"/>
      <c r="P5" s="172"/>
      <c r="Q5" s="172"/>
      <c r="R5" s="172"/>
      <c r="S5" s="172"/>
      <c r="T5" s="172"/>
      <c r="U5" s="172"/>
      <c r="V5" s="172"/>
      <c r="W5" s="70"/>
      <c r="X5" s="183" t="s">
        <v>118</v>
      </c>
      <c r="Y5" s="184">
        <f>IFERROR(COUNTA('SURA Automatizacion'!C4:C18)/15,0)</f>
        <v>0.8666666666666667</v>
      </c>
      <c r="Z5" s="183"/>
      <c r="AA5" s="183" t="s">
        <v>118</v>
      </c>
      <c r="AB5" s="185">
        <f>IFERROR(VALUE(RIGHT('SURA Automatizacion'!C13,1)),0)</f>
        <v>2</v>
      </c>
      <c r="AC5" s="185">
        <f>3</f>
        <v>3</v>
      </c>
      <c r="AD5" s="183"/>
      <c r="AE5" s="183" t="s">
        <v>118</v>
      </c>
      <c r="AF5" s="184">
        <f>IFERROR((COUNTIF('SURA Automatizacion'!D31:D53,"Sí")+COUNTIF('SURA Automatizacion'!D31:D53,"Si")+0.5*COUNTIF('SURA Automatizacion'!D31:D53,"Parcial"))/(COUNTIF('SURA Automatizacion'!D31:D53,"Sí")+COUNTIF('SURA Automatizacion'!D31:D53,"Si")+COUNTIF('SURA Automatizacion'!D31:D53,"Parcial")+COUNTIF('SURA Automatizacion'!D31:D53,"No")),0)</f>
        <v>0.61764705882352944</v>
      </c>
      <c r="AG5" s="183"/>
      <c r="AH5" s="183" t="s">
        <v>118</v>
      </c>
      <c r="AI5" s="184" t="str">
        <f>IFERROR('SURA Automatizacion'!C63,0)</f>
        <v>N/D</v>
      </c>
      <c r="AJ5" s="184">
        <f>IFERROR('SURA Automatizacion'!C65,0)</f>
        <v>0.98</v>
      </c>
      <c r="AK5" s="183"/>
      <c r="AL5" s="183"/>
      <c r="AM5" s="183" t="s">
        <v>118</v>
      </c>
      <c r="AN5" s="185">
        <f>IFERROR(SUM('SURA Automatizacion'!C74:C82),0)</f>
        <v>512</v>
      </c>
      <c r="AO5" s="183"/>
      <c r="AP5" s="183" t="s">
        <v>118</v>
      </c>
      <c r="AQ5" s="185">
        <f>IFERROR('SURA Automatizacion'!C86,0)</f>
        <v>0</v>
      </c>
      <c r="AR5" s="183"/>
      <c r="AS5" s="180" t="s">
        <v>118</v>
      </c>
      <c r="AT5" s="180">
        <f>COUNTIF('SURA Automatizacion'!C95:C112,"Sí")+COUNTIF('SURA Automatizacion'!C95:C112,"Si")+0.5*COUNTIF('SURA Automatizacion'!C95:C112,"Parcial")</f>
        <v>9.5</v>
      </c>
      <c r="AU5" s="183"/>
      <c r="AV5" s="183" t="s">
        <v>118</v>
      </c>
      <c r="AW5" s="184">
        <f>IFERROR(COUNTA('SURA Automatizacion'!C119:C126)/8,0)</f>
        <v>0.5</v>
      </c>
      <c r="AX5" s="183"/>
      <c r="AY5" s="183" t="s">
        <v>118</v>
      </c>
      <c r="AZ5" s="185">
        <f>IFERROR(COUNTA('SURA Automatizacion'!C130:C139),0)</f>
        <v>6</v>
      </c>
      <c r="BA5" s="183"/>
      <c r="BB5" s="183" t="s">
        <v>118</v>
      </c>
      <c r="BC5" s="184">
        <f>IFERROR(COUNTA('SURA Automatizacion'!C143:C149)/7,0)</f>
        <v>1</v>
      </c>
      <c r="BD5" s="183"/>
      <c r="BE5" s="183" t="s">
        <v>118</v>
      </c>
      <c r="BF5" s="184">
        <f>IFERROR(COUNTA('SURA Automatizacion'!C153:C161)/9,0)</f>
        <v>1</v>
      </c>
      <c r="BG5" s="183"/>
      <c r="BH5" s="183" t="s">
        <v>118</v>
      </c>
      <c r="BI5" s="184">
        <f>IFERROR(COUNTA('SURA Automatizacion'!C165:G175)/20,0)</f>
        <v>0.35</v>
      </c>
      <c r="BJ5" s="183"/>
      <c r="BK5" s="183" t="s">
        <v>209</v>
      </c>
      <c r="BL5" s="184">
        <f>AVERAGE(AF3:AF13)</f>
        <v>0.31283422459893051</v>
      </c>
      <c r="BM5" s="184">
        <f>70%</f>
        <v>0.7</v>
      </c>
      <c r="BN5" s="180"/>
      <c r="BO5" s="180" t="s">
        <v>153</v>
      </c>
      <c r="BP5" s="180">
        <f>Dashboard!N49</f>
        <v>3</v>
      </c>
      <c r="BQ5"/>
    </row>
    <row r="6" spans="1:69" ht="15" customHeight="1">
      <c r="A6" s="172" t="s">
        <v>119</v>
      </c>
      <c r="B6" s="172" t="str">
        <f>IF('SURA Canales Masivos'!C13="","0",'SURA Canales Masivos'!C13)</f>
        <v>N2</v>
      </c>
      <c r="C6" s="172">
        <f>IFERROR(VALUE(RIGHT(B6,1)),0)</f>
        <v>2</v>
      </c>
      <c r="D6" s="172">
        <v>3</v>
      </c>
      <c r="E6" s="172"/>
      <c r="F6" s="172"/>
      <c r="G6" s="172"/>
      <c r="H6" s="172"/>
      <c r="I6" s="172"/>
      <c r="J6" s="172"/>
      <c r="K6" s="172" t="s">
        <v>119</v>
      </c>
      <c r="L6" s="172">
        <f>C6</f>
        <v>2</v>
      </c>
      <c r="M6" s="172">
        <f>D6</f>
        <v>3</v>
      </c>
      <c r="N6" s="172"/>
      <c r="O6" s="172"/>
      <c r="P6" s="172"/>
      <c r="Q6" s="172"/>
      <c r="R6" s="172"/>
      <c r="S6" s="172"/>
      <c r="T6" s="172"/>
      <c r="U6" s="172"/>
      <c r="V6" s="172"/>
      <c r="W6" s="70"/>
      <c r="X6" s="183" t="s">
        <v>119</v>
      </c>
      <c r="Y6" s="184">
        <f>IFERROR(COUNTA('SURA Canales Masivos'!C4:C18)/15,0)</f>
        <v>0.8666666666666667</v>
      </c>
      <c r="Z6" s="183"/>
      <c r="AA6" s="183" t="s">
        <v>119</v>
      </c>
      <c r="AB6" s="185">
        <f>IFERROR(VALUE(RIGHT('SURA Canales Masivos'!C13,1)),0)</f>
        <v>2</v>
      </c>
      <c r="AC6" s="185">
        <f>3</f>
        <v>3</v>
      </c>
      <c r="AD6" s="183"/>
      <c r="AE6" s="183" t="s">
        <v>119</v>
      </c>
      <c r="AF6" s="184">
        <f>IFERROR((COUNTIF('SURA Canales Masivos'!D31:D53,"Sí")+COUNTIF('SURA Canales Masivos'!D31:D53,"Si")+0.5*COUNTIF('SURA Canales Masivos'!D31:D53,"Parcial"))/(COUNTIF('SURA Canales Masivos'!D31:D53,"Sí")+COUNTIF('SURA Canales Masivos'!D31:D53,"Si")+COUNTIF('SURA Canales Masivos'!D31:D53,"Parcial")+COUNTIF('SURA Canales Masivos'!D31:D53,"No")),0)</f>
        <v>0.58823529411764708</v>
      </c>
      <c r="AG6" s="183"/>
      <c r="AH6" s="183" t="s">
        <v>119</v>
      </c>
      <c r="AI6" s="184" t="str">
        <f>IFERROR('SURA Canales Masivos'!C63,0)</f>
        <v>N/D</v>
      </c>
      <c r="AJ6" s="184">
        <f>IFERROR('SURA Canales Masivos'!C65,0)</f>
        <v>0.72</v>
      </c>
      <c r="AK6" s="183"/>
      <c r="AL6" s="183"/>
      <c r="AM6" s="183" t="s">
        <v>119</v>
      </c>
      <c r="AN6" s="185">
        <f>IFERROR(SUM('SURA Canales Masivos'!C74:C82),0)</f>
        <v>171</v>
      </c>
      <c r="AO6" s="183"/>
      <c r="AP6" s="183" t="s">
        <v>119</v>
      </c>
      <c r="AQ6" s="185">
        <f>IFERROR('SURA Canales Masivos'!C86,0)</f>
        <v>0</v>
      </c>
      <c r="AR6" s="183"/>
      <c r="AS6" s="180" t="s">
        <v>119</v>
      </c>
      <c r="AT6" s="180">
        <f>COUNTIF('SURA Canales Masivos'!C95:C112,"Sí")+COUNTIF('SURA Canales Masivos'!C95:C112,"Si")+0.5*COUNTIF('SURA Canales Masivos'!C95:C112,"Parcial")</f>
        <v>11.5</v>
      </c>
      <c r="AU6" s="183"/>
      <c r="AV6" s="183" t="s">
        <v>119</v>
      </c>
      <c r="AW6" s="184">
        <f>IFERROR(COUNTA('SURA Canales Masivos'!C119:C126)/8,0)</f>
        <v>0.5</v>
      </c>
      <c r="AX6" s="183"/>
      <c r="AY6" s="183" t="s">
        <v>119</v>
      </c>
      <c r="AZ6" s="185">
        <f>IFERROR(COUNTA('SURA Canales Masivos'!C130:C139),0)</f>
        <v>5</v>
      </c>
      <c r="BA6" s="183"/>
      <c r="BB6" s="183" t="s">
        <v>119</v>
      </c>
      <c r="BC6" s="184">
        <f>IFERROR(COUNTA('SURA Canales Masivos'!C143:C149)/7,0)</f>
        <v>1</v>
      </c>
      <c r="BD6" s="183"/>
      <c r="BE6" s="183" t="s">
        <v>119</v>
      </c>
      <c r="BF6" s="184">
        <f>IFERROR(COUNTA('SURA Canales Masivos'!C153:C161)/9,0)</f>
        <v>1</v>
      </c>
      <c r="BG6" s="183"/>
      <c r="BH6" s="183" t="s">
        <v>119</v>
      </c>
      <c r="BI6" s="184">
        <f>IFERROR(COUNTA('SURA Canales Masivos'!C165:G175)/20,0)</f>
        <v>0.35</v>
      </c>
      <c r="BJ6" s="183"/>
      <c r="BK6" s="183" t="s">
        <v>210</v>
      </c>
      <c r="BL6" s="184">
        <f>AVERAGE(AI3:AJ13)</f>
        <v>0.61055555555555552</v>
      </c>
      <c r="BM6" s="184">
        <f>85%</f>
        <v>0.85</v>
      </c>
      <c r="BN6" s="180"/>
      <c r="BO6" s="180" t="s">
        <v>154</v>
      </c>
      <c r="BP6" s="180">
        <f>Dashboard!N50</f>
        <v>4</v>
      </c>
      <c r="BQ6"/>
    </row>
    <row r="7" spans="1:69" ht="15" customHeight="1">
      <c r="A7" s="172" t="s">
        <v>211</v>
      </c>
      <c r="B7" s="172" t="str">
        <f>IF('BCO Gioti 1'!C14="","0",'BCO Gioti 1'!C14)</f>
        <v>N1</v>
      </c>
      <c r="C7" s="172">
        <f>IFERROR(VALUE(RIGHT(B7,1)),0)</f>
        <v>1</v>
      </c>
      <c r="D7" s="172">
        <v>3</v>
      </c>
      <c r="E7" s="172"/>
      <c r="F7" s="172"/>
      <c r="G7" s="172"/>
      <c r="H7" s="172"/>
      <c r="I7" s="172"/>
      <c r="J7" s="172"/>
      <c r="K7" s="172" t="str">
        <f>A7</f>
        <v>BCO Gioti1</v>
      </c>
      <c r="L7" s="172">
        <f>C7</f>
        <v>1</v>
      </c>
      <c r="M7" s="172">
        <f>D7</f>
        <v>3</v>
      </c>
      <c r="N7" s="172"/>
      <c r="O7" s="172"/>
      <c r="P7" s="172"/>
      <c r="Q7" s="172"/>
      <c r="R7" s="172"/>
      <c r="S7" s="172"/>
      <c r="T7" s="172"/>
      <c r="U7" s="172"/>
      <c r="V7" s="172"/>
      <c r="W7" s="70"/>
      <c r="X7" s="183" t="s">
        <v>211</v>
      </c>
      <c r="Y7" s="184">
        <f>IFERROR(COUNTA('BCO Gioti 1'!C4:C19)/15,0)</f>
        <v>0.46666666666666667</v>
      </c>
      <c r="Z7" s="183"/>
      <c r="AA7" s="183" t="s">
        <v>211</v>
      </c>
      <c r="AB7" s="185">
        <f>IFERROR(VALUE(RIGHT('BCO Gioti 1'!C14,1)),0)</f>
        <v>1</v>
      </c>
      <c r="AC7" s="185">
        <f>3</f>
        <v>3</v>
      </c>
      <c r="AD7" s="183"/>
      <c r="AE7" s="183" t="s">
        <v>211</v>
      </c>
      <c r="AF7" s="184">
        <f>IFERROR((COUNTIF('BCO Gioti 1'!D32:D54,"Sí")+COUNTIF('BCO Gioti 1'!D32:D54,"Si")+0.5*COUNTIF('BCO Gioti 1'!D32:D54,"Parcial"))/(COUNTIF('BCO Gioti 1'!D32:D54,"Sí")+COUNTIF('BCO Gioti 1'!D32:D54,"Si")+COUNTIF('BCO Gioti 1'!D32:D54,"Parcial")+COUNTIF('BCO Gioti 1'!D32:D54,"No")),0)</f>
        <v>0.79411764705882348</v>
      </c>
      <c r="AG7" s="183"/>
      <c r="AH7" s="183" t="s">
        <v>211</v>
      </c>
      <c r="AI7" s="184">
        <f>IFERROR('BCO Gioti 1'!C64,0)</f>
        <v>0.68</v>
      </c>
      <c r="AJ7" s="184">
        <f>IFERROR('BCO Gioti 1'!C66,0)</f>
        <v>0.89</v>
      </c>
      <c r="AK7" s="183"/>
      <c r="AL7" s="183"/>
      <c r="AM7" s="183" t="s">
        <v>211</v>
      </c>
      <c r="AN7" s="185">
        <f>IFERROR(SUM('BCO Gioti 1'!C75:C83),0)</f>
        <v>0</v>
      </c>
      <c r="AO7" s="183"/>
      <c r="AP7" s="183" t="s">
        <v>211</v>
      </c>
      <c r="AQ7" s="185">
        <f>IFERROR('BCO Gioti 1'!C87,0)</f>
        <v>0</v>
      </c>
      <c r="AR7" s="183"/>
      <c r="AS7" s="180" t="s">
        <v>211</v>
      </c>
      <c r="AT7" s="180">
        <f>COUNTIF('BCO Gioti 1'!C96:C113,"Sí")+COUNTIF('BCO Gioti 1'!C96:C113,"Si")+0.5*COUNTIF('BCO Gioti 1'!C96:C113,"Parcial")</f>
        <v>1</v>
      </c>
      <c r="AU7" s="183"/>
      <c r="AV7" s="183" t="s">
        <v>211</v>
      </c>
      <c r="AW7" s="184">
        <f>IFERROR(COUNTA('BCO Gioti 1'!C120:C127)/8,0)</f>
        <v>0</v>
      </c>
      <c r="AX7" s="183"/>
      <c r="AY7" s="183" t="s">
        <v>211</v>
      </c>
      <c r="AZ7" s="185">
        <f>IFERROR(COUNTA('BCO Gioti 1'!C131:C140),0)</f>
        <v>0</v>
      </c>
      <c r="BA7" s="183"/>
      <c r="BB7" s="183" t="s">
        <v>211</v>
      </c>
      <c r="BC7" s="184">
        <f>IFERROR(COUNTA('BCO Gioti 1'!C144:C150)/7,0)</f>
        <v>0</v>
      </c>
      <c r="BD7" s="183"/>
      <c r="BE7" s="183" t="s">
        <v>211</v>
      </c>
      <c r="BF7" s="184">
        <f>IFERROR(COUNTA('BCO Gioti 1'!C154:C162)/9,0)</f>
        <v>0.1111111111111111</v>
      </c>
      <c r="BG7" s="183"/>
      <c r="BH7" s="183" t="s">
        <v>211</v>
      </c>
      <c r="BI7" s="184">
        <f>IFERROR(COUNTA('BCO Gioti 1'!C166:G176)/20,0)</f>
        <v>0.35</v>
      </c>
      <c r="BJ7" s="183"/>
      <c r="BK7" s="183" t="s">
        <v>212</v>
      </c>
      <c r="BL7" s="184">
        <f>IFERROR(AVERAGE(AN3:AN13),0)</f>
        <v>138.63636363636363</v>
      </c>
      <c r="BM7" s="184">
        <f>0</f>
        <v>0</v>
      </c>
      <c r="BN7" s="180"/>
      <c r="BO7" s="180" t="s">
        <v>155</v>
      </c>
      <c r="BP7" s="180">
        <f>Dashboard!N51</f>
        <v>2</v>
      </c>
      <c r="BQ7"/>
    </row>
    <row r="8" spans="1:69" ht="15" customHeight="1">
      <c r="A8" s="172" t="s">
        <v>213</v>
      </c>
      <c r="B8" s="172" t="str">
        <f>IF('BCO Gioti 2'!C14="","0",'BCO Gioti 2'!C14)</f>
        <v>N1</v>
      </c>
      <c r="C8" s="172">
        <f>IFERROR(VALUE(RIGHT(B8,1)),0)</f>
        <v>1</v>
      </c>
      <c r="D8" s="172">
        <v>3</v>
      </c>
      <c r="E8" s="172"/>
      <c r="F8" s="172"/>
      <c r="G8" s="172"/>
      <c r="H8" s="172"/>
      <c r="I8" s="172"/>
      <c r="J8" s="172"/>
      <c r="K8" s="172" t="str">
        <f>A8</f>
        <v>BCO Gioti2</v>
      </c>
      <c r="L8" s="172">
        <f>C8</f>
        <v>1</v>
      </c>
      <c r="M8" s="172">
        <f>D8</f>
        <v>3</v>
      </c>
      <c r="N8" s="172"/>
      <c r="O8" s="172"/>
      <c r="P8" s="172"/>
      <c r="Q8" s="172"/>
      <c r="R8" s="172"/>
      <c r="S8" s="172"/>
      <c r="T8" s="172"/>
      <c r="U8" s="172"/>
      <c r="V8" s="172"/>
      <c r="W8" s="70"/>
      <c r="X8" s="183" t="s">
        <v>213</v>
      </c>
      <c r="Y8" s="184">
        <f>IFERROR(COUNTA('BCO Gioti 2'!C4:C19)/15,0)</f>
        <v>0.46666666666666667</v>
      </c>
      <c r="Z8" s="183"/>
      <c r="AA8" s="183" t="s">
        <v>213</v>
      </c>
      <c r="AB8" s="185">
        <f>IFERROR(VALUE(RIGHT('BCO Gioti 2'!C14,1)),0)</f>
        <v>1</v>
      </c>
      <c r="AC8" s="185">
        <f>3</f>
        <v>3</v>
      </c>
      <c r="AD8" s="183"/>
      <c r="AE8" s="183" t="s">
        <v>213</v>
      </c>
      <c r="AF8" s="184">
        <f>IFERROR((COUNTIF('BCO Gioti 2'!D32:D54,"Sí")+COUNTIF('BCO Gioti 2'!D32:D54,"Si")+0.5*COUNTIF('BCO Gioti 2'!D32:D54,"Parcial"))/(COUNTIF('BCO Gioti 2'!D32:D54,"Sí")+COUNTIF('BCO Gioti 2'!D32:D54,"Si")+COUNTIF('BCO Gioti 2'!D32:D54,"Parcial")+COUNTIF('BCO Gioti 2'!D32:D54,"No")),0)</f>
        <v>0</v>
      </c>
      <c r="AG8" s="183"/>
      <c r="AH8" s="183" t="s">
        <v>213</v>
      </c>
      <c r="AI8" s="184">
        <f>IFERROR('BCO Gioti 2'!C64,0)</f>
        <v>0.68</v>
      </c>
      <c r="AJ8" s="184">
        <f>IFERROR('BCO Gioti 2'!C66,0)</f>
        <v>0.89</v>
      </c>
      <c r="AK8" s="183"/>
      <c r="AL8" s="183"/>
      <c r="AM8" s="183" t="s">
        <v>213</v>
      </c>
      <c r="AN8" s="185">
        <f>IFERROR(SUM('BCO Gioti 2'!C75:C83),0)</f>
        <v>0</v>
      </c>
      <c r="AO8" s="183"/>
      <c r="AP8" s="183" t="s">
        <v>213</v>
      </c>
      <c r="AQ8" s="185">
        <f>IFERROR('BCO Gioti 2'!C87,0)</f>
        <v>0</v>
      </c>
      <c r="AR8" s="183"/>
      <c r="AS8" s="180" t="s">
        <v>213</v>
      </c>
      <c r="AT8" s="180">
        <f>COUNTIF('BCO Gioti 2'!C96:C113,"Sí")+COUNTIF('BCO Gioti 2'!C96:C113,"Si")+0.5*COUNTIF('BCO Gioti 2'!C96:C113,"Parcial")</f>
        <v>1</v>
      </c>
      <c r="AU8" s="183"/>
      <c r="AV8" s="183" t="s">
        <v>213</v>
      </c>
      <c r="AW8" s="184">
        <f>IFERROR(COUNTA('BCO Gioti 2'!C120:C127)/8,0)</f>
        <v>0</v>
      </c>
      <c r="AX8" s="183"/>
      <c r="AY8" s="183" t="s">
        <v>213</v>
      </c>
      <c r="AZ8" s="185">
        <f>IFERROR(COUNTA('BCO Gioti 2'!C131:C140),0)</f>
        <v>0</v>
      </c>
      <c r="BA8" s="183"/>
      <c r="BB8" s="183" t="s">
        <v>213</v>
      </c>
      <c r="BC8" s="184">
        <f>IFERROR(COUNTA('BCO Gioti 2'!C144:C150)/7,0)</f>
        <v>0</v>
      </c>
      <c r="BD8" s="183"/>
      <c r="BE8" s="183" t="s">
        <v>213</v>
      </c>
      <c r="BF8" s="184">
        <f>IFERROR(COUNTA('BCO Gioti 2'!C154:C162)/9,0)</f>
        <v>0.1111111111111111</v>
      </c>
      <c r="BG8" s="183"/>
      <c r="BH8" s="183" t="s">
        <v>213</v>
      </c>
      <c r="BI8" s="184">
        <f>IFERROR(COUNTA('BCO Gioti 2'!C166:G176)/20,0)</f>
        <v>0.35</v>
      </c>
      <c r="BJ8" s="183"/>
      <c r="BK8" s="183" t="s">
        <v>214</v>
      </c>
      <c r="BL8" s="184">
        <f>IFERROR(AVERAGE(AQ3:AQ13)/100,0)</f>
        <v>0</v>
      </c>
      <c r="BM8" s="184">
        <f>65%</f>
        <v>0.65</v>
      </c>
      <c r="BN8" s="180"/>
      <c r="BO8" s="180" t="s">
        <v>156</v>
      </c>
      <c r="BP8" s="180">
        <f>Dashboard!N52</f>
        <v>0.5</v>
      </c>
      <c r="BQ8"/>
    </row>
    <row r="9" spans="1:69" ht="15" customHeight="1">
      <c r="A9" s="172" t="s">
        <v>215</v>
      </c>
      <c r="B9" s="172" t="str">
        <f>IF('BCO Gioti 3'!C14="","0",'BCO Gioti 3'!C14)</f>
        <v>N1</v>
      </c>
      <c r="C9" s="172">
        <f>IFERROR(VALUE(RIGHT(B9,1)),0)</f>
        <v>1</v>
      </c>
      <c r="D9" s="172">
        <v>3</v>
      </c>
      <c r="E9" s="172"/>
      <c r="F9" s="172"/>
      <c r="G9" s="172"/>
      <c r="H9" s="172"/>
      <c r="I9" s="172"/>
      <c r="J9" s="172"/>
      <c r="K9" s="172" t="str">
        <f>A9</f>
        <v>BCO Gioti3</v>
      </c>
      <c r="L9" s="172">
        <f>C9</f>
        <v>1</v>
      </c>
      <c r="M9" s="172">
        <f>D9</f>
        <v>3</v>
      </c>
      <c r="N9" s="172"/>
      <c r="O9" s="172"/>
      <c r="P9" s="172"/>
      <c r="Q9" s="172"/>
      <c r="R9" s="172"/>
      <c r="S9" s="172"/>
      <c r="T9" s="172"/>
      <c r="U9" s="172"/>
      <c r="V9" s="172"/>
      <c r="W9" s="70"/>
      <c r="X9" s="183" t="s">
        <v>215</v>
      </c>
      <c r="Y9" s="184">
        <f>IFERROR(COUNTA('BCO Gioti 3'!C4:C19)/15,0)</f>
        <v>0.46666666666666667</v>
      </c>
      <c r="Z9" s="183"/>
      <c r="AA9" s="183" t="s">
        <v>215</v>
      </c>
      <c r="AB9" s="185">
        <f>IFERROR(VALUE(RIGHT('BCO Gioti 3'!C14,1)),0)</f>
        <v>1</v>
      </c>
      <c r="AC9" s="185">
        <f>3</f>
        <v>3</v>
      </c>
      <c r="AD9" s="183"/>
      <c r="AE9" s="183" t="s">
        <v>215</v>
      </c>
      <c r="AF9" s="184">
        <f>IFERROR((COUNTIF('BCO Gioti 3'!D32:D54,"Sí")+COUNTIF('BCO Gioti 3'!D32:D54,"Si")+0.5*COUNTIF('BCO Gioti 3'!D32:D54,"Parcial"))/(COUNTIF('BCO Gioti 3'!D32:D54,"Sí")+COUNTIF('BCO Gioti 3'!D32:D54,"Si")+COUNTIF('BCO Gioti 3'!D32:D54,"Parcial")+COUNTIF('BCO Gioti 3'!D32:D54,"No")),0)</f>
        <v>0</v>
      </c>
      <c r="AG9" s="183"/>
      <c r="AH9" s="183" t="s">
        <v>215</v>
      </c>
      <c r="AI9" s="184">
        <f>IFERROR('BCO Gioti 3'!C64,0)</f>
        <v>0.68</v>
      </c>
      <c r="AJ9" s="184">
        <f>IFERROR('BCO Gioti 3'!C66,0)</f>
        <v>0.89</v>
      </c>
      <c r="AK9" s="183"/>
      <c r="AL9" s="183"/>
      <c r="AM9" s="183" t="s">
        <v>215</v>
      </c>
      <c r="AN9" s="185">
        <f>IFERROR(SUM('BCO Gioti 3'!C75:C83),0)</f>
        <v>0</v>
      </c>
      <c r="AO9" s="183"/>
      <c r="AP9" s="183" t="s">
        <v>215</v>
      </c>
      <c r="AQ9" s="185">
        <f>IFERROR('BCO Gioti 3'!C87,0)</f>
        <v>0</v>
      </c>
      <c r="AR9" s="183"/>
      <c r="AS9" s="180" t="s">
        <v>215</v>
      </c>
      <c r="AT9" s="180">
        <f>COUNTIF('BCO Gioti 3'!C97:C114,"Sí")+COUNTIF('BCO Gioti 3'!C97:C114,"Si")+0.5*COUNTIF('BCO Gioti 3'!C97:C114,"Parcial")</f>
        <v>0</v>
      </c>
      <c r="AU9" s="183"/>
      <c r="AV9" s="183" t="s">
        <v>215</v>
      </c>
      <c r="AW9" s="184">
        <f>IFERROR(COUNTA('BCO Gioti 3'!C121:C128)/8,0)</f>
        <v>0</v>
      </c>
      <c r="AX9" s="183"/>
      <c r="AY9" s="183" t="s">
        <v>215</v>
      </c>
      <c r="AZ9" s="185">
        <f>IFERROR(COUNTA('BCO Gioti 3'!C132:C141),0)</f>
        <v>0</v>
      </c>
      <c r="BA9" s="183"/>
      <c r="BB9" s="183" t="s">
        <v>215</v>
      </c>
      <c r="BC9" s="184">
        <f>IFERROR(COUNTA('BCO Gioti 3'!C145:C151)/7,0)</f>
        <v>0</v>
      </c>
      <c r="BD9" s="183"/>
      <c r="BE9" s="183" t="s">
        <v>215</v>
      </c>
      <c r="BF9" s="184">
        <f>IFERROR(COUNTA('BCO Gioti 3'!C155:C163)/9,0)</f>
        <v>0.1111111111111111</v>
      </c>
      <c r="BG9" s="183"/>
      <c r="BH9" s="183" t="s">
        <v>215</v>
      </c>
      <c r="BI9" s="184">
        <f>IFERROR(COUNTA('BCO Gioti 3'!C167:G177)/20,0)</f>
        <v>0.35</v>
      </c>
      <c r="BJ9" s="183"/>
      <c r="BK9" s="183" t="s">
        <v>216</v>
      </c>
      <c r="BL9" s="184">
        <f>IFERROR(AVERAGE(AT3:AT13)/7,0)</f>
        <v>0.66233766233766234</v>
      </c>
      <c r="BM9" s="184">
        <f>0</f>
        <v>0</v>
      </c>
      <c r="BN9" s="180"/>
      <c r="BO9" s="180" t="s">
        <v>157</v>
      </c>
      <c r="BP9" s="180">
        <f>Dashboard!N53</f>
        <v>2.5</v>
      </c>
      <c r="BQ9"/>
    </row>
    <row r="10" spans="1:69" ht="15" customHeight="1">
      <c r="A10" s="172" t="s">
        <v>217</v>
      </c>
      <c r="B10" s="172" t="str">
        <f>IF('BCO Gioti 4'!C14="","0",'BCO Gioti 4'!C14)</f>
        <v>N1</v>
      </c>
      <c r="C10" s="172">
        <f>IFERROR(VALUE(RIGHT(B10,1)),0)</f>
        <v>1</v>
      </c>
      <c r="D10" s="172">
        <v>3</v>
      </c>
      <c r="E10" s="172"/>
      <c r="F10" s="172"/>
      <c r="G10" s="172"/>
      <c r="H10" s="172"/>
      <c r="I10" s="172"/>
      <c r="J10" s="172"/>
      <c r="K10" s="172" t="str">
        <f>A10</f>
        <v>BCO Gioti4</v>
      </c>
      <c r="L10" s="172">
        <f>C10</f>
        <v>1</v>
      </c>
      <c r="M10" s="172">
        <f>D10</f>
        <v>3</v>
      </c>
      <c r="N10" s="172"/>
      <c r="O10" s="172"/>
      <c r="P10" s="172"/>
      <c r="Q10" s="172"/>
      <c r="R10" s="172"/>
      <c r="S10" s="172"/>
      <c r="T10" s="172"/>
      <c r="U10" s="172"/>
      <c r="V10" s="172"/>
      <c r="W10" s="70"/>
      <c r="X10" s="183" t="s">
        <v>217</v>
      </c>
      <c r="Y10" s="184">
        <f>IFERROR(COUNTA('BCO Gioti 4'!C4:C19)/15,0)</f>
        <v>0.46666666666666667</v>
      </c>
      <c r="Z10" s="183"/>
      <c r="AA10" s="183" t="s">
        <v>217</v>
      </c>
      <c r="AB10" s="185">
        <f>IFERROR(VALUE(RIGHT('BCO Gioti 4'!C14,1)),0)</f>
        <v>1</v>
      </c>
      <c r="AC10" s="185">
        <f>3</f>
        <v>3</v>
      </c>
      <c r="AD10" s="183"/>
      <c r="AE10" s="183" t="s">
        <v>217</v>
      </c>
      <c r="AF10" s="184">
        <f>IFERROR((COUNTIF('BCO Gioti 4'!D32:D54,"Sí")+COUNTIF('BCO Gioti 4'!D32:D54,"Si")+0.5*COUNTIF('BCO Gioti 4'!D32:D54,"Parcial"))/(COUNTIF('BCO Gioti 4'!D32:D54,"Sí")+COUNTIF('BCO Gioti 4'!D32:D54,"Si")+COUNTIF('BCO Gioti 4'!D32:D54,"Parcial")+COUNTIF('BCO Gioti 4'!D32:D54,"No")),0)</f>
        <v>0</v>
      </c>
      <c r="AG10" s="183"/>
      <c r="AH10" s="183" t="s">
        <v>217</v>
      </c>
      <c r="AI10" s="184">
        <f>IFERROR('BCO Gioti 4'!C64,0)</f>
        <v>0.68</v>
      </c>
      <c r="AJ10" s="184">
        <f>IFERROR('BCO Gioti 4'!C66,0)</f>
        <v>0.89</v>
      </c>
      <c r="AK10" s="183"/>
      <c r="AL10" s="183"/>
      <c r="AM10" s="183" t="s">
        <v>217</v>
      </c>
      <c r="AN10" s="185">
        <f>IFERROR(SUM('BCO Gioti 4'!C75:C83),0)</f>
        <v>0</v>
      </c>
      <c r="AO10" s="183"/>
      <c r="AP10" s="183" t="s">
        <v>217</v>
      </c>
      <c r="AQ10" s="185">
        <f>IFERROR('BCO Gioti 4'!C87,0)</f>
        <v>0</v>
      </c>
      <c r="AR10" s="183"/>
      <c r="AS10" s="180" t="s">
        <v>217</v>
      </c>
      <c r="AT10" s="180">
        <f>COUNTIF('BCO Gioti 4'!C96:C113,"Sí")+COUNTIF('BCO Gioti 4'!C96:C113,"Si")+0.5*COUNTIF('BCO Gioti 4'!C96:C113,"Parcial")</f>
        <v>0</v>
      </c>
      <c r="AU10" s="183"/>
      <c r="AV10" s="183" t="s">
        <v>217</v>
      </c>
      <c r="AW10" s="184">
        <f>IFERROR(COUNTA('BCO Gioti 4'!C120:C127)/8,0)</f>
        <v>0</v>
      </c>
      <c r="AX10" s="183"/>
      <c r="AY10" s="183" t="s">
        <v>217</v>
      </c>
      <c r="AZ10" s="185">
        <f>IFERROR(COUNTA('BCO Gioti 4'!C131:C140),0)</f>
        <v>0</v>
      </c>
      <c r="BA10" s="183"/>
      <c r="BB10" s="183" t="s">
        <v>217</v>
      </c>
      <c r="BC10" s="184">
        <f>IFERROR(COUNTA('BCO Gioti 4'!C144:C150)/7,0)</f>
        <v>0</v>
      </c>
      <c r="BD10" s="183"/>
      <c r="BE10" s="183" t="s">
        <v>217</v>
      </c>
      <c r="BF10" s="184">
        <f>IFERROR(COUNTA('BCO Gioti 4'!C154:C162)/9,0)</f>
        <v>0.1111111111111111</v>
      </c>
      <c r="BG10" s="183"/>
      <c r="BH10" s="183" t="s">
        <v>217</v>
      </c>
      <c r="BI10" s="184">
        <f>IFERROR(COUNTA('BCO Gioti 4'!C166:G176)/20,0)</f>
        <v>0.35</v>
      </c>
      <c r="BJ10" s="183"/>
      <c r="BK10" s="183" t="s">
        <v>218</v>
      </c>
      <c r="BL10" s="184">
        <f>AVERAGE(AW3:AW13)</f>
        <v>0.19318181818181818</v>
      </c>
      <c r="BM10" s="184">
        <f>100%</f>
        <v>1</v>
      </c>
      <c r="BN10" s="180"/>
      <c r="BO10" s="180" t="s">
        <v>158</v>
      </c>
      <c r="BP10" s="180">
        <f>Dashboard!N54</f>
        <v>3</v>
      </c>
      <c r="BQ10"/>
    </row>
    <row r="11" spans="1:69" ht="15">
      <c r="A11" s="172" t="s">
        <v>124</v>
      </c>
      <c r="B11" s="172" t="str">
        <f>IF(AES!C13="","0",AES!C13)</f>
        <v>N1</v>
      </c>
      <c r="C11" s="172">
        <f>IFERROR(VALUE(RIGHT(B11,1)),0)</f>
        <v>1</v>
      </c>
      <c r="D11" s="172">
        <v>3</v>
      </c>
      <c r="E11" s="172"/>
      <c r="F11" s="172"/>
      <c r="G11" s="172"/>
      <c r="H11" s="172"/>
      <c r="I11" s="172"/>
      <c r="J11" s="172"/>
      <c r="K11" s="172" t="str">
        <f>A11</f>
        <v>AES</v>
      </c>
      <c r="L11" s="172">
        <f>C11</f>
        <v>1</v>
      </c>
      <c r="M11" s="172">
        <f>D11</f>
        <v>3</v>
      </c>
      <c r="N11" s="172"/>
      <c r="O11" s="172"/>
      <c r="P11" s="172"/>
      <c r="Q11" s="172"/>
      <c r="R11" s="172"/>
      <c r="S11" s="172"/>
      <c r="T11" s="172"/>
      <c r="U11" s="172"/>
      <c r="V11" s="172"/>
      <c r="W11" s="70"/>
      <c r="X11" s="183" t="s">
        <v>124</v>
      </c>
      <c r="Y11" s="184">
        <f>IFERROR(COUNTA(AES!C4:C19)/15,0)</f>
        <v>1</v>
      </c>
      <c r="Z11" s="183"/>
      <c r="AA11" s="183" t="s">
        <v>124</v>
      </c>
      <c r="AB11" s="185">
        <f>IFERROR(VALUE(RIGHT(AES!C13,1)),0)</f>
        <v>1</v>
      </c>
      <c r="AC11" s="185">
        <f>3</f>
        <v>3</v>
      </c>
      <c r="AD11" s="183"/>
      <c r="AE11" s="183" t="s">
        <v>124</v>
      </c>
      <c r="AF11" s="184">
        <f>IFERROR((COUNTIF(AES!D30:D52,"Sí")+COUNTIF(AES!D30:D52,"Si")+0.5*COUNTIF(AES!D30:D52,"Parcial"))/(COUNTIF(AES!D30:D52,"Sí")+COUNTIF(AES!D30:D52,"Si")+COUNTIF(AES!D30:D52,"Parcial")+COUNTIF(AES!D30:D52,"No")),0)</f>
        <v>0.35294117647058826</v>
      </c>
      <c r="AG11" s="183"/>
      <c r="AH11" s="183" t="s">
        <v>124</v>
      </c>
      <c r="AI11" s="184">
        <f>IFERROR(AES!C62,0)</f>
        <v>0</v>
      </c>
      <c r="AJ11" s="184">
        <f>IFERROR(AES!C64,0)</f>
        <v>0</v>
      </c>
      <c r="AK11" s="183"/>
      <c r="AL11" s="183"/>
      <c r="AM11" s="183" t="s">
        <v>124</v>
      </c>
      <c r="AN11" s="185">
        <f>IFERROR(SUM(AES!C73:C81),0)</f>
        <v>0</v>
      </c>
      <c r="AO11" s="183"/>
      <c r="AP11" s="183" t="s">
        <v>124</v>
      </c>
      <c r="AQ11" s="185">
        <f>IFERROR(AES!C85,0)</f>
        <v>0</v>
      </c>
      <c r="AR11" s="183"/>
      <c r="AS11" s="180" t="s">
        <v>124</v>
      </c>
      <c r="AT11" s="180">
        <f>COUNTIF(AES!C94:C111,"Sí")+COUNTIF(AES!C94:C111,"Si")+0.5*COUNTIF(AES!C94:C111,"Parcial")</f>
        <v>6</v>
      </c>
      <c r="AU11" s="183"/>
      <c r="AV11" s="183" t="s">
        <v>124</v>
      </c>
      <c r="AW11" s="184">
        <f>IFERROR(COUNTA(AES!C118:C125)/8,0)</f>
        <v>0.125</v>
      </c>
      <c r="AX11" s="183"/>
      <c r="AY11" s="183" t="s">
        <v>124</v>
      </c>
      <c r="AZ11" s="185">
        <f>IFERROR(COUNTA(AES!C129:C138),0)</f>
        <v>2</v>
      </c>
      <c r="BA11" s="183"/>
      <c r="BB11" s="183" t="s">
        <v>124</v>
      </c>
      <c r="BC11" s="184">
        <f>IFERROR(COUNTA(AES!C142:C148)/7,0)</f>
        <v>0.42857142857142855</v>
      </c>
      <c r="BD11" s="183"/>
      <c r="BE11" s="183" t="s">
        <v>124</v>
      </c>
      <c r="BF11" s="184">
        <f>IFERROR(COUNTA(AES!C152:C160)/9,0)</f>
        <v>0.88888888888888884</v>
      </c>
      <c r="BG11" s="183"/>
      <c r="BH11" s="183" t="s">
        <v>124</v>
      </c>
      <c r="BI11" s="184">
        <f>IFERROR(COUNTA(AES!C164:G174)/20,0)</f>
        <v>0.35</v>
      </c>
      <c r="BJ11" s="183"/>
      <c r="BK11" s="183" t="s">
        <v>219</v>
      </c>
      <c r="BL11" s="184">
        <f>IFERROR(AVERAGE(AZ3:AZ13)/10,0)</f>
        <v>0.19090909090909092</v>
      </c>
      <c r="BM11" s="184">
        <f>100%</f>
        <v>1</v>
      </c>
      <c r="BN11" s="180"/>
      <c r="BO11" s="180" t="s">
        <v>159</v>
      </c>
      <c r="BP11" s="180">
        <f>Dashboard!N55</f>
        <v>2.5</v>
      </c>
      <c r="BQ11"/>
    </row>
    <row r="12" spans="1:69" ht="15">
      <c r="A12" s="172" t="s">
        <v>125</v>
      </c>
      <c r="B12" s="172" t="str">
        <f>IF(XM!C14="","0",XM!C14)</f>
        <v>N1</v>
      </c>
      <c r="C12" s="172">
        <f>IFERROR(VALUE(RIGHT(B12,1)),0)</f>
        <v>1</v>
      </c>
      <c r="D12" s="172">
        <v>3</v>
      </c>
      <c r="E12" s="172"/>
      <c r="F12" s="172"/>
      <c r="G12" s="172"/>
      <c r="H12" s="172"/>
      <c r="I12" s="172"/>
      <c r="J12" s="172"/>
      <c r="K12" s="172" t="str">
        <f>A12</f>
        <v>XM</v>
      </c>
      <c r="L12" s="172">
        <f>C12</f>
        <v>1</v>
      </c>
      <c r="M12" s="172">
        <f>D12</f>
        <v>3</v>
      </c>
      <c r="N12" s="172"/>
      <c r="O12" s="172"/>
      <c r="P12" s="172"/>
      <c r="Q12" s="172"/>
      <c r="R12" s="172"/>
      <c r="S12" s="172"/>
      <c r="T12" s="172"/>
      <c r="U12" s="172"/>
      <c r="V12" s="172"/>
      <c r="W12" s="70"/>
      <c r="X12" s="183" t="s">
        <v>125</v>
      </c>
      <c r="Y12" s="184">
        <f>IFERROR(COUNTA(XM!C4:C19)/15,0)</f>
        <v>0.4</v>
      </c>
      <c r="Z12" s="183"/>
      <c r="AA12" s="183" t="s">
        <v>125</v>
      </c>
      <c r="AB12" s="185">
        <f>IFERROR(VALUE(RIGHT(XM!C14,1)),0)</f>
        <v>1</v>
      </c>
      <c r="AC12" s="185">
        <f>3</f>
        <v>3</v>
      </c>
      <c r="AD12" s="183"/>
      <c r="AE12" s="183" t="s">
        <v>125</v>
      </c>
      <c r="AF12" s="184">
        <f>IFERROR((COUNTIF(XM!D32:D54,"Sí")+COUNTIF(XM!D32:D54,"Si")+0.5*COUNTIF(XM!D32:D54,"Parcial"))/(COUNTIF(XM!D32:D54,"Sí")+COUNTIF(XM!D32:D54,"Si")+COUNTIF(XM!D32:D54,"Parcial")+COUNTIF(XM!D32:D54,"No")),0)</f>
        <v>0</v>
      </c>
      <c r="AG12" s="183"/>
      <c r="AH12" s="183" t="s">
        <v>125</v>
      </c>
      <c r="AI12" s="184">
        <f>IFERROR(XM!C64,0)</f>
        <v>0</v>
      </c>
      <c r="AJ12" s="184">
        <f>IFERROR(XM!C66,0)</f>
        <v>0</v>
      </c>
      <c r="AK12" s="183"/>
      <c r="AL12" s="183"/>
      <c r="AM12" s="183" t="s">
        <v>125</v>
      </c>
      <c r="AN12" s="185">
        <f>IFERROR(SUM(XM!C75:C83),0)</f>
        <v>0</v>
      </c>
      <c r="AO12" s="183"/>
      <c r="AP12" s="183" t="s">
        <v>125</v>
      </c>
      <c r="AQ12" s="185">
        <f>IFERROR(XM!C87,0)</f>
        <v>0</v>
      </c>
      <c r="AR12" s="183"/>
      <c r="AS12" s="180" t="s">
        <v>125</v>
      </c>
      <c r="AT12" s="180">
        <f>COUNTIF(XM!C96:C113,"Sí")+COUNTIF(XM!C96:C113,"Si")+0.5*COUNTIF(XM!C96:C113,"Parcial")</f>
        <v>0</v>
      </c>
      <c r="AU12" s="183"/>
      <c r="AV12" s="183" t="s">
        <v>125</v>
      </c>
      <c r="AW12" s="184">
        <f>IFERROR(COUNTA(XM!C120:C127)/8,0)</f>
        <v>0</v>
      </c>
      <c r="AX12" s="183"/>
      <c r="AY12" s="183" t="s">
        <v>125</v>
      </c>
      <c r="AZ12" s="185">
        <f>IFERROR(COUNTA(XM!C131:C140),0)</f>
        <v>0</v>
      </c>
      <c r="BA12" s="183"/>
      <c r="BB12" s="183" t="s">
        <v>125</v>
      </c>
      <c r="BC12" s="184">
        <f>IFERROR(COUNTA(XM!C144:C150)/7,0)</f>
        <v>0</v>
      </c>
      <c r="BD12" s="183"/>
      <c r="BE12" s="183" t="s">
        <v>125</v>
      </c>
      <c r="BF12" s="184">
        <f>IFERROR(COUNTA(XM!C154:C162)/9,0)</f>
        <v>0.1111111111111111</v>
      </c>
      <c r="BG12" s="183"/>
      <c r="BH12" s="183" t="s">
        <v>125</v>
      </c>
      <c r="BI12" s="184">
        <f>IFERROR(COUNTA(XM!C166:G176)/20,0)</f>
        <v>0.35</v>
      </c>
      <c r="BJ12" s="183"/>
      <c r="BK12" s="183" t="s">
        <v>220</v>
      </c>
      <c r="BL12" s="184">
        <f>AVERAGE(BC3:BC13)</f>
        <v>0.40259740259740262</v>
      </c>
      <c r="BM12" s="184">
        <f>100%</f>
        <v>1</v>
      </c>
      <c r="BN12" s="180"/>
      <c r="BO12" s="180" t="s">
        <v>160</v>
      </c>
      <c r="BP12" s="180">
        <f>Dashboard!N56</f>
        <v>4</v>
      </c>
      <c r="BQ12"/>
    </row>
    <row r="13" spans="1:69" ht="15" customHeight="1">
      <c r="A13" s="172" t="s">
        <v>126</v>
      </c>
      <c r="B13" s="172" t="str">
        <f>IF(MEDICARTE!C14="","0",MEDICARTE!C14)</f>
        <v>N1</v>
      </c>
      <c r="C13" s="172">
        <f>IFERROR(VALUE(RIGHT(B13,1)),0)</f>
        <v>1</v>
      </c>
      <c r="D13" s="172">
        <v>3</v>
      </c>
      <c r="E13" s="172"/>
      <c r="F13" s="172"/>
      <c r="G13" s="172"/>
      <c r="H13" s="172"/>
      <c r="I13" s="172"/>
      <c r="J13" s="172"/>
      <c r="K13" s="172" t="str">
        <f>A13</f>
        <v>MEDICARTE</v>
      </c>
      <c r="L13" s="172">
        <f>C13</f>
        <v>1</v>
      </c>
      <c r="M13" s="172">
        <f>D13</f>
        <v>3</v>
      </c>
      <c r="N13" s="172"/>
      <c r="O13" s="172"/>
      <c r="P13" s="172"/>
      <c r="Q13" s="172"/>
      <c r="R13" s="172"/>
      <c r="S13" s="172"/>
      <c r="T13" s="172"/>
      <c r="U13" s="172"/>
      <c r="V13" s="172"/>
      <c r="W13" s="70"/>
      <c r="X13" s="183" t="s">
        <v>126</v>
      </c>
      <c r="Y13" s="184">
        <f>IFERROR(COUNTA(MEDICARTE!C4:C19)/15,0)</f>
        <v>0.33333333333333331</v>
      </c>
      <c r="Z13" s="183"/>
      <c r="AA13" s="183" t="s">
        <v>126</v>
      </c>
      <c r="AB13" s="185">
        <f>IFERROR(VALUE(RIGHT(MEDICARTE!C14,1)),0)</f>
        <v>1</v>
      </c>
      <c r="AC13" s="185">
        <f>3</f>
        <v>3</v>
      </c>
      <c r="AD13" s="183"/>
      <c r="AE13" s="183" t="s">
        <v>126</v>
      </c>
      <c r="AF13" s="184">
        <f>IFERROR((COUNTIF(MEDICARTE!D32:D54,"Sí")+COUNTIF(MEDICARTE!D32:D54,"Si")+0.5*COUNTIF(MEDICARTE!D32:D54,"Parcial"))/(COUNTIF(MEDICARTE!D32:D54,"Sí")+COUNTIF(MEDICARTE!D32:D54,"Si")+COUNTIF(MEDICARTE!D32:D54,"Parcial")+COUNTIF(MEDICARTE!D32:D54,"No")),0)</f>
        <v>0</v>
      </c>
      <c r="AG13" s="183"/>
      <c r="AH13" s="183" t="s">
        <v>126</v>
      </c>
      <c r="AI13" s="184">
        <f>IFERROR(MEDICARTE!C64,0)</f>
        <v>0.68</v>
      </c>
      <c r="AJ13" s="184">
        <f>IFERROR(MEDICARTE!C66,0)</f>
        <v>0.89</v>
      </c>
      <c r="AK13" s="183"/>
      <c r="AL13" s="183"/>
      <c r="AM13" s="183" t="s">
        <v>126</v>
      </c>
      <c r="AN13" s="185">
        <f>IFERROR(SUM(MEDICARTE!C75:C83),0)</f>
        <v>0</v>
      </c>
      <c r="AO13" s="183"/>
      <c r="AP13" s="183" t="s">
        <v>126</v>
      </c>
      <c r="AQ13" s="185">
        <f>IFERROR(MEDICARTE!C87,0)</f>
        <v>0</v>
      </c>
      <c r="AR13" s="183"/>
      <c r="AS13" s="180" t="s">
        <v>126</v>
      </c>
      <c r="AT13" s="180">
        <f>COUNTIF(MEDICARTE!C96:C113,"Sí")+COUNTIF(MEDICARTE!C96:C113,"Si")+0.5*COUNTIF(MEDICARTE!C96:C113,"Parcial")</f>
        <v>0</v>
      </c>
      <c r="AU13" s="183"/>
      <c r="AV13" s="183" t="s">
        <v>126</v>
      </c>
      <c r="AW13" s="184">
        <f>IFERROR(COUNTA(MEDICARTE!C120:C127)/8,0)</f>
        <v>0</v>
      </c>
      <c r="AX13" s="183"/>
      <c r="AY13" s="183" t="s">
        <v>126</v>
      </c>
      <c r="AZ13" s="185">
        <f>IFERROR(COUNTA(MEDICARTE!C131:C140),0)</f>
        <v>0</v>
      </c>
      <c r="BA13" s="183"/>
      <c r="BB13" s="183" t="s">
        <v>126</v>
      </c>
      <c r="BC13" s="184">
        <f>IFERROR(COUNTA(MEDICARTE!C144:C150)/7,0)</f>
        <v>0</v>
      </c>
      <c r="BD13" s="183"/>
      <c r="BE13" s="183" t="s">
        <v>126</v>
      </c>
      <c r="BF13" s="184">
        <f>IFERROR(COUNTA(MEDICARTE!C154:C162)/9,0)</f>
        <v>0.1111111111111111</v>
      </c>
      <c r="BG13" s="183"/>
      <c r="BH13" s="183" t="s">
        <v>126</v>
      </c>
      <c r="BI13" s="184">
        <f>IFERROR(COUNTA(MEDICARTE!C166:G176)/20,0)</f>
        <v>0.35</v>
      </c>
      <c r="BJ13" s="183"/>
      <c r="BK13" s="183" t="s">
        <v>221</v>
      </c>
      <c r="BL13" s="184">
        <f>AVERAGE(BF3:BF13)</f>
        <v>0.50505050505050486</v>
      </c>
      <c r="BM13" s="184">
        <f>100%</f>
        <v>1</v>
      </c>
      <c r="BN13" s="180"/>
      <c r="BO13" s="180" t="s">
        <v>161</v>
      </c>
      <c r="BP13" s="180">
        <f>Dashboard!N57</f>
        <v>2.5</v>
      </c>
      <c r="BQ13"/>
    </row>
    <row r="14" spans="1:69" ht="15" customHeight="1">
      <c r="A14" s="172"/>
      <c r="B14" s="172"/>
      <c r="C14" s="172"/>
      <c r="D14" s="172"/>
      <c r="E14" s="172"/>
      <c r="F14" s="172"/>
      <c r="G14" s="172"/>
      <c r="H14" s="172"/>
      <c r="I14" s="172"/>
      <c r="J14" s="172"/>
      <c r="K14" s="172"/>
      <c r="L14" s="172"/>
      <c r="M14" s="172"/>
      <c r="N14" s="172"/>
      <c r="O14" s="172"/>
      <c r="P14" s="172"/>
      <c r="Q14" s="172"/>
      <c r="R14" s="172"/>
      <c r="S14" s="172"/>
      <c r="T14" s="172"/>
      <c r="U14" s="172"/>
      <c r="V14" s="172"/>
      <c r="W14" s="70"/>
      <c r="X14" s="183"/>
      <c r="Y14" s="183"/>
      <c r="Z14" s="183"/>
      <c r="AA14" s="183"/>
      <c r="AB14" s="183"/>
      <c r="AC14" s="183"/>
      <c r="AD14" s="183"/>
      <c r="AE14" s="183"/>
      <c r="AF14" s="183"/>
      <c r="AG14" s="183"/>
      <c r="AH14" s="183"/>
      <c r="AI14" s="183"/>
      <c r="AJ14" s="183"/>
      <c r="AK14" s="183"/>
      <c r="AL14" s="183"/>
      <c r="AM14" s="183"/>
      <c r="AN14" s="183"/>
      <c r="AO14" s="183"/>
      <c r="AP14" s="183"/>
      <c r="AQ14" s="183"/>
      <c r="AR14" s="183"/>
      <c r="AS14" s="183"/>
      <c r="AT14" s="183"/>
      <c r="AU14" s="183"/>
      <c r="AV14" s="183"/>
      <c r="AW14" s="183"/>
      <c r="AX14" s="183"/>
      <c r="AY14" s="183"/>
      <c r="AZ14" s="183"/>
      <c r="BA14" s="183"/>
      <c r="BB14" s="183"/>
      <c r="BC14" s="183"/>
      <c r="BD14" s="183"/>
      <c r="BE14" s="183"/>
      <c r="BF14" s="183"/>
      <c r="BG14" s="183"/>
      <c r="BH14" s="183"/>
      <c r="BI14" s="183"/>
      <c r="BJ14" s="183"/>
      <c r="BK14" s="183" t="s">
        <v>222</v>
      </c>
      <c r="BL14" s="184">
        <f>AVERAGE(BI3:BI13)</f>
        <v>0.35000000000000003</v>
      </c>
      <c r="BM14" s="184">
        <f>100%</f>
        <v>1</v>
      </c>
      <c r="BN14" s="180"/>
      <c r="BO14" s="180" t="s">
        <v>162</v>
      </c>
      <c r="BP14" s="180">
        <f>Dashboard!N58</f>
        <v>3</v>
      </c>
      <c r="BQ14"/>
    </row>
    <row r="15" spans="1:69" ht="15" customHeight="1">
      <c r="A15" s="181" t="s">
        <v>223</v>
      </c>
      <c r="B15" s="181"/>
      <c r="C15" s="181"/>
      <c r="D15" s="181"/>
      <c r="E15" s="181"/>
      <c r="F15" s="181"/>
      <c r="G15" s="172"/>
      <c r="H15" s="172"/>
      <c r="I15" s="172"/>
      <c r="J15" s="172"/>
      <c r="K15" s="172"/>
      <c r="L15" s="172"/>
      <c r="M15" s="172"/>
      <c r="N15" s="172"/>
      <c r="O15" s="172"/>
      <c r="P15" s="172"/>
      <c r="Q15" s="172"/>
      <c r="R15" s="172"/>
      <c r="S15" s="172"/>
      <c r="T15" s="172"/>
      <c r="U15" s="172"/>
      <c r="V15" s="172"/>
      <c r="W15" s="70"/>
      <c r="X15" s="180"/>
      <c r="Y15" s="180"/>
      <c r="Z15" s="180"/>
      <c r="AA15" s="180"/>
      <c r="AB15" s="180"/>
      <c r="AC15" s="180"/>
      <c r="AD15" s="180"/>
      <c r="AE15" s="180"/>
      <c r="AF15" s="180"/>
      <c r="AG15" s="180"/>
      <c r="AH15" s="180"/>
      <c r="AI15" s="180"/>
      <c r="AJ15" s="180"/>
      <c r="AK15" s="180"/>
      <c r="AL15" s="180"/>
      <c r="AM15" s="180"/>
      <c r="AN15" s="180"/>
      <c r="AO15" s="180"/>
      <c r="AP15" s="180"/>
      <c r="AQ15" s="180"/>
      <c r="AR15" s="180"/>
      <c r="AS15" s="180"/>
      <c r="AT15" s="180"/>
      <c r="AU15" s="180"/>
      <c r="AV15" s="180"/>
      <c r="AW15" s="180"/>
      <c r="AX15" s="180"/>
      <c r="AY15" s="180"/>
      <c r="AZ15" s="180"/>
      <c r="BA15" s="180"/>
      <c r="BB15" s="180"/>
      <c r="BC15" s="180"/>
      <c r="BD15" s="180"/>
      <c r="BE15" s="180"/>
      <c r="BF15" s="180"/>
      <c r="BG15" s="180"/>
      <c r="BH15" s="180"/>
      <c r="BI15" s="180"/>
      <c r="BJ15" s="180"/>
      <c r="BK15" s="180"/>
      <c r="BL15" s="180"/>
      <c r="BM15" s="180"/>
      <c r="BN15" s="180"/>
      <c r="BO15" s="180" t="s">
        <v>163</v>
      </c>
      <c r="BP15" s="180">
        <f>Dashboard!N59</f>
        <v>3</v>
      </c>
      <c r="BQ15"/>
    </row>
    <row r="16" spans="1:69" ht="15" customHeight="1">
      <c r="A16" s="181" t="s">
        <v>189</v>
      </c>
      <c r="B16" s="181" t="s">
        <v>224</v>
      </c>
      <c r="C16" s="181" t="s">
        <v>225</v>
      </c>
      <c r="D16" s="181" t="s">
        <v>226</v>
      </c>
      <c r="E16" s="181" t="s">
        <v>227</v>
      </c>
      <c r="F16" s="181" t="s">
        <v>228</v>
      </c>
      <c r="G16" s="172"/>
      <c r="H16" s="172"/>
      <c r="I16" s="172"/>
      <c r="J16" s="172"/>
      <c r="K16" s="186" t="s">
        <v>189</v>
      </c>
      <c r="L16" s="186" t="s">
        <v>224</v>
      </c>
      <c r="M16" s="187"/>
      <c r="N16" s="186" t="s">
        <v>189</v>
      </c>
      <c r="O16" s="186" t="s">
        <v>225</v>
      </c>
      <c r="P16" s="187"/>
      <c r="Q16" s="186" t="s">
        <v>189</v>
      </c>
      <c r="R16" s="186" t="s">
        <v>226</v>
      </c>
      <c r="S16" s="172"/>
      <c r="T16" s="188" t="s">
        <v>189</v>
      </c>
      <c r="U16" s="188" t="s">
        <v>228</v>
      </c>
      <c r="V16" s="172"/>
      <c r="W16" s="70"/>
      <c r="X16" s="180"/>
      <c r="Y16" s="180"/>
      <c r="Z16" s="180"/>
      <c r="AA16" s="180"/>
      <c r="AB16" s="180"/>
      <c r="AC16" s="180"/>
      <c r="AD16" s="180"/>
      <c r="AE16" s="180"/>
      <c r="AF16" s="180"/>
      <c r="AG16" s="180"/>
      <c r="AH16" s="180"/>
      <c r="AI16" s="180"/>
      <c r="AJ16" s="180"/>
      <c r="AK16" s="180"/>
      <c r="AL16" s="180"/>
      <c r="AM16" s="180"/>
      <c r="AN16" s="180"/>
      <c r="AO16" s="180"/>
      <c r="AP16" s="180"/>
      <c r="AQ16" s="180"/>
      <c r="AR16" s="180"/>
      <c r="AS16" s="180"/>
      <c r="AT16" s="180"/>
      <c r="AU16" s="180"/>
      <c r="AV16" s="180"/>
      <c r="AW16" s="180"/>
      <c r="AX16" s="180"/>
      <c r="AY16" s="180"/>
      <c r="AZ16" s="180"/>
      <c r="BA16" s="180"/>
      <c r="BB16" s="180"/>
      <c r="BC16" s="180"/>
      <c r="BD16" s="180"/>
      <c r="BE16" s="180"/>
      <c r="BF16" s="180"/>
      <c r="BG16" s="180"/>
      <c r="BH16" s="180"/>
      <c r="BI16" s="180"/>
      <c r="BJ16" s="180"/>
      <c r="BK16" s="180"/>
      <c r="BL16" s="180"/>
      <c r="BM16" s="180"/>
      <c r="BN16" s="180"/>
      <c r="BO16" s="180" t="s">
        <v>164</v>
      </c>
      <c r="BP16" s="180">
        <f>Dashboard!N60</f>
        <v>4</v>
      </c>
      <c r="BQ16"/>
    </row>
    <row r="17" spans="1:69" ht="15" customHeight="1">
      <c r="A17" s="172" t="s">
        <v>116</v>
      </c>
      <c r="B17" s="187">
        <f>IFERROR((COUNTIF('SURA Cotizadores'!D30:D34,"Sí")+COUNTIF('SURA Cotizadores'!D30:D34,"Si")+0.5*COUNTIF('SURA Cotizadores'!D30:D34,"Parcial"))/(COUNTIF('SURA Cotizadores'!D30:D34,"Sí")+COUNTIF('SURA Cotizadores'!D30:D34,"Si")+COUNTIF('SURA Cotizadores'!D30:D34,"Parcial")+COUNTIF('SURA Cotizadores'!D30:D34,"No")),0)</f>
        <v>0.3</v>
      </c>
      <c r="C17" s="187">
        <f>IFERROR((COUNTIF('SURA Cotizadores'!D37:D43,"Sí")+COUNTIF('SURA Cotizadores'!D37:D43,"Si")+0.5*COUNTIF('SURA Cotizadores'!D37:D43,"Parcial"))/(COUNTIF('SURA Cotizadores'!D37:D43,"Sí")+COUNTIF('SURA Cotizadores'!D37:D43,"Si")+COUNTIF('SURA Cotizadores'!D37:D43,"Parcial")+COUNTIF('SURA Cotizadores'!D37:D43,"No")),0)</f>
        <v>0.5714285714285714</v>
      </c>
      <c r="D17" s="187">
        <f>IFERROR((COUNTIF('SURA Cotizadores'!D46:D48,"Sí")+COUNTIF('SURA Cotizadores'!D46:D48,"Si")+0.5*COUNTIF('SURA Cotizadores'!D46:D48,"Parcial"))/(COUNTIF('SURA Cotizadores'!D46:D48,"Sí")+COUNTIF('SURA Cotizadores'!D46:D48,"Si")+COUNTIF('SURA Cotizadores'!D46:D48,"Parcial")+COUNTIF('SURA Cotizadores'!D46:D48,"No")),0)</f>
        <v>0.83333333333333337</v>
      </c>
      <c r="E17" s="187">
        <f>IFERROR((COUNTIF('SURA Cotizadores'!D51:D52,"Sí")+COUNTIF('SURA Cotizadores'!D51:D52,"Si")+0.5*COUNTIF('SURA Cotizadores'!D51:D52,"Parcial"))/(COUNTIF('SURA Cotizadores'!D51:D52,"Sí")+COUNTIF('SURA Cotizadores'!D51:D52,"Si")+COUNTIF('SURA Cotizadores'!D51:D52,"Parcial")+COUNTIF('SURA Cotizadores'!D51:D52,"No")),0)</f>
        <v>0.5</v>
      </c>
      <c r="F17" s="187">
        <f>IFERROR('SURA Cotizadores'!E54,0)</f>
        <v>0.52941176470588236</v>
      </c>
      <c r="G17" s="172"/>
      <c r="H17" s="172"/>
      <c r="I17" s="172"/>
      <c r="J17" s="172"/>
      <c r="K17" s="187" t="str">
        <f>A17</f>
        <v>SURA Cotizadores</v>
      </c>
      <c r="L17" s="187">
        <f>B17</f>
        <v>0.3</v>
      </c>
      <c r="M17" s="187"/>
      <c r="N17" s="187" t="str">
        <f>A17</f>
        <v>SURA Cotizadores</v>
      </c>
      <c r="O17" s="187">
        <f>C17</f>
        <v>0.5714285714285714</v>
      </c>
      <c r="P17" s="187"/>
      <c r="Q17" s="187" t="str">
        <f>A17</f>
        <v>SURA Cotizadores</v>
      </c>
      <c r="R17" s="187">
        <f>D17</f>
        <v>0.83333333333333337</v>
      </c>
      <c r="S17" s="172"/>
      <c r="T17" s="172" t="str">
        <f>A17</f>
        <v>SURA Cotizadores</v>
      </c>
      <c r="U17" s="187">
        <f>F17</f>
        <v>0.52941176470588236</v>
      </c>
      <c r="V17" s="172"/>
      <c r="W17" s="70"/>
      <c r="X17" s="180"/>
      <c r="Y17" s="180"/>
      <c r="Z17" s="180"/>
      <c r="AA17" s="180"/>
      <c r="AB17" s="180"/>
      <c r="AC17" s="180"/>
      <c r="AD17" s="180"/>
      <c r="AE17" s="180"/>
      <c r="AF17" s="180"/>
      <c r="AG17" s="180"/>
      <c r="AH17" s="180"/>
      <c r="AI17" s="180"/>
      <c r="AJ17" s="180"/>
      <c r="AK17" s="180"/>
      <c r="AL17" s="180"/>
      <c r="AM17" s="180"/>
      <c r="AN17" s="180"/>
      <c r="AO17" s="180"/>
      <c r="AP17" s="180"/>
      <c r="AQ17" s="180"/>
      <c r="AR17" s="180"/>
      <c r="AS17" s="180"/>
      <c r="AT17" s="180"/>
      <c r="AU17" s="180"/>
      <c r="AV17" s="180"/>
      <c r="AW17" s="180"/>
      <c r="AX17" s="180"/>
      <c r="AY17" s="180"/>
      <c r="AZ17" s="180"/>
      <c r="BA17" s="180"/>
      <c r="BB17" s="180"/>
      <c r="BC17" s="180"/>
      <c r="BD17" s="180"/>
      <c r="BE17" s="180"/>
      <c r="BF17" s="180"/>
      <c r="BG17" s="180"/>
      <c r="BH17" s="180"/>
      <c r="BI17" s="180"/>
      <c r="BJ17" s="180"/>
      <c r="BK17" s="180"/>
      <c r="BL17" s="180"/>
      <c r="BM17" s="180"/>
      <c r="BN17" s="180"/>
      <c r="BO17" s="180" t="s">
        <v>165</v>
      </c>
      <c r="BP17" s="180">
        <f>Dashboard!N61</f>
        <v>2</v>
      </c>
      <c r="BQ17"/>
    </row>
    <row r="18" spans="1:69" ht="15" customHeight="1">
      <c r="A18" s="172" t="s">
        <v>117</v>
      </c>
      <c r="B18" s="187">
        <f>IFERROR((COUNTIF('SURA Digital Venta'!D31:D35,"Sí")+COUNTIF('SURA Digital Venta'!D31:D35,"Si")+0.5*COUNTIF('SURA Digital Venta'!D31:D35,"Parcial"))/(COUNTIF('SURA Digital Venta'!D31:D35,"Sí")+COUNTIF('SURA Digital Venta'!D31:D35,"Si")+COUNTIF('SURA Digital Venta'!D31:D35,"Parcial")+COUNTIF('SURA Digital Venta'!D31:D35,"No")),0)</f>
        <v>0.4</v>
      </c>
      <c r="C18" s="187">
        <f>IFERROR((COUNTIF('SURA Digital Venta'!D38:D44,"Sí")+COUNTIF('SURA Digital Venta'!D38:D44,"Si")+0.5*COUNTIF('SURA Digital Venta'!D38:D44,"Parcial"))/(COUNTIF('SURA Digital Venta'!D38:D44,"Sí")+COUNTIF('SURA Digital Venta'!D38:D44,"Si")+COUNTIF('SURA Digital Venta'!D38:D44,"Parcial")+COUNTIF('SURA Digital Venta'!D38:D44,"No")),0)</f>
        <v>0.5714285714285714</v>
      </c>
      <c r="D18" s="187">
        <f>IFERROR((COUNTIF('SURA Digital Venta'!D47:D49,"Sí")+COUNTIF('SURA Digital Venta'!D47:D49,"Si")+0.5*COUNTIF('SURA Digital Venta'!D47:D49,"Parcial"))/(COUNTIF('SURA Digital Venta'!D47:D49,"Sí")+COUNTIF('SURA Digital Venta'!D47:D49,"Si")+COUNTIF('SURA Digital Venta'!D47:D49,"Parcial")+COUNTIF('SURA Digital Venta'!D47:D49,"No")),0)</f>
        <v>0.83333333333333337</v>
      </c>
      <c r="E18" s="187">
        <f>IFERROR((COUNTIF('SURA Digital Venta'!D52:D53,"Sí")+COUNTIF('SURA Digital Venta'!D52:D53,"Si")+0.5*COUNTIF('SURA Digital Venta'!D52:D53,"Parcial"))/(COUNTIF('SURA Digital Venta'!D52:D53,"Sí")+COUNTIF('SURA Digital Venta'!D52:D53,"Si")+COUNTIF('SURA Digital Venta'!D52:D53,"Parcial")+COUNTIF('SURA Digital Venta'!D52:D53,"No")),0)</f>
        <v>0.5</v>
      </c>
      <c r="F18" s="187">
        <f>IFERROR('SURA Digital Venta'!E55,0)</f>
        <v>0.55882352941176472</v>
      </c>
      <c r="G18" s="172"/>
      <c r="H18" s="172"/>
      <c r="I18" s="172"/>
      <c r="J18" s="172"/>
      <c r="K18" s="187" t="str">
        <f>A18</f>
        <v>SURA Digital Venta</v>
      </c>
      <c r="L18" s="187">
        <f>B18</f>
        <v>0.4</v>
      </c>
      <c r="M18" s="187"/>
      <c r="N18" s="187" t="str">
        <f>A18</f>
        <v>SURA Digital Venta</v>
      </c>
      <c r="O18" s="187">
        <f>C18</f>
        <v>0.5714285714285714</v>
      </c>
      <c r="P18" s="187"/>
      <c r="Q18" s="187" t="str">
        <f>A18</f>
        <v>SURA Digital Venta</v>
      </c>
      <c r="R18" s="187">
        <f>D18</f>
        <v>0.83333333333333337</v>
      </c>
      <c r="S18" s="172"/>
      <c r="T18" s="172" t="str">
        <f>A18</f>
        <v>SURA Digital Venta</v>
      </c>
      <c r="U18" s="187">
        <f>F18</f>
        <v>0.55882352941176472</v>
      </c>
      <c r="V18" s="172"/>
      <c r="W18" s="70"/>
      <c r="X18" s="180"/>
      <c r="Y18" s="180"/>
      <c r="Z18" s="180"/>
      <c r="AA18" s="180"/>
      <c r="AB18" s="180"/>
      <c r="AC18" s="180"/>
      <c r="AD18" s="180"/>
      <c r="AE18" s="180"/>
      <c r="AF18" s="180"/>
      <c r="AG18" s="180"/>
      <c r="AH18" s="180"/>
      <c r="AI18" s="180"/>
      <c r="AJ18" s="180"/>
      <c r="AK18" s="180"/>
      <c r="AL18" s="180"/>
      <c r="AM18" s="180"/>
      <c r="AN18" s="180"/>
      <c r="AO18" s="180"/>
      <c r="AP18" s="180"/>
      <c r="AQ18" s="180"/>
      <c r="AR18" s="180"/>
      <c r="AS18" s="180"/>
      <c r="AT18" s="180"/>
      <c r="AU18" s="180"/>
      <c r="AV18" s="180"/>
      <c r="AW18" s="180"/>
      <c r="AX18" s="180"/>
      <c r="AY18" s="180"/>
      <c r="AZ18" s="180"/>
      <c r="BA18" s="180"/>
      <c r="BB18" s="180"/>
      <c r="BC18" s="180"/>
      <c r="BD18" s="180"/>
      <c r="BE18" s="180"/>
      <c r="BF18" s="180"/>
      <c r="BG18" s="180"/>
      <c r="BH18" s="180"/>
      <c r="BI18" s="180"/>
      <c r="BJ18" s="180"/>
      <c r="BK18" s="180"/>
      <c r="BL18" s="180"/>
      <c r="BM18" s="180"/>
      <c r="BN18" s="180"/>
      <c r="BO18" s="180" t="s">
        <v>166</v>
      </c>
      <c r="BP18" s="180">
        <f>Dashboard!N62</f>
        <v>2.5</v>
      </c>
      <c r="BQ18"/>
    </row>
    <row r="19" spans="1:69" ht="15" customHeight="1">
      <c r="A19" s="172" t="s">
        <v>118</v>
      </c>
      <c r="B19" s="187">
        <f>IFERROR((COUNTIF('SURA Automatizacion'!D31:D35,"Sí")+COUNTIF('SURA Automatizacion'!D31:D35,"Si")+0.5*COUNTIF('SURA Automatizacion'!D31:D35,"Parcial"))/(COUNTIF('SURA Automatizacion'!D31:D35,"Sí")+COUNTIF('SURA Automatizacion'!D31:D35,"Si")+COUNTIF('SURA Automatizacion'!D31:D35,"Parcial")+COUNTIF('SURA Automatizacion'!D31:D35,"No")),0)</f>
        <v>0.4</v>
      </c>
      <c r="C19" s="187">
        <f>IFERROR((COUNTIF('SURA Automatizacion'!D38:D44,"Sí")+COUNTIF('SURA Automatizacion'!D38:D44,"Si")+0.5*COUNTIF('SURA Automatizacion'!D38:D44,"Parcial"))/(COUNTIF('SURA Automatizacion'!D38:D44,"Sí")+COUNTIF('SURA Automatizacion'!D38:D44,"Si")+COUNTIF('SURA Automatizacion'!D38:D44,"Parcial")+COUNTIF('SURA Automatizacion'!D38:D44,"No")),0)</f>
        <v>0.7142857142857143</v>
      </c>
      <c r="D19" s="187">
        <f>IFERROR((COUNTIF('SURA Automatizacion'!D47:D49,"Sí")+COUNTIF('SURA Automatizacion'!D47:D49,"Si")+0.5*COUNTIF('SURA Automatizacion'!D47:D49,"Parcial"))/(COUNTIF('SURA Automatizacion'!D47:D49,"Sí")+COUNTIF('SURA Automatizacion'!D47:D49,"Si")+COUNTIF('SURA Automatizacion'!D47:D49,"Parcial")+COUNTIF('SURA Automatizacion'!D47:D49,"No")),0)</f>
        <v>0.83333333333333337</v>
      </c>
      <c r="E19" s="187">
        <f>IFERROR((COUNTIF('SURA Automatizacion'!D52:D53,"Sí")+COUNTIF('SURA Automatizacion'!D52:D53,"Si")+0.5*COUNTIF('SURA Automatizacion'!D52:D53,"Parcial"))/(COUNTIF('SURA Automatizacion'!D52:D53,"Sí")+COUNTIF('SURA Automatizacion'!D52:D53,"Si")+COUNTIF('SURA Automatizacion'!D52:D53,"Parcial")+COUNTIF('SURA Automatizacion'!D52:D53,"No")),0)</f>
        <v>0.5</v>
      </c>
      <c r="F19" s="187">
        <f>IFERROR('SURA Automatizacion'!E55,0)</f>
        <v>0.61764705882352944</v>
      </c>
      <c r="G19" s="172"/>
      <c r="H19" s="172"/>
      <c r="I19" s="172"/>
      <c r="J19" s="172"/>
      <c r="K19" s="187" t="str">
        <f>A19</f>
        <v>SURA Automatizacion</v>
      </c>
      <c r="L19" s="187">
        <f>B19</f>
        <v>0.4</v>
      </c>
      <c r="M19" s="187"/>
      <c r="N19" s="187" t="str">
        <f>A19</f>
        <v>SURA Automatizacion</v>
      </c>
      <c r="O19" s="187">
        <f>C19</f>
        <v>0.7142857142857143</v>
      </c>
      <c r="P19" s="187"/>
      <c r="Q19" s="187" t="str">
        <f>A19</f>
        <v>SURA Automatizacion</v>
      </c>
      <c r="R19" s="187">
        <f>D19</f>
        <v>0.83333333333333337</v>
      </c>
      <c r="S19" s="172"/>
      <c r="T19" s="172" t="str">
        <f>A19</f>
        <v>SURA Automatizacion</v>
      </c>
      <c r="U19" s="187">
        <f>F19</f>
        <v>0.61764705882352944</v>
      </c>
      <c r="V19" s="172"/>
      <c r="W19" s="70"/>
      <c r="X19" s="180"/>
      <c r="Y19" s="180"/>
      <c r="Z19" s="180"/>
      <c r="AA19" s="180"/>
      <c r="AB19" s="180"/>
      <c r="AC19" s="180"/>
      <c r="AD19" s="180"/>
      <c r="AE19" s="180"/>
      <c r="AF19" s="180"/>
      <c r="AG19" s="180"/>
      <c r="AH19" s="180"/>
      <c r="AI19" s="180"/>
      <c r="AJ19" s="180"/>
      <c r="AK19" s="180"/>
      <c r="AL19" s="180"/>
      <c r="AM19" s="180"/>
      <c r="AN19" s="180"/>
      <c r="AO19" s="180"/>
      <c r="AP19" s="180"/>
      <c r="AQ19" s="180"/>
      <c r="AR19" s="180"/>
      <c r="AS19" s="180"/>
      <c r="AT19" s="180"/>
      <c r="AU19" s="180"/>
      <c r="AV19" s="180"/>
      <c r="AW19" s="180"/>
      <c r="AX19" s="180"/>
      <c r="AY19" s="180"/>
      <c r="AZ19" s="180"/>
      <c r="BA19" s="180"/>
      <c r="BB19" s="180"/>
      <c r="BC19" s="180"/>
      <c r="BD19" s="180"/>
      <c r="BE19" s="180"/>
      <c r="BF19" s="180"/>
      <c r="BG19" s="180"/>
      <c r="BH19" s="180"/>
      <c r="BI19" s="180"/>
      <c r="BJ19" s="180"/>
      <c r="BK19" s="180"/>
      <c r="BL19" s="180"/>
      <c r="BM19" s="180"/>
      <c r="BN19" s="180"/>
      <c r="BO19" s="180" t="s">
        <v>167</v>
      </c>
      <c r="BP19" s="180">
        <f>Dashboard!N63</f>
        <v>5.5</v>
      </c>
      <c r="BQ19"/>
    </row>
    <row r="20" spans="1:69" ht="15" customHeight="1">
      <c r="A20" s="172" t="s">
        <v>119</v>
      </c>
      <c r="B20" s="187">
        <f>IFERROR((COUNTIF('SURA Canales Masivos'!D31:D35,"Sí")+COUNTIF('SURA Canales Masivos'!D31:D35,"Si")+0.5*COUNTIF('SURA Canales Masivos'!D31:D35,"Parcial"))/(COUNTIF('SURA Canales Masivos'!D31:D35,"Sí")+COUNTIF('SURA Canales Masivos'!D31:D35,"Si")+COUNTIF('SURA Canales Masivos'!D31:D35,"Parcial")+COUNTIF('SURA Canales Masivos'!D31:D35,"No")),0)</f>
        <v>0.4</v>
      </c>
      <c r="C20" s="187">
        <f>IFERROR((COUNTIF('SURA Canales Masivos'!D38:D44,"Sí")+COUNTIF('SURA Canales Masivos'!D38:D44,"Si")+0.5*COUNTIF('SURA Canales Masivos'!D38:D44,"Parcial"))/(COUNTIF('SURA Canales Masivos'!D38:D44,"Sí")+COUNTIF('SURA Canales Masivos'!D38:D44,"Si")+COUNTIF('SURA Canales Masivos'!D38:D44,"Parcial")+COUNTIF('SURA Canales Masivos'!D38:D44,"No")),0)</f>
        <v>0.6428571428571429</v>
      </c>
      <c r="D20" s="187">
        <f>IFERROR((COUNTIF('SURA Canales Masivos'!D47:D49,"Sí")+COUNTIF('SURA Canales Masivos'!D47:D49,"Si")+0.5*COUNTIF('SURA Canales Masivos'!D47:D49,"Parcial"))/(COUNTIF('SURA Canales Masivos'!D47:D49,"Sí")+COUNTIF('SURA Canales Masivos'!D47:D49,"Si")+COUNTIF('SURA Canales Masivos'!D47:D49,"Parcial")+COUNTIF('SURA Canales Masivos'!D47:D49,"No")),0)</f>
        <v>0.83333333333333337</v>
      </c>
      <c r="E20" s="187">
        <f>IFERROR((COUNTIF('SURA Canales Masivos'!D52:D53,"Sí")+COUNTIF('SURA Canales Masivos'!D52:D53,"Si")+0.5*COUNTIF('SURA Canales Masivos'!D52:D53,"Parcial"))/(COUNTIF('SURA Canales Masivos'!D52:D53,"Sí")+COUNTIF('SURA Canales Masivos'!D52:D53,"Si")+COUNTIF('SURA Canales Masivos'!D52:D53,"Parcial")+COUNTIF('SURA Canales Masivos'!D52:D53,"No")),0)</f>
        <v>0.5</v>
      </c>
      <c r="F20" s="187">
        <f>IFERROR('SURA Canales Masivos'!E55,0)</f>
        <v>0.58823529411764708</v>
      </c>
      <c r="G20" s="172"/>
      <c r="H20" s="172"/>
      <c r="I20" s="172"/>
      <c r="J20" s="172"/>
      <c r="K20" s="187" t="str">
        <f>A20</f>
        <v>SURA Canales Masivos</v>
      </c>
      <c r="L20" s="187">
        <f>B20</f>
        <v>0.4</v>
      </c>
      <c r="M20" s="187"/>
      <c r="N20" s="187" t="str">
        <f>A20</f>
        <v>SURA Canales Masivos</v>
      </c>
      <c r="O20" s="187">
        <f>C20</f>
        <v>0.6428571428571429</v>
      </c>
      <c r="P20" s="187"/>
      <c r="Q20" s="187" t="str">
        <f>A20</f>
        <v>SURA Canales Masivos</v>
      </c>
      <c r="R20" s="187">
        <f>D20</f>
        <v>0.83333333333333337</v>
      </c>
      <c r="S20" s="172"/>
      <c r="T20" s="172" t="str">
        <f>A20</f>
        <v>SURA Canales Masivos</v>
      </c>
      <c r="U20" s="187">
        <f>F20</f>
        <v>0.58823529411764708</v>
      </c>
      <c r="V20" s="172"/>
      <c r="W20" s="70"/>
      <c r="X20" s="180"/>
      <c r="Y20" s="180"/>
      <c r="Z20" s="180"/>
      <c r="AA20" s="180"/>
      <c r="AB20" s="180"/>
      <c r="AC20" s="180"/>
      <c r="AD20" s="180"/>
      <c r="AE20" s="180"/>
      <c r="AF20" s="180"/>
      <c r="AG20" s="180"/>
      <c r="AH20" s="180"/>
      <c r="AI20" s="180"/>
      <c r="AJ20" s="180"/>
      <c r="AK20" s="180"/>
      <c r="AL20" s="180"/>
      <c r="AM20" s="180"/>
      <c r="AN20" s="180"/>
      <c r="AO20" s="180"/>
      <c r="AP20" s="180"/>
      <c r="AQ20" s="180"/>
      <c r="AR20" s="180"/>
      <c r="AS20" s="180"/>
      <c r="AT20" s="180"/>
      <c r="AU20" s="180"/>
      <c r="AV20" s="180"/>
      <c r="AW20" s="180"/>
      <c r="AX20" s="180"/>
      <c r="AY20" s="180"/>
      <c r="AZ20" s="180"/>
      <c r="BA20" s="180"/>
      <c r="BB20" s="180"/>
      <c r="BC20" s="180"/>
      <c r="BD20" s="180"/>
      <c r="BE20" s="180"/>
      <c r="BF20" s="180"/>
      <c r="BG20" s="180"/>
      <c r="BH20" s="180"/>
      <c r="BI20" s="180"/>
      <c r="BJ20" s="180"/>
      <c r="BK20" s="180"/>
      <c r="BL20" s="180"/>
      <c r="BM20" s="180"/>
      <c r="BN20" s="180"/>
      <c r="BO20" s="180" t="s">
        <v>168</v>
      </c>
      <c r="BP20" s="180">
        <f>Dashboard!N64</f>
        <v>3.5</v>
      </c>
      <c r="BQ20"/>
    </row>
    <row r="21" spans="1:69" ht="15" customHeight="1">
      <c r="A21" s="172" t="s">
        <v>211</v>
      </c>
      <c r="B21" s="187">
        <f>IFERROR((COUNTIF('BCO Gioti 1'!D32:D36,"Sí")+COUNTIF('BCO Gioti 1'!D32:D36,"Si")+0.5*COUNTIF('BCO Gioti 1'!D32:D36,"Parcial"))/(COUNTIF('BCO Gioti 1'!D32:D36,"Sí")+COUNTIF('BCO Gioti 1'!D32:D36,"Si")+COUNTIF('BCO Gioti 1'!D32:D36,"Parcial")+COUNTIF('BCO Gioti 1'!D32:D36,"No")),0)</f>
        <v>0.8</v>
      </c>
      <c r="C21" s="187">
        <f>IFERROR((COUNTIF('BCO Gioti 1'!D39:D45,"Sí")+COUNTIF('BCO Gioti 1'!D39:D45,"Si")+0.5*COUNTIF('BCO Gioti 1'!D39:D45,"Parcial"))/(COUNTIF('BCO Gioti 1'!D39:D45,"Sí")+COUNTIF('BCO Gioti 1'!D39:D45,"Si")+COUNTIF('BCO Gioti 1'!D39:D45,"Parcial")+COUNTIF('BCO Gioti 1'!D39:D45,"No")),0)</f>
        <v>0.7857142857142857</v>
      </c>
      <c r="D21" s="187">
        <f>IFERROR((COUNTIF('BCO Gioti 1'!D48:D50,"Sí")+COUNTIF('BCO Gioti 1'!D48:D50,"Si")+0.5*COUNTIF('BCO Gioti 1'!D48:D50,"Parcial"))/(COUNTIF('BCO Gioti 1'!D48:D50,"Sí")+COUNTIF('BCO Gioti 1'!D48:D50,"Si")+COUNTIF('BCO Gioti 1'!D48:D50,"Parcial")+COUNTIF('BCO Gioti 1'!D48:D50,"No")),0)</f>
        <v>0.83333333333333337</v>
      </c>
      <c r="E21" s="187">
        <f>IFERROR((COUNTIF('BCO Gioti 1'!D53:D54,"Sí")+COUNTIF('BCO Gioti 1'!D53:D54,"Si")+0.5*COUNTIF('BCO Gioti 1'!D53:D54,"Parcial"))/(COUNTIF('BCO Gioti 1'!D53:D54,"Sí")+COUNTIF('BCO Gioti 1'!D53:D54,"Si")+COUNTIF('BCO Gioti 1'!D53:D54,"Parcial")+COUNTIF('BCO Gioti 1'!D53:D54,"No")),0)</f>
        <v>0.75</v>
      </c>
      <c r="F21" s="187">
        <f>IFERROR('BCO Gioti 1'!E56,0)</f>
        <v>0.79411764705882348</v>
      </c>
      <c r="G21" s="172"/>
      <c r="H21" s="172"/>
      <c r="I21" s="172"/>
      <c r="J21" s="172"/>
      <c r="K21" s="187" t="str">
        <f>A21</f>
        <v>BCO Gioti1</v>
      </c>
      <c r="L21" s="187">
        <f>B21</f>
        <v>0.8</v>
      </c>
      <c r="M21" s="187"/>
      <c r="N21" s="187" t="str">
        <f>A21</f>
        <v>BCO Gioti1</v>
      </c>
      <c r="O21" s="187">
        <f>C21</f>
        <v>0.7857142857142857</v>
      </c>
      <c r="P21" s="187"/>
      <c r="Q21" s="187" t="str">
        <f>A21</f>
        <v>BCO Gioti1</v>
      </c>
      <c r="R21" s="187">
        <f>D21</f>
        <v>0.83333333333333337</v>
      </c>
      <c r="S21" s="172"/>
      <c r="T21" s="172" t="str">
        <f>A21</f>
        <v>BCO Gioti1</v>
      </c>
      <c r="U21" s="187">
        <f>F21</f>
        <v>0.79411764705882348</v>
      </c>
      <c r="V21" s="172"/>
      <c r="W21" s="70"/>
      <c r="X21" s="180"/>
      <c r="Y21" s="180"/>
      <c r="Z21" s="180"/>
      <c r="AA21" s="180"/>
      <c r="AB21" s="180"/>
      <c r="AC21" s="180"/>
      <c r="AD21" s="180"/>
      <c r="AE21" s="180"/>
      <c r="AF21" s="180"/>
      <c r="AG21" s="180"/>
      <c r="AH21" s="180"/>
      <c r="AI21" s="180"/>
      <c r="AJ21" s="180"/>
      <c r="AK21" s="180"/>
      <c r="AL21" s="180"/>
      <c r="AM21" s="180"/>
      <c r="AN21" s="180"/>
      <c r="AO21" s="180"/>
      <c r="AP21" s="180"/>
      <c r="AQ21" s="180"/>
      <c r="AR21" s="180"/>
      <c r="AS21" s="180"/>
      <c r="AT21" s="180"/>
      <c r="AU21" s="180"/>
      <c r="AV21" s="180"/>
      <c r="AW21" s="180"/>
      <c r="AX21" s="180"/>
      <c r="AY21" s="180"/>
      <c r="AZ21" s="180"/>
      <c r="BA21" s="180"/>
      <c r="BB21" s="180"/>
      <c r="BC21" s="180"/>
      <c r="BD21" s="180"/>
      <c r="BE21" s="180"/>
      <c r="BF21" s="180"/>
      <c r="BG21" s="180"/>
      <c r="BH21" s="180"/>
      <c r="BI21" s="180"/>
      <c r="BJ21" s="180"/>
      <c r="BK21" s="180"/>
      <c r="BL21" s="180"/>
      <c r="BM21" s="180"/>
      <c r="BN21" s="180"/>
      <c r="BO21" s="180"/>
      <c r="BP21" s="180"/>
      <c r="BQ21"/>
    </row>
    <row r="22" spans="1:69" ht="15" customHeight="1">
      <c r="A22" s="172" t="s">
        <v>213</v>
      </c>
      <c r="B22" s="187">
        <f>IFERROR((COUNTIF('BCO Gioti 2'!D32:D36,"Sí")+COUNTIF('BCO Gioti 2'!D32:D36,"Si")+0.5*COUNTIF('BCO Gioti 2'!D32:D36,"Parcial"))/(COUNTIF('BCO Gioti 2'!D32:D36,"Sí")+COUNTIF('BCO Gioti 2'!D32:D36,"Si")+COUNTIF('BCO Gioti 2'!D32:D36,"Parcial")+COUNTIF('BCO Gioti 2'!D32:D36,"No")),0)</f>
        <v>0</v>
      </c>
      <c r="C22" s="187">
        <f>IFERROR((COUNTIF('BCO Gioti 2'!D39:D45,"Sí")+COUNTIF('BCO Gioti 2'!D39:D45,"Si")+0.5*COUNTIF('BCO Gioti 2'!D39:D45,"Parcial"))/(COUNTIF('BCO Gioti 2'!D39:D45,"Sí")+COUNTIF('BCO Gioti 2'!D39:D45,"Si")+COUNTIF('BCO Gioti 2'!D39:D45,"Parcial")+COUNTIF('BCO Gioti 2'!D39:D45,"No")),0)</f>
        <v>0</v>
      </c>
      <c r="D22" s="187">
        <f>IFERROR((COUNTIF('BCO Gioti 2'!D48:D50,"Sí")+COUNTIF('BCO Gioti 2'!D48:D50,"Si")+0.5*COUNTIF('BCO Gioti 2'!D48:D50,"Parcial"))/(COUNTIF('BCO Gioti 2'!D48:D50,"Sí")+COUNTIF('BCO Gioti 2'!D48:D50,"Si")+COUNTIF('BCO Gioti 2'!D48:D50,"Parcial")+COUNTIF('BCO Gioti 2'!D48:D50,"No")),0)</f>
        <v>0</v>
      </c>
      <c r="E22" s="187">
        <f>IFERROR((COUNTIF('BCO Gioti 2'!D53:D54,"Sí")+COUNTIF('BCO Gioti 2'!D53:D54,"Si")+0.5*COUNTIF('BCO Gioti 2'!D53:D54,"Parcial"))/(COUNTIF('BCO Gioti 2'!D53:D54,"Sí")+COUNTIF('BCO Gioti 2'!D53:D54,"Si")+COUNTIF('BCO Gioti 2'!D53:D54,"Parcial")+COUNTIF('BCO Gioti 2'!D53:D54,"No")),0)</f>
        <v>0</v>
      </c>
      <c r="F22" s="187">
        <f>IFERROR('BCO Gioti 2'!E56,0)</f>
        <v>0</v>
      </c>
      <c r="G22" s="172"/>
      <c r="H22" s="172"/>
      <c r="I22" s="172"/>
      <c r="J22" s="172"/>
      <c r="K22" s="187" t="str">
        <f>A22</f>
        <v>BCO Gioti2</v>
      </c>
      <c r="L22" s="187">
        <f>B22</f>
        <v>0</v>
      </c>
      <c r="M22" s="187"/>
      <c r="N22" s="187" t="str">
        <f>A22</f>
        <v>BCO Gioti2</v>
      </c>
      <c r="O22" s="187">
        <f>C22</f>
        <v>0</v>
      </c>
      <c r="P22" s="187"/>
      <c r="Q22" s="187" t="str">
        <f>A22</f>
        <v>BCO Gioti2</v>
      </c>
      <c r="R22" s="187">
        <f>D22</f>
        <v>0</v>
      </c>
      <c r="S22" s="172"/>
      <c r="T22" s="172" t="str">
        <f>A22</f>
        <v>BCO Gioti2</v>
      </c>
      <c r="U22" s="187">
        <f>F22</f>
        <v>0</v>
      </c>
      <c r="V22" s="172"/>
      <c r="W22" s="70"/>
      <c r="X22" s="180"/>
      <c r="Y22" s="180"/>
      <c r="Z22" s="180"/>
      <c r="AA22" s="180"/>
      <c r="AB22" s="180"/>
      <c r="AC22" s="180"/>
      <c r="AD22" s="180"/>
      <c r="AE22" s="180"/>
      <c r="AF22" s="180"/>
      <c r="AG22" s="180"/>
      <c r="AH22" s="180"/>
      <c r="AI22" s="180"/>
      <c r="AJ22" s="180"/>
      <c r="AK22" s="180"/>
      <c r="AL22" s="180"/>
      <c r="AM22" s="180"/>
      <c r="AN22" s="180"/>
      <c r="AO22" s="180"/>
      <c r="AP22" s="180"/>
      <c r="AQ22" s="180"/>
      <c r="AR22" s="180"/>
      <c r="AS22" s="180"/>
      <c r="AT22" s="180"/>
      <c r="AU22" s="180"/>
      <c r="AV22" s="180"/>
      <c r="AW22" s="180"/>
      <c r="AX22" s="180"/>
      <c r="AY22" s="180"/>
      <c r="AZ22" s="180"/>
      <c r="BA22" s="180"/>
      <c r="BB22" s="180"/>
      <c r="BC22" s="180"/>
      <c r="BD22" s="180"/>
      <c r="BE22" s="180"/>
      <c r="BF22" s="180"/>
      <c r="BG22" s="180"/>
      <c r="BH22" s="180"/>
      <c r="BI22" s="180"/>
      <c r="BJ22" s="180"/>
      <c r="BK22" s="180"/>
      <c r="BL22" s="180"/>
      <c r="BM22" s="180"/>
      <c r="BN22" s="180"/>
      <c r="BO22" s="180"/>
      <c r="BP22" s="180"/>
      <c r="BQ22"/>
    </row>
    <row r="23" spans="1:69" ht="15">
      <c r="A23" s="172" t="s">
        <v>215</v>
      </c>
      <c r="B23" s="187">
        <f>IFERROR((COUNTIF('BCO Gioti 3'!D32:D36,"Sí")+COUNTIF('BCO Gioti 3'!D32:D36,"Si")+0.5*COUNTIF('BCO Gioti 3'!D32:D36,"Parcial"))/(COUNTIF('BCO Gioti 3'!D32:D36,"Sí")+COUNTIF('BCO Gioti 3'!D32:D36,"Si")+COUNTIF('BCO Gioti 3'!D32:D36,"Parcial")+COUNTIF('BCO Gioti 3'!D32:D36,"No")),0)</f>
        <v>0</v>
      </c>
      <c r="C23" s="187">
        <f>IFERROR((COUNTIF('BCO Gioti 3'!D39:D45,"Sí")+COUNTIF('BCO Gioti 3'!D39:D45,"Si")+0.5*COUNTIF('BCO Gioti 3'!D39:D45,"Parcial"))/(COUNTIF('BCO Gioti 3'!D39:D45,"Sí")+COUNTIF('BCO Gioti 3'!D39:D45,"Si")+COUNTIF('BCO Gioti 3'!D39:D45,"Parcial")+COUNTIF('BCO Gioti 3'!D39:D45,"No")),0)</f>
        <v>0</v>
      </c>
      <c r="D23" s="187">
        <f>IFERROR((COUNTIF('BCO Gioti 3'!D48:D50,"Sí")+COUNTIF('BCO Gioti 3'!D48:D50,"Si")+0.5*COUNTIF('BCO Gioti 3'!D48:D50,"Parcial"))/(COUNTIF('BCO Gioti 3'!D48:D50,"Sí")+COUNTIF('BCO Gioti 3'!D48:D50,"Si")+COUNTIF('BCO Gioti 3'!D48:D50,"Parcial")+COUNTIF('BCO Gioti 3'!D48:D50,"No")),0)</f>
        <v>0</v>
      </c>
      <c r="E23" s="187">
        <f>IFERROR((COUNTIF('BCO Gioti 3'!D53:D54,"Sí")+COUNTIF('BCO Gioti 3'!D53:D54,"Si")+0.5*COUNTIF('BCO Gioti 3'!D53:D54,"Parcial"))/(COUNTIF('BCO Gioti 3'!D53:D54,"Sí")+COUNTIF('BCO Gioti 3'!D53:D54,"Si")+COUNTIF('BCO Gioti 3'!D53:D54,"Parcial")+COUNTIF('BCO Gioti 3'!D53:D54,"No")),0)</f>
        <v>0</v>
      </c>
      <c r="F23" s="187">
        <f>IFERROR('BCO Gioti 3'!E56,0)</f>
        <v>0</v>
      </c>
      <c r="G23" s="172"/>
      <c r="H23" s="172"/>
      <c r="I23" s="172"/>
      <c r="J23" s="172"/>
      <c r="K23" s="187" t="str">
        <f>A23</f>
        <v>BCO Gioti3</v>
      </c>
      <c r="L23" s="187">
        <f>B23</f>
        <v>0</v>
      </c>
      <c r="M23" s="187"/>
      <c r="N23" s="187" t="str">
        <f>A23</f>
        <v>BCO Gioti3</v>
      </c>
      <c r="O23" s="187">
        <f>C23</f>
        <v>0</v>
      </c>
      <c r="P23" s="187"/>
      <c r="Q23" s="187" t="str">
        <f>A23</f>
        <v>BCO Gioti3</v>
      </c>
      <c r="R23" s="187">
        <f>D23</f>
        <v>0</v>
      </c>
      <c r="S23" s="172"/>
      <c r="T23" s="172" t="str">
        <f>A23</f>
        <v>BCO Gioti3</v>
      </c>
      <c r="U23" s="187">
        <f>F23</f>
        <v>0</v>
      </c>
      <c r="V23" s="172"/>
      <c r="W23" s="70"/>
      <c r="X23" s="180"/>
      <c r="Y23" s="180"/>
      <c r="Z23" s="180"/>
      <c r="AA23" s="180"/>
      <c r="AB23" s="180"/>
      <c r="AC23" s="180"/>
      <c r="AD23" s="180"/>
      <c r="AE23" s="180"/>
      <c r="AF23" s="180"/>
      <c r="AG23" s="180"/>
      <c r="AH23" s="180"/>
      <c r="AI23" s="180"/>
      <c r="AJ23" s="180"/>
      <c r="AK23" s="180"/>
      <c r="AL23" s="180"/>
      <c r="AM23" s="180"/>
      <c r="AN23" s="180"/>
      <c r="AO23" s="180"/>
      <c r="AP23" s="180"/>
      <c r="AQ23" s="180"/>
      <c r="AR23" s="180"/>
      <c r="AS23" s="180"/>
      <c r="AT23" s="180"/>
      <c r="AU23" s="180"/>
      <c r="AV23" s="180"/>
      <c r="AW23" s="180"/>
      <c r="AX23" s="180"/>
      <c r="AY23" s="180"/>
      <c r="AZ23" s="180"/>
      <c r="BA23" s="180"/>
      <c r="BB23" s="180"/>
      <c r="BC23" s="180"/>
      <c r="BD23" s="180"/>
      <c r="BE23" s="180"/>
      <c r="BF23" s="180"/>
      <c r="BG23" s="180"/>
      <c r="BH23" s="180"/>
      <c r="BI23" s="180"/>
      <c r="BJ23" s="180"/>
      <c r="BK23" s="180"/>
      <c r="BL23" s="180"/>
      <c r="BM23" s="180"/>
      <c r="BN23" s="180"/>
      <c r="BO23" s="180"/>
      <c r="BP23" s="180"/>
      <c r="BQ23"/>
    </row>
    <row r="24" spans="1:69" ht="15">
      <c r="A24" s="172" t="s">
        <v>217</v>
      </c>
      <c r="B24" s="187">
        <f>IFERROR((COUNTIF('BCO Gioti 4'!D32:D36,"Sí")+COUNTIF('BCO Gioti 4'!D32:D36,"Si")+0.5*COUNTIF('BCO Gioti 4'!D32:D36,"Parcial"))/(COUNTIF('BCO Gioti 4'!D32:D36,"Sí")+COUNTIF('BCO Gioti 4'!D32:D36,"Si")+COUNTIF('BCO Gioti 4'!D32:D36,"Parcial")+COUNTIF('BCO Gioti 4'!D32:D36,"No")),0)</f>
        <v>0</v>
      </c>
      <c r="C24" s="187">
        <f>IFERROR((COUNTIF('BCO Gioti 4'!D39:D45,"Sí")+COUNTIF('BCO Gioti 4'!D39:D45,"Si")+0.5*COUNTIF('BCO Gioti 4'!D39:D45,"Parcial"))/(COUNTIF('BCO Gioti 4'!D39:D45,"Sí")+COUNTIF('BCO Gioti 4'!D39:D45,"Si")+COUNTIF('BCO Gioti 4'!D39:D45,"Parcial")+COUNTIF('BCO Gioti 4'!D39:D45,"No")),0)</f>
        <v>0</v>
      </c>
      <c r="D24" s="187">
        <f>IFERROR((COUNTIF('BCO Gioti 4'!D48:D50,"Sí")+COUNTIF('BCO Gioti 4'!D48:D50,"Si")+0.5*COUNTIF('BCO Gioti 4'!D48:D50,"Parcial"))/(COUNTIF('BCO Gioti 4'!D48:D50,"Sí")+COUNTIF('BCO Gioti 4'!D48:D50,"Si")+COUNTIF('BCO Gioti 4'!D48:D50,"Parcial")+COUNTIF('BCO Gioti 4'!D48:D50,"No")),0)</f>
        <v>0</v>
      </c>
      <c r="E24" s="187">
        <f>IFERROR((COUNTIF('BCO Gioti 4'!D53:D54,"Sí")+COUNTIF('BCO Gioti 4'!D53:D54,"Si")+0.5*COUNTIF('BCO Gioti 4'!D53:D54,"Parcial"))/(COUNTIF('BCO Gioti 4'!D53:D54,"Sí")+COUNTIF('BCO Gioti 4'!D53:D54,"Si")+COUNTIF('BCO Gioti 4'!D53:D54,"Parcial")+COUNTIF('BCO Gioti 4'!D53:D54,"No")),0)</f>
        <v>0</v>
      </c>
      <c r="F24" s="187">
        <f>IFERROR('BCO Gioti 4'!E56,0)</f>
        <v>0</v>
      </c>
      <c r="G24" s="172"/>
      <c r="H24" s="172"/>
      <c r="I24" s="172"/>
      <c r="J24" s="172"/>
      <c r="K24" s="187" t="str">
        <f>A24</f>
        <v>BCO Gioti4</v>
      </c>
      <c r="L24" s="187">
        <f>B24</f>
        <v>0</v>
      </c>
      <c r="M24" s="187"/>
      <c r="N24" s="187" t="str">
        <f>A24</f>
        <v>BCO Gioti4</v>
      </c>
      <c r="O24" s="187">
        <f>C24</f>
        <v>0</v>
      </c>
      <c r="P24" s="187"/>
      <c r="Q24" s="187" t="str">
        <f>A24</f>
        <v>BCO Gioti4</v>
      </c>
      <c r="R24" s="187">
        <f>D24</f>
        <v>0</v>
      </c>
      <c r="S24" s="172"/>
      <c r="T24" s="172" t="str">
        <f>A24</f>
        <v>BCO Gioti4</v>
      </c>
      <c r="U24" s="187">
        <f>F24</f>
        <v>0</v>
      </c>
      <c r="V24" s="172"/>
      <c r="W24" s="70"/>
      <c r="X24" s="180"/>
      <c r="Y24" s="180"/>
      <c r="Z24" s="180"/>
      <c r="AA24" s="180"/>
      <c r="AB24" s="180"/>
      <c r="AC24" s="180"/>
      <c r="AD24" s="180"/>
      <c r="AE24" s="180"/>
      <c r="AF24" s="180"/>
      <c r="AG24" s="180"/>
      <c r="AH24" s="180"/>
      <c r="AI24" s="180"/>
      <c r="AJ24" s="180"/>
      <c r="AK24" s="180"/>
      <c r="AL24" s="180"/>
      <c r="AM24" s="180"/>
      <c r="AN24" s="180"/>
      <c r="AO24" s="180"/>
      <c r="AP24" s="180"/>
      <c r="AQ24" s="180"/>
      <c r="AR24" s="180"/>
      <c r="AS24" s="180"/>
      <c r="AT24" s="180"/>
      <c r="AU24" s="180"/>
      <c r="AV24" s="180"/>
      <c r="AW24" s="180"/>
      <c r="AX24" s="180"/>
      <c r="AY24" s="180"/>
      <c r="AZ24" s="180"/>
      <c r="BA24" s="180"/>
      <c r="BB24" s="180"/>
      <c r="BC24" s="180"/>
      <c r="BD24" s="180"/>
      <c r="BE24" s="180"/>
      <c r="BF24" s="180"/>
      <c r="BG24" s="180"/>
      <c r="BH24" s="180"/>
      <c r="BI24" s="180"/>
      <c r="BJ24" s="180"/>
      <c r="BK24" s="180"/>
      <c r="BL24" s="180"/>
      <c r="BM24" s="180"/>
      <c r="BN24" s="180"/>
      <c r="BO24" s="180"/>
      <c r="BP24" s="180"/>
      <c r="BQ24"/>
    </row>
    <row r="25" spans="1:69" ht="15" customHeight="1">
      <c r="A25" s="172" t="s">
        <v>124</v>
      </c>
      <c r="B25" s="187">
        <f>IFERROR((COUNTIF(AES!D30:D34,"Sí")+COUNTIF(AES!D30:D34,"Si")+0.5*COUNTIF(AES!D30:D34,"Parcial"))/(COUNTIF(AES!D30:D34,"Sí")+COUNTIF(AES!D30:D34,"Si")+COUNTIF(AES!D30:D34,"Parcial")+COUNTIF(AES!D30:D34,"No")),0)</f>
        <v>0.4</v>
      </c>
      <c r="C25" s="187">
        <f>IFERROR((COUNTIF(AES!D37:D43,"Sí")+COUNTIF(AES!D37:D43,"Si")+0.5*COUNTIF(AES!D37:D43,"Parcial"))/(COUNTIF(AES!D37:D43,"Sí")+COUNTIF(AES!D37:D43,"Si")+COUNTIF(AES!D37:D43,"Parcial")+COUNTIF(AES!D37:D43,"No")),0)</f>
        <v>0.42857142857142855</v>
      </c>
      <c r="D25" s="187">
        <f>IFERROR((COUNTIF(AES!D46:D48,"Sí")+COUNTIF(AES!D46:D48,"Si")+0.5*COUNTIF(AES!D46:D48,"Parcial"))/(COUNTIF(AES!D46:D48,"Sí")+COUNTIF(AES!D46:D48,"Si")+COUNTIF(AES!D46:D48,"Parcial")+COUNTIF(AES!D46:D48,"No")),0)</f>
        <v>0.16666666666666666</v>
      </c>
      <c r="E25" s="187">
        <f>IFERROR((COUNTIF(AES!D51:D52,"Sí")+COUNTIF(AES!D51:D52,"Si")+0.5*COUNTIF(AES!D51:D52,"Parcial"))/(COUNTIF(AES!D51:D52,"Sí")+COUNTIF(AES!D51:D52,"Si")+COUNTIF(AES!D51:D52,"Parcial")+COUNTIF(AES!D51:D52,"No")),0)</f>
        <v>0.25</v>
      </c>
      <c r="F25" s="187">
        <f>IFERROR(AES!E54,0)</f>
        <v>0.29411764705882398</v>
      </c>
      <c r="G25" s="172"/>
      <c r="H25" s="172"/>
      <c r="I25" s="172"/>
      <c r="J25" s="172"/>
      <c r="K25" s="187" t="str">
        <f>A25</f>
        <v>AES</v>
      </c>
      <c r="L25" s="187">
        <f>B25</f>
        <v>0.4</v>
      </c>
      <c r="M25" s="187"/>
      <c r="N25" s="187" t="str">
        <f>A25</f>
        <v>AES</v>
      </c>
      <c r="O25" s="187">
        <f>C25</f>
        <v>0.42857142857142855</v>
      </c>
      <c r="P25" s="187"/>
      <c r="Q25" s="187" t="str">
        <f>A25</f>
        <v>AES</v>
      </c>
      <c r="R25" s="187">
        <f>D25</f>
        <v>0.16666666666666666</v>
      </c>
      <c r="S25" s="172"/>
      <c r="T25" s="172" t="str">
        <f>A25</f>
        <v>AES</v>
      </c>
      <c r="U25" s="187">
        <f>F25</f>
        <v>0.29411764705882398</v>
      </c>
      <c r="V25" s="172"/>
      <c r="W25" s="70"/>
      <c r="X25" s="180"/>
      <c r="Y25" s="180"/>
      <c r="Z25" s="180"/>
      <c r="AA25" s="180"/>
      <c r="AB25" s="180"/>
      <c r="AC25" s="180"/>
      <c r="AD25" s="180"/>
      <c r="AE25" s="180"/>
      <c r="AF25" s="180"/>
      <c r="AG25" s="180"/>
      <c r="AH25" s="180"/>
      <c r="AI25" s="180"/>
      <c r="AJ25" s="180"/>
      <c r="AK25" s="180"/>
      <c r="AL25" s="180"/>
      <c r="AM25" s="180"/>
      <c r="AN25" s="180"/>
      <c r="AO25" s="180"/>
      <c r="AP25" s="180"/>
      <c r="AQ25" s="180"/>
      <c r="AR25" s="180"/>
      <c r="AS25" s="180"/>
      <c r="AT25" s="180"/>
      <c r="AU25" s="180"/>
      <c r="AV25" s="180"/>
      <c r="AW25" s="180"/>
      <c r="AX25" s="180"/>
      <c r="AY25" s="180"/>
      <c r="AZ25" s="180"/>
      <c r="BA25" s="180"/>
      <c r="BB25" s="180"/>
      <c r="BC25" s="180"/>
      <c r="BD25" s="180"/>
      <c r="BE25" s="180"/>
      <c r="BF25" s="180"/>
      <c r="BG25" s="180"/>
      <c r="BH25" s="180"/>
      <c r="BI25" s="180"/>
      <c r="BJ25" s="180"/>
      <c r="BK25" s="180"/>
      <c r="BL25" s="180"/>
      <c r="BM25" s="180"/>
      <c r="BN25" s="180"/>
      <c r="BO25" s="180"/>
      <c r="BP25" s="180"/>
      <c r="BQ25"/>
    </row>
    <row r="26" spans="1:69" ht="15" customHeight="1">
      <c r="A26" s="172" t="s">
        <v>125</v>
      </c>
      <c r="B26" s="187">
        <f>IFERROR((COUNTIF(XM!D32:D36,"Sí")+COUNTIF(XM!D32:D36,"Si")+0.5*COUNTIF(XM!D32:D36,"Parcial"))/(COUNTIF(XM!D32:D36,"Sí")+COUNTIF(XM!D32:D36,"Si")+COUNTIF(XM!D32:D36,"Parcial")+COUNTIF(XM!D32:D36,"No")),0)</f>
        <v>0</v>
      </c>
      <c r="C26" s="187">
        <f>IFERROR((COUNTIF(XM!D39:D45,"Sí")+COUNTIF(XM!D39:D45,"Si")+0.5*COUNTIF(XM!D39:D45,"Parcial"))/(COUNTIF(XM!D39:D45,"Sí")+COUNTIF(XM!D39:D45,"Si")+COUNTIF(XM!D39:D45,"Parcial")+COUNTIF(XM!D39:D45,"No")),0)</f>
        <v>0</v>
      </c>
      <c r="D26" s="187">
        <f>IFERROR((COUNTIF(XM!D48:D50,"Sí")+COUNTIF(XM!D48:D50,"Si")+0.5*COUNTIF(XM!D48:D50,"Parcial"))/(COUNTIF(XM!D48:D50,"Sí")+COUNTIF(XM!D48:D50,"Si")+COUNTIF(XM!D48:D50,"Parcial")+COUNTIF(XM!D48:D50,"No")),0)</f>
        <v>0</v>
      </c>
      <c r="E26" s="187">
        <f>IFERROR((COUNTIF(XM!D53:D54,"Sí")+COUNTIF(XM!D53:D54,"Si")+0.5*COUNTIF(XM!D53:D54,"Parcial"))/(COUNTIF(XM!D53:D54,"Sí")+COUNTIF(XM!D53:D54,"Si")+COUNTIF(XM!D53:D54,"Parcial")+COUNTIF(XM!D53:D54,"No")),0)</f>
        <v>0</v>
      </c>
      <c r="F26" s="187">
        <f>IFERROR(XM!E56,0)</f>
        <v>0</v>
      </c>
      <c r="G26" s="172"/>
      <c r="H26" s="172"/>
      <c r="I26" s="172"/>
      <c r="J26" s="172"/>
      <c r="K26" s="187" t="str">
        <f>A26</f>
        <v>XM</v>
      </c>
      <c r="L26" s="187">
        <f>B26</f>
        <v>0</v>
      </c>
      <c r="M26" s="187"/>
      <c r="N26" s="187" t="str">
        <f>A26</f>
        <v>XM</v>
      </c>
      <c r="O26" s="187">
        <f>C26</f>
        <v>0</v>
      </c>
      <c r="P26" s="187"/>
      <c r="Q26" s="187" t="str">
        <f>A26</f>
        <v>XM</v>
      </c>
      <c r="R26" s="187">
        <f>D26</f>
        <v>0</v>
      </c>
      <c r="S26" s="172"/>
      <c r="T26" s="172" t="str">
        <f>A26</f>
        <v>XM</v>
      </c>
      <c r="U26" s="187">
        <f>F26</f>
        <v>0</v>
      </c>
      <c r="V26" s="172"/>
      <c r="W26" s="70"/>
      <c r="X26" s="180"/>
      <c r="Y26" s="180"/>
      <c r="Z26" s="180"/>
      <c r="AA26" s="180"/>
      <c r="AB26" s="180"/>
      <c r="AC26" s="180"/>
      <c r="AD26" s="180"/>
      <c r="AE26" s="180"/>
      <c r="AF26" s="180"/>
      <c r="AG26" s="180"/>
      <c r="AH26" s="180"/>
      <c r="AI26" s="180"/>
      <c r="AJ26" s="180"/>
      <c r="AK26" s="180"/>
      <c r="AL26" s="180"/>
      <c r="AM26" s="180"/>
      <c r="AN26" s="180"/>
      <c r="AO26" s="180"/>
      <c r="AP26" s="180"/>
      <c r="AQ26" s="180"/>
      <c r="AR26" s="180"/>
      <c r="AS26" s="180"/>
      <c r="AT26" s="180"/>
      <c r="AU26" s="180"/>
      <c r="AV26" s="180"/>
      <c r="AW26" s="180"/>
      <c r="AX26" s="180"/>
      <c r="AY26" s="180"/>
      <c r="AZ26" s="180"/>
      <c r="BA26" s="180"/>
      <c r="BB26" s="180"/>
      <c r="BC26" s="180"/>
      <c r="BD26" s="180"/>
      <c r="BE26" s="180"/>
      <c r="BF26" s="180"/>
      <c r="BG26" s="180"/>
      <c r="BH26" s="180"/>
      <c r="BI26" s="180"/>
      <c r="BJ26" s="180"/>
      <c r="BK26" s="180"/>
      <c r="BL26" s="180"/>
      <c r="BM26" s="180"/>
      <c r="BN26" s="180"/>
      <c r="BO26" s="180"/>
      <c r="BP26" s="180"/>
      <c r="BQ26"/>
    </row>
    <row r="27" spans="1:69" ht="15" customHeight="1">
      <c r="A27" s="172" t="s">
        <v>126</v>
      </c>
      <c r="B27" s="187">
        <f>IFERROR((COUNTIF(MEDICARTE!D32:D36,"Sí")+COUNTIF(MEDICARTE!D32:D36,"Si")+0.5*COUNTIF(MEDICARTE!D32:D36,"Parcial"))/(COUNTIF(MEDICARTE!D32:D36,"Sí")+COUNTIF(MEDICARTE!D32:D36,"Si")+COUNTIF(MEDICARTE!D32:D36,"Parcial")+COUNTIF(MEDICARTE!D32:D36,"No")),0)</f>
        <v>0</v>
      </c>
      <c r="C27" s="187">
        <f>IFERROR((COUNTIF(MEDICARTE!D39:D45,"Sí")+COUNTIF(MEDICARTE!D39:D45,"Si")+0.5*COUNTIF(MEDICARTE!D39:D45,"Parcial"))/(COUNTIF(MEDICARTE!D39:D45,"Sí")+COUNTIF(MEDICARTE!D39:D45,"Si")+COUNTIF(MEDICARTE!D39:D45,"Parcial")+COUNTIF(MEDICARTE!D39:D45,"No")),0)</f>
        <v>0</v>
      </c>
      <c r="D27" s="187">
        <f>IFERROR((COUNTIF(MEDICARTE!D48:D50,"Sí")+COUNTIF(MEDICARTE!D48:D50,"Si")+0.5*COUNTIF(MEDICARTE!D48:D50,"Parcial"))/(COUNTIF(MEDICARTE!D48:D50,"Sí")+COUNTIF(MEDICARTE!D48:D50,"Si")+COUNTIF(MEDICARTE!D48:D50,"Parcial")+COUNTIF(MEDICARTE!D48:D50,"No")),0)</f>
        <v>0</v>
      </c>
      <c r="E27" s="187">
        <f>IFERROR((COUNTIF(MEDICARTE!D53:D54,"Sí")+COUNTIF(MEDICARTE!D53:D54,"Si")+0.5*COUNTIF(MEDICARTE!D53:D54,"Parcial"))/(COUNTIF(MEDICARTE!D53:D54,"Sí")+COUNTIF(MEDICARTE!D53:D54,"Si")+COUNTIF(MEDICARTE!D53:D54,"Parcial")+COUNTIF(MEDICARTE!D53:D54,"No")),0)</f>
        <v>0</v>
      </c>
      <c r="F27" s="187">
        <f>IFERROR(MEDICARTE!E56,0)</f>
        <v>0</v>
      </c>
      <c r="G27" s="172"/>
      <c r="H27" s="172"/>
      <c r="I27" s="172"/>
      <c r="J27" s="172"/>
      <c r="K27" s="187" t="str">
        <f>A27</f>
        <v>MEDICARTE</v>
      </c>
      <c r="L27" s="187">
        <f>B27</f>
        <v>0</v>
      </c>
      <c r="M27" s="187"/>
      <c r="N27" s="187" t="str">
        <f>A27</f>
        <v>MEDICARTE</v>
      </c>
      <c r="O27" s="187">
        <f>C27</f>
        <v>0</v>
      </c>
      <c r="P27" s="187"/>
      <c r="Q27" s="187" t="str">
        <f>A27</f>
        <v>MEDICARTE</v>
      </c>
      <c r="R27" s="187">
        <f>D27</f>
        <v>0</v>
      </c>
      <c r="S27" s="172"/>
      <c r="T27" s="172" t="str">
        <f>A27</f>
        <v>MEDICARTE</v>
      </c>
      <c r="U27" s="187">
        <f>F27</f>
        <v>0</v>
      </c>
      <c r="V27" s="172"/>
      <c r="W27" s="7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0"/>
      <c r="AZ27" s="180"/>
      <c r="BA27" s="180"/>
      <c r="BB27" s="180"/>
      <c r="BC27" s="180"/>
      <c r="BD27" s="180"/>
      <c r="BE27" s="180"/>
      <c r="BF27" s="180"/>
      <c r="BG27" s="180"/>
      <c r="BH27" s="180"/>
      <c r="BI27" s="180"/>
      <c r="BJ27" s="180"/>
      <c r="BK27" s="180"/>
      <c r="BL27" s="180"/>
      <c r="BM27" s="180"/>
      <c r="BN27" s="180"/>
      <c r="BO27" s="180"/>
      <c r="BP27" s="180"/>
      <c r="BQ27"/>
    </row>
    <row r="28" spans="1:69" ht="15" customHeight="1">
      <c r="A28" s="172"/>
      <c r="B28" s="172"/>
      <c r="C28" s="172"/>
      <c r="D28" s="172"/>
      <c r="E28" s="172"/>
      <c r="F28" s="172"/>
      <c r="G28" s="172"/>
      <c r="H28" s="172"/>
      <c r="I28" s="172"/>
      <c r="J28" s="172"/>
      <c r="K28" s="172"/>
      <c r="L28" s="172"/>
      <c r="M28" s="172"/>
      <c r="N28" s="172"/>
      <c r="O28" s="172"/>
      <c r="P28" s="172"/>
      <c r="Q28" s="172"/>
      <c r="R28" s="172"/>
      <c r="S28" s="172"/>
      <c r="T28" s="172"/>
      <c r="U28" s="172"/>
      <c r="V28" s="172"/>
      <c r="W28" s="70"/>
      <c r="X28" s="180"/>
      <c r="Y28" s="180"/>
      <c r="Z28" s="180"/>
      <c r="AA28" s="180"/>
      <c r="AB28" s="180"/>
      <c r="AC28" s="180"/>
      <c r="AD28" s="180"/>
      <c r="AE28" s="180"/>
      <c r="AF28" s="180"/>
      <c r="AG28" s="180"/>
      <c r="AH28" s="180"/>
      <c r="AI28" s="180"/>
      <c r="AJ28" s="180"/>
      <c r="AK28" s="180"/>
      <c r="AL28" s="180"/>
      <c r="AM28" s="180"/>
      <c r="AN28" s="180"/>
      <c r="AO28" s="180"/>
      <c r="AP28" s="180"/>
      <c r="AQ28" s="180"/>
      <c r="AR28" s="180"/>
      <c r="AS28" s="180"/>
      <c r="AT28" s="180"/>
      <c r="AU28" s="180"/>
      <c r="AV28" s="180"/>
      <c r="AW28" s="180"/>
      <c r="AX28" s="180"/>
      <c r="AY28" s="180"/>
      <c r="AZ28" s="180"/>
      <c r="BA28" s="180"/>
      <c r="BB28" s="180"/>
      <c r="BC28" s="180"/>
      <c r="BD28" s="180"/>
      <c r="BE28" s="180"/>
      <c r="BF28" s="180"/>
      <c r="BG28" s="180"/>
      <c r="BH28" s="180"/>
      <c r="BI28" s="180"/>
      <c r="BJ28" s="180"/>
      <c r="BK28" s="180"/>
      <c r="BL28" s="180"/>
      <c r="BM28" s="180"/>
      <c r="BN28" s="180"/>
      <c r="BO28" s="180"/>
      <c r="BP28" s="180"/>
      <c r="BQ28"/>
    </row>
    <row r="29" spans="1:69" ht="15" customHeight="1">
      <c r="A29" s="181" t="s">
        <v>229</v>
      </c>
      <c r="B29" s="181"/>
      <c r="C29" s="181"/>
      <c r="D29" s="181"/>
      <c r="E29" s="181"/>
      <c r="F29" s="181"/>
      <c r="G29" s="181"/>
      <c r="H29" s="181"/>
      <c r="I29" s="181"/>
      <c r="J29" s="172"/>
      <c r="K29" s="172"/>
      <c r="L29" s="172"/>
      <c r="M29" s="172"/>
      <c r="N29" s="172"/>
      <c r="O29" s="172"/>
      <c r="P29" s="172"/>
      <c r="Q29" s="172"/>
      <c r="R29" s="172"/>
      <c r="S29" s="172"/>
      <c r="T29" s="172"/>
      <c r="U29" s="172"/>
      <c r="V29" s="172"/>
      <c r="W29" s="70"/>
      <c r="X29" s="180"/>
      <c r="Y29" s="180"/>
      <c r="Z29" s="180"/>
      <c r="AA29" s="180"/>
      <c r="AB29" s="180"/>
      <c r="AC29" s="180"/>
      <c r="AD29" s="180"/>
      <c r="AE29" s="180"/>
      <c r="AF29" s="180"/>
      <c r="AG29" s="180"/>
      <c r="AH29" s="180"/>
      <c r="AI29" s="180"/>
      <c r="AJ29" s="180"/>
      <c r="AK29" s="180"/>
      <c r="AL29" s="180"/>
      <c r="AM29" s="180"/>
      <c r="AN29" s="180"/>
      <c r="AO29" s="180"/>
      <c r="AP29" s="180"/>
      <c r="AQ29" s="180"/>
      <c r="AR29" s="180"/>
      <c r="AS29" s="180"/>
      <c r="AT29" s="180"/>
      <c r="AU29" s="180"/>
      <c r="AV29" s="180"/>
      <c r="AW29" s="180"/>
      <c r="AX29" s="180"/>
      <c r="AY29" s="180"/>
      <c r="AZ29" s="180"/>
      <c r="BA29" s="180"/>
      <c r="BB29" s="180"/>
      <c r="BC29" s="180"/>
      <c r="BD29" s="180"/>
      <c r="BE29" s="180"/>
      <c r="BF29" s="180"/>
      <c r="BG29" s="180"/>
      <c r="BH29" s="180"/>
      <c r="BI29" s="180"/>
      <c r="BJ29" s="180"/>
      <c r="BK29" s="180"/>
      <c r="BL29" s="180"/>
      <c r="BM29" s="180"/>
      <c r="BN29" s="180"/>
      <c r="BO29" s="180"/>
      <c r="BP29" s="180"/>
      <c r="BQ29"/>
    </row>
    <row r="30" spans="1:69" ht="15" customHeight="1">
      <c r="A30" s="181" t="s">
        <v>189</v>
      </c>
      <c r="B30" s="181" t="s">
        <v>230</v>
      </c>
      <c r="C30" s="181" t="s">
        <v>231</v>
      </c>
      <c r="D30" s="181" t="s">
        <v>232</v>
      </c>
      <c r="E30" s="181" t="s">
        <v>233</v>
      </c>
      <c r="F30" s="181" t="s">
        <v>234</v>
      </c>
      <c r="G30" s="181" t="s">
        <v>235</v>
      </c>
      <c r="H30" s="181" t="s">
        <v>236</v>
      </c>
      <c r="I30" s="181" t="s">
        <v>237</v>
      </c>
      <c r="J30" s="172"/>
      <c r="K30" s="172"/>
      <c r="L30" s="172"/>
      <c r="M30" s="172"/>
      <c r="N30" s="172"/>
      <c r="O30" s="172"/>
      <c r="P30" s="172"/>
      <c r="Q30" s="172"/>
      <c r="R30" s="172"/>
      <c r="S30" s="172"/>
      <c r="T30" s="172"/>
      <c r="U30" s="172"/>
      <c r="V30" s="172"/>
      <c r="W30" s="70"/>
      <c r="X30" s="180"/>
      <c r="Y30" s="180"/>
      <c r="Z30" s="180"/>
      <c r="AA30" s="180"/>
      <c r="AB30" s="180"/>
      <c r="AC30" s="180"/>
      <c r="AD30" s="180"/>
      <c r="AE30" s="180"/>
      <c r="AF30" s="180"/>
      <c r="AG30" s="180"/>
      <c r="AH30" s="180"/>
      <c r="AI30" s="180"/>
      <c r="AJ30" s="180"/>
      <c r="AK30" s="180"/>
      <c r="AL30" s="180"/>
      <c r="AM30" s="180"/>
      <c r="AN30" s="180"/>
      <c r="AO30" s="180"/>
      <c r="AP30" s="180"/>
      <c r="AQ30" s="180"/>
      <c r="AR30" s="180"/>
      <c r="AS30" s="180"/>
      <c r="AT30" s="180"/>
      <c r="AU30" s="180"/>
      <c r="AV30" s="180"/>
      <c r="AW30" s="180"/>
      <c r="AX30" s="180"/>
      <c r="AY30" s="180"/>
      <c r="AZ30" s="180"/>
      <c r="BA30" s="180"/>
      <c r="BB30" s="180"/>
      <c r="BC30" s="180"/>
      <c r="BD30" s="180"/>
      <c r="BE30" s="180"/>
      <c r="BF30" s="180"/>
      <c r="BG30" s="180"/>
      <c r="BH30" s="180"/>
      <c r="BI30" s="180"/>
      <c r="BJ30" s="180"/>
      <c r="BK30" s="180"/>
      <c r="BL30" s="180"/>
      <c r="BM30" s="180"/>
      <c r="BN30" s="180"/>
      <c r="BO30" s="180"/>
      <c r="BP30" s="180"/>
      <c r="BQ30"/>
    </row>
    <row r="31" spans="1:69" ht="15" customHeight="1">
      <c r="A31" s="172" t="s">
        <v>116</v>
      </c>
      <c r="B31" s="189">
        <f>IF('SURA Cotizadores'!C95="Sí",1,IF('SURA Cotizadores'!C95="Si",1,IF('SURA Cotizadores'!C95="Parcial",0.5,IF('SURA Cotizadores'!C95="No",0,0))))</f>
        <v>0.5</v>
      </c>
      <c r="C31" s="189">
        <f>IF('SURA Cotizadores'!C96="Sí",1,IF('SURA Cotizadores'!C96="Si",1,IF('SURA Cotizadores'!C96="Parcial",0.5,IF('SURA Cotizadores'!C96="No",0,0))))</f>
        <v>1</v>
      </c>
      <c r="D31" s="189">
        <f>IF('SURA Cotizadores'!C97="Sí",1,IF('SURA Cotizadores'!C97="Si",1,IF('SURA Cotizadores'!C97="Parcial",0.5,IF('SURA Cotizadores'!C97="No",0,0))))</f>
        <v>1</v>
      </c>
      <c r="E31" s="189">
        <f>IF('SURA Cotizadores'!C98="Sí",1,IF('SURA Cotizadores'!C98="Si",1,IF('SURA Cotizadores'!C98="Parcial",0.5,IF('SURA Cotizadores'!C98="No",0,0))))</f>
        <v>0.5</v>
      </c>
      <c r="F31" s="189">
        <f>IF('SURA Cotizadores'!C99="Sí",1,IF('SURA Cotizadores'!C99="Si",1,IF('SURA Cotizadores'!C99="Parcial",0.5,IF('SURA Cotizadores'!C99="No",0,0))))</f>
        <v>0</v>
      </c>
      <c r="G31" s="189">
        <f>IF('SURA Cotizadores'!C100="Sí",1,IF('SURA Cotizadores'!C100="Si",1,IF('SURA Cotizadores'!C100="Parcial",0.5,IF('SURA Cotizadores'!C100="No",0,0))))</f>
        <v>0.5</v>
      </c>
      <c r="H31" s="189">
        <f>IF('SURA Cotizadores'!C101="Sí",1,IF('SURA Cotizadores'!C101="Si",1,IF('SURA Cotizadores'!C101="Parcial",0.5,IF('SURA Cotizadores'!C101="No",0,0))))</f>
        <v>0.5</v>
      </c>
      <c r="I31" s="189">
        <f>SUM(B31:H31)</f>
        <v>4</v>
      </c>
      <c r="J31" s="172"/>
      <c r="K31" s="181" t="s">
        <v>189</v>
      </c>
      <c r="L31" s="181" t="s">
        <v>227</v>
      </c>
      <c r="M31" s="172"/>
      <c r="N31" s="181" t="s">
        <v>189</v>
      </c>
      <c r="O31" s="181" t="s">
        <v>237</v>
      </c>
      <c r="P31" s="172"/>
      <c r="Q31" s="172"/>
      <c r="R31" s="172"/>
      <c r="S31" s="172"/>
      <c r="T31" s="172"/>
      <c r="U31" s="172"/>
      <c r="V31" s="172"/>
      <c r="W31" s="70"/>
      <c r="X31" s="180"/>
      <c r="Y31" s="180"/>
      <c r="Z31" s="180"/>
      <c r="AA31" s="180"/>
      <c r="AB31" s="180"/>
      <c r="AC31" s="180"/>
      <c r="AD31" s="180"/>
      <c r="AE31" s="180"/>
      <c r="AF31" s="180"/>
      <c r="AG31" s="180"/>
      <c r="AH31" s="180"/>
      <c r="AI31" s="180"/>
      <c r="AJ31" s="180"/>
      <c r="AK31" s="180"/>
      <c r="AL31" s="180"/>
      <c r="AM31" s="180"/>
      <c r="AN31" s="180"/>
      <c r="AO31" s="180"/>
      <c r="AP31" s="180"/>
      <c r="AQ31" s="180"/>
      <c r="AR31" s="180"/>
      <c r="AS31" s="180"/>
      <c r="AT31" s="180"/>
      <c r="AU31" s="180"/>
      <c r="AV31" s="180"/>
      <c r="AW31" s="180"/>
      <c r="AX31" s="180"/>
      <c r="AY31" s="180"/>
      <c r="AZ31" s="180"/>
      <c r="BA31" s="180"/>
      <c r="BB31" s="180"/>
      <c r="BC31" s="180"/>
      <c r="BD31" s="180"/>
      <c r="BE31" s="180"/>
      <c r="BF31" s="180"/>
      <c r="BG31" s="180"/>
      <c r="BH31" s="180"/>
      <c r="BI31" s="180"/>
      <c r="BJ31" s="180"/>
      <c r="BK31" s="180"/>
      <c r="BL31" s="180"/>
      <c r="BM31" s="180"/>
      <c r="BN31" s="180"/>
      <c r="BO31" s="180"/>
      <c r="BP31" s="180"/>
      <c r="BQ31"/>
    </row>
    <row r="32" spans="1:69" ht="15" customHeight="1">
      <c r="A32" s="172" t="s">
        <v>117</v>
      </c>
      <c r="B32" s="189">
        <f>IF('SURA Digital Venta'!C96="Sí",1,IF('SURA Digital Venta'!C96="Si",1,IF('SURA Digital Venta'!C96="Parcial",0.5,IF('SURA Digital Venta'!C96="No",0,0))))</f>
        <v>0.5</v>
      </c>
      <c r="C32" s="189">
        <f>IF('SURA Digital Venta'!C97="Sí",1,IF('SURA Digital Venta'!C97="Si",1,IF('SURA Digital Venta'!C97="Parcial",0.5,IF('SURA Digital Venta'!C97="No",0,0))))</f>
        <v>1</v>
      </c>
      <c r="D32" s="189">
        <f>IF('SURA Digital Venta'!C98="Sí",1,IF('SURA Digital Venta'!C98="Si",1,IF('SURA Digital Venta'!C98="Parcial",0.5,IF('SURA Digital Venta'!C98="No",0,0))))</f>
        <v>1</v>
      </c>
      <c r="E32" s="189">
        <f>IF('SURA Digital Venta'!C99="Sí",1,IF('SURA Digital Venta'!C99="Si",1,IF('SURA Digital Venta'!C99="Parcial",0.5,IF('SURA Digital Venta'!C99="No",0,0))))</f>
        <v>0.5</v>
      </c>
      <c r="F32" s="189">
        <f>IF('SURA Digital Venta'!C100="Sí",1,IF('SURA Digital Venta'!C100="Si",1,IF('SURA Digital Venta'!C100="Parcial",0.5,IF('SURA Digital Venta'!C100="No",0,0))))</f>
        <v>0</v>
      </c>
      <c r="G32" s="189">
        <f>IF('SURA Digital Venta'!C101="Sí",1,IF('SURA Digital Venta'!C101="Si",1,IF('SURA Digital Venta'!C101="Parcial",0.5,IF('SURA Digital Venta'!C101="No",0,0))))</f>
        <v>0.5</v>
      </c>
      <c r="H32" s="189">
        <f>IF('SURA Digital Venta'!C102="Sí",1,IF('SURA Digital Venta'!C102="Si",1,IF('SURA Digital Venta'!C102="Parcial",0.5,IF('SURA Digital Venta'!C102="No",0,0))))</f>
        <v>1</v>
      </c>
      <c r="I32" s="189">
        <f>SUM(B32:H32)</f>
        <v>4.5</v>
      </c>
      <c r="J32" s="172"/>
      <c r="K32" s="172" t="str">
        <f>A17</f>
        <v>SURA Cotizadores</v>
      </c>
      <c r="L32" s="187">
        <f>E17</f>
        <v>0.5</v>
      </c>
      <c r="M32" s="172"/>
      <c r="N32" s="172" t="str">
        <f>A31</f>
        <v>SURA Cotizadores</v>
      </c>
      <c r="O32" s="189">
        <f>I31</f>
        <v>4</v>
      </c>
      <c r="P32" s="172"/>
      <c r="Q32" s="172"/>
      <c r="R32" s="172"/>
      <c r="S32" s="172"/>
      <c r="T32" s="172"/>
      <c r="U32" s="172"/>
      <c r="V32" s="172"/>
      <c r="W32" s="70"/>
      <c r="X32" s="180"/>
      <c r="Y32" s="180"/>
      <c r="Z32" s="180"/>
      <c r="AA32" s="180"/>
      <c r="AB32" s="180"/>
      <c r="AC32" s="180"/>
      <c r="AD32" s="180"/>
      <c r="AE32" s="180"/>
      <c r="AF32" s="180"/>
      <c r="AG32" s="180"/>
      <c r="AH32" s="180"/>
      <c r="AI32" s="180"/>
      <c r="AJ32" s="180"/>
      <c r="AK32" s="180"/>
      <c r="AL32" s="180"/>
      <c r="AM32" s="180"/>
      <c r="AN32" s="180"/>
      <c r="AO32" s="180"/>
      <c r="AP32" s="180"/>
      <c r="AQ32" s="180"/>
      <c r="AR32" s="180"/>
      <c r="AS32" s="180"/>
      <c r="AT32" s="180"/>
      <c r="AU32" s="180"/>
      <c r="AV32" s="180"/>
      <c r="AW32" s="180"/>
      <c r="AX32" s="180"/>
      <c r="AY32" s="180"/>
      <c r="AZ32" s="180"/>
      <c r="BA32" s="180"/>
      <c r="BB32" s="180"/>
      <c r="BC32" s="180"/>
      <c r="BD32" s="180"/>
      <c r="BE32" s="180"/>
      <c r="BF32" s="180"/>
      <c r="BG32" s="180"/>
      <c r="BH32" s="180"/>
      <c r="BI32" s="180"/>
      <c r="BJ32" s="180"/>
      <c r="BK32" s="180"/>
      <c r="BL32" s="180"/>
      <c r="BM32" s="180"/>
      <c r="BN32" s="180"/>
      <c r="BO32" s="180"/>
      <c r="BP32" s="180"/>
      <c r="BQ32"/>
    </row>
    <row r="33" spans="1:69" ht="15" customHeight="1">
      <c r="A33" s="172" t="s">
        <v>118</v>
      </c>
      <c r="B33" s="189">
        <f>IF('SURA Automatizacion'!C96="Sí",1,IF('SURA Automatizacion'!C96="Si",1,IF('SURA Automatizacion'!C96="Parcial",0.5,IF('SURA Automatizacion'!C96="No",0,0))))</f>
        <v>0.5</v>
      </c>
      <c r="C33" s="189">
        <f>IF('SURA Automatizacion'!C97="Sí",1,IF('SURA Automatizacion'!C97="Si",1,IF('SURA Automatizacion'!C97="Parcial",0.5,IF('SURA Automatizacion'!C97="No",0,0))))</f>
        <v>0</v>
      </c>
      <c r="D33" s="189">
        <f>IF('SURA Automatizacion'!C98="Sí",1,IF('SURA Automatizacion'!C98="Si",1,IF('SURA Automatizacion'!C98="Parcial",0.5,IF('SURA Automatizacion'!C98="No",0,0))))</f>
        <v>1</v>
      </c>
      <c r="E33" s="189">
        <f>IF('SURA Automatizacion'!C99="Sí",1,IF('SURA Automatizacion'!C99="Si",1,IF('SURA Automatizacion'!C99="Parcial",0.5,IF('SURA Automatizacion'!C99="No",0,0))))</f>
        <v>0.5</v>
      </c>
      <c r="F33" s="189">
        <f>IF('SURA Automatizacion'!C100="Sí",1,IF('SURA Automatizacion'!C100="Si",1,IF('SURA Automatizacion'!C100="Parcial",0.5,IF('SURA Automatizacion'!C100="No",0,0))))</f>
        <v>0</v>
      </c>
      <c r="G33" s="189">
        <f>IF('SURA Automatizacion'!C101="Sí",1,IF('SURA Automatizacion'!C101="Si",1,IF('SURA Automatizacion'!C101="Parcial",0.5,IF('SURA Automatizacion'!C101="No",0,0))))</f>
        <v>0.5</v>
      </c>
      <c r="H33" s="189">
        <f>IF('SURA Automatizacion'!C102="Sí",1,IF('SURA Automatizacion'!C102="Si",1,IF('SURA Automatizacion'!C102="Parcial",0.5,IF('SURA Automatizacion'!C102="No",0,0))))</f>
        <v>1</v>
      </c>
      <c r="I33" s="189">
        <f>SUM(B33:H33)</f>
        <v>3.5</v>
      </c>
      <c r="J33" s="172"/>
      <c r="K33" s="172" t="str">
        <f>A18</f>
        <v>SURA Digital Venta</v>
      </c>
      <c r="L33" s="187">
        <f>E18</f>
        <v>0.5</v>
      </c>
      <c r="M33" s="172"/>
      <c r="N33" s="172" t="str">
        <f>A32</f>
        <v>SURA Digital Venta</v>
      </c>
      <c r="O33" s="189">
        <f>I32</f>
        <v>4.5</v>
      </c>
      <c r="P33" s="172"/>
      <c r="Q33" s="172"/>
      <c r="R33" s="172"/>
      <c r="S33" s="172"/>
      <c r="T33" s="172"/>
      <c r="U33" s="172"/>
      <c r="V33" s="172"/>
      <c r="W33" s="70"/>
      <c r="X33" s="180"/>
      <c r="Y33" s="180"/>
      <c r="Z33" s="180"/>
      <c r="AA33" s="180"/>
      <c r="AB33" s="180"/>
      <c r="AC33" s="180"/>
      <c r="AD33" s="180"/>
      <c r="AE33" s="180"/>
      <c r="AF33" s="180"/>
      <c r="AG33" s="180"/>
      <c r="AH33" s="180"/>
      <c r="AI33" s="180"/>
      <c r="AJ33" s="180"/>
      <c r="AK33" s="180"/>
      <c r="AL33" s="180"/>
      <c r="AM33" s="180"/>
      <c r="AN33" s="180"/>
      <c r="AO33" s="180"/>
      <c r="AP33" s="180"/>
      <c r="AQ33" s="180"/>
      <c r="AR33" s="180"/>
      <c r="AS33" s="180"/>
      <c r="AT33" s="180"/>
      <c r="AU33" s="180"/>
      <c r="AV33" s="180"/>
      <c r="AW33" s="180"/>
      <c r="AX33" s="180"/>
      <c r="AY33" s="180"/>
      <c r="AZ33" s="180"/>
      <c r="BA33" s="180"/>
      <c r="BB33" s="180"/>
      <c r="BC33" s="180"/>
      <c r="BD33" s="180"/>
      <c r="BE33" s="180"/>
      <c r="BF33" s="180"/>
      <c r="BG33" s="180"/>
      <c r="BH33" s="180"/>
      <c r="BI33" s="180"/>
      <c r="BJ33" s="180"/>
      <c r="BK33" s="180"/>
      <c r="BL33" s="180"/>
      <c r="BM33" s="180"/>
      <c r="BN33" s="180"/>
      <c r="BO33" s="180"/>
      <c r="BP33" s="180"/>
      <c r="BQ33"/>
    </row>
    <row r="34" spans="1:69" ht="15" customHeight="1">
      <c r="A34" s="172" t="s">
        <v>119</v>
      </c>
      <c r="B34" s="189">
        <f>IF('SURA Canales Masivos'!C96="Sí",1,IF('SURA Canales Masivos'!C96="Si",1,IF('SURA Canales Masivos'!C96="Parcial",0.5,IF('SURA Canales Masivos'!C96="No",0,0))))</f>
        <v>0.5</v>
      </c>
      <c r="C34" s="189">
        <f>IF('SURA Canales Masivos'!C97="Sí",1,IF('SURA Canales Masivos'!C97="Si",1,IF('SURA Canales Masivos'!C97="Parcial",0.5,IF('SURA Canales Masivos'!C97="No",0,0))))</f>
        <v>1</v>
      </c>
      <c r="D34" s="189">
        <f>IF('SURA Canales Masivos'!C98="Sí",1,IF('SURA Canales Masivos'!C98="Si",1,IF('SURA Canales Masivos'!C98="Parcial",0.5,IF('SURA Canales Masivos'!C98="No",0,0))))</f>
        <v>1</v>
      </c>
      <c r="E34" s="189">
        <f>IF('SURA Canales Masivos'!C99="Sí",1,IF('SURA Canales Masivos'!C99="Si",1,IF('SURA Canales Masivos'!C99="Parcial",0.5,IF('SURA Canales Masivos'!C99="No",0,0))))</f>
        <v>0.5</v>
      </c>
      <c r="F34" s="189">
        <f>IF('SURA Canales Masivos'!C100="Sí",1,IF('SURA Canales Masivos'!C100="Si",1,IF('SURA Canales Masivos'!C100="Parcial",0.5,IF('SURA Canales Masivos'!C100="No",0,0))))</f>
        <v>0</v>
      </c>
      <c r="G34" s="189">
        <f>IF('SURA Canales Masivos'!C101="Sí",1,IF('SURA Canales Masivos'!C101="Si",1,IF('SURA Canales Masivos'!C101="Parcial",0.5,IF('SURA Canales Masivos'!C101="No",0,0))))</f>
        <v>0.5</v>
      </c>
      <c r="H34" s="189">
        <f>IF('SURA Canales Masivos'!C102="Sí",1,IF('SURA Canales Masivos'!C102="Si",1,IF('SURA Canales Masivos'!C102="Parcial",0.5,IF('SURA Canales Masivos'!C102="No",0,0))))</f>
        <v>0.5</v>
      </c>
      <c r="I34" s="189">
        <f>SUM(B34:H34)</f>
        <v>4</v>
      </c>
      <c r="J34" s="172"/>
      <c r="K34" s="172" t="str">
        <f>A19</f>
        <v>SURA Automatizacion</v>
      </c>
      <c r="L34" s="187">
        <f>E19</f>
        <v>0.5</v>
      </c>
      <c r="M34" s="172"/>
      <c r="N34" s="172" t="str">
        <f>A33</f>
        <v>SURA Automatizacion</v>
      </c>
      <c r="O34" s="189">
        <f>I33</f>
        <v>3.5</v>
      </c>
      <c r="P34" s="172"/>
      <c r="Q34" s="172"/>
      <c r="R34" s="172"/>
      <c r="S34" s="172"/>
      <c r="T34" s="172"/>
      <c r="U34" s="172"/>
      <c r="V34" s="172"/>
      <c r="W34" s="70"/>
      <c r="X34" s="180"/>
      <c r="Y34" s="180"/>
      <c r="Z34" s="180"/>
      <c r="AA34" s="180"/>
      <c r="AB34" s="180"/>
      <c r="AC34" s="180"/>
      <c r="AD34" s="180"/>
      <c r="AE34" s="180"/>
      <c r="AF34" s="180"/>
      <c r="AG34" s="180"/>
      <c r="AH34" s="180"/>
      <c r="AI34" s="180"/>
      <c r="AJ34" s="180"/>
      <c r="AK34" s="180"/>
      <c r="AL34" s="180"/>
      <c r="AM34" s="180"/>
      <c r="AN34" s="180"/>
      <c r="AO34" s="180"/>
      <c r="AP34" s="180"/>
      <c r="AQ34" s="180"/>
      <c r="AR34" s="180"/>
      <c r="AS34" s="180"/>
      <c r="AT34" s="180"/>
      <c r="AU34" s="180"/>
      <c r="AV34" s="180"/>
      <c r="AW34" s="180"/>
      <c r="AX34" s="180"/>
      <c r="AY34" s="180"/>
      <c r="AZ34" s="180"/>
      <c r="BA34" s="180"/>
      <c r="BB34" s="180"/>
      <c r="BC34" s="180"/>
      <c r="BD34" s="180"/>
      <c r="BE34" s="180"/>
      <c r="BF34" s="180"/>
      <c r="BG34" s="180"/>
      <c r="BH34" s="180"/>
      <c r="BI34" s="180"/>
      <c r="BJ34" s="180"/>
      <c r="BK34" s="180"/>
      <c r="BL34" s="180"/>
      <c r="BM34" s="180"/>
      <c r="BN34" s="180"/>
      <c r="BO34" s="180"/>
      <c r="BP34" s="180"/>
      <c r="BQ34"/>
    </row>
    <row r="35" spans="1:69" ht="15">
      <c r="A35" s="172" t="s">
        <v>211</v>
      </c>
      <c r="B35" s="189">
        <f>IF('BCO Gioti 1'!C97="Sí",1,IF('BCO Gioti 1'!C97="Si",1,IF('BCO Gioti 1'!C97="Parcial",0.5,IF('BCO Gioti 1'!C97="No",0,0))))</f>
        <v>0.5</v>
      </c>
      <c r="C35" s="189">
        <f>IF('BCO Gioti 1'!C98="Sí",1,IF('BCO Gioti 1'!C98="Si",1,IF('BCO Gioti 1'!C98="Parcial",0.5,IF('BCO Gioti 1'!C98="No",0,0))))</f>
        <v>0</v>
      </c>
      <c r="D35" s="189">
        <f>IF('BCO Gioti 1'!C99="Sí",1,IF('BCO Gioti 1'!C99="Si",1,IF('BCO Gioti 1'!C99="Parcial",0.5,IF('BCO Gioti 1'!C99="No",0,0))))</f>
        <v>0.5</v>
      </c>
      <c r="E35" s="189">
        <f>IF('BCO Gioti 1'!C100="Sí",1,IF('BCO Gioti 1'!C100="Si",1,IF('BCO Gioti 1'!C100="Parcial",0.5,IF('BCO Gioti 1'!C100="No",0,0))))</f>
        <v>0</v>
      </c>
      <c r="F35" s="189">
        <f>IF('BCO Gioti 1'!C101="Sí",1,IF('BCO Gioti 1'!C101="Si",1,IF('BCO Gioti 1'!C101="Parcial",0.5,IF('BCO Gioti 1'!C101="No",0,0))))</f>
        <v>0</v>
      </c>
      <c r="G35" s="189">
        <f>IF('BCO Gioti 1'!C102="Sí",1,IF('BCO Gioti 1'!C102="Si",1,IF('BCO Gioti 1'!C102="Parcial",0.5,IF('BCO Gioti 1'!C102="No",0,0))))</f>
        <v>0</v>
      </c>
      <c r="H35" s="189">
        <f>IF('BCO Gioti 1'!C103="Sí",1,IF('BCO Gioti 1'!C103="Si",1,IF('BCO Gioti 1'!C103="Parcial",0.5,IF('BCO Gioti 1'!C103="No",0,0))))</f>
        <v>0</v>
      </c>
      <c r="I35" s="189">
        <f>SUM(B35:H35)</f>
        <v>1</v>
      </c>
      <c r="J35" s="172"/>
      <c r="K35" s="172" t="str">
        <f>A20</f>
        <v>SURA Canales Masivos</v>
      </c>
      <c r="L35" s="187">
        <f>E20</f>
        <v>0.5</v>
      </c>
      <c r="M35" s="172"/>
      <c r="N35" s="172" t="str">
        <f>A34</f>
        <v>SURA Canales Masivos</v>
      </c>
      <c r="O35" s="189">
        <f>I34</f>
        <v>4</v>
      </c>
      <c r="P35" s="172"/>
      <c r="Q35" s="172"/>
      <c r="R35" s="172"/>
      <c r="S35" s="172"/>
      <c r="T35" s="172"/>
      <c r="U35" s="172"/>
      <c r="V35" s="172"/>
      <c r="W35" s="70"/>
      <c r="X35" s="180"/>
      <c r="Y35" s="180"/>
      <c r="Z35" s="180"/>
      <c r="AA35" s="180"/>
      <c r="AB35" s="180"/>
      <c r="AC35" s="180"/>
      <c r="AD35" s="180"/>
      <c r="AE35" s="180"/>
      <c r="AF35" s="180"/>
      <c r="AG35" s="180"/>
      <c r="AH35" s="180"/>
      <c r="AI35" s="180"/>
      <c r="AJ35" s="180"/>
      <c r="AK35" s="180"/>
      <c r="AL35" s="180"/>
      <c r="AM35" s="180"/>
      <c r="AN35" s="180"/>
      <c r="AO35" s="180"/>
      <c r="AP35" s="180"/>
      <c r="AQ35" s="180"/>
      <c r="AR35" s="180"/>
      <c r="AS35" s="180"/>
      <c r="AT35" s="180"/>
      <c r="AU35" s="180"/>
      <c r="AV35" s="180"/>
      <c r="AW35" s="180"/>
      <c r="AX35" s="180"/>
      <c r="AY35" s="180"/>
      <c r="AZ35" s="180"/>
      <c r="BA35" s="180"/>
      <c r="BB35" s="180"/>
      <c r="BC35" s="180"/>
      <c r="BD35" s="180"/>
      <c r="BE35" s="180"/>
      <c r="BF35" s="180"/>
      <c r="BG35" s="180"/>
      <c r="BH35" s="180"/>
      <c r="BI35" s="180"/>
      <c r="BJ35" s="180"/>
      <c r="BK35" s="180"/>
      <c r="BL35" s="180"/>
      <c r="BM35" s="180"/>
      <c r="BN35" s="180"/>
      <c r="BO35" s="180"/>
      <c r="BP35" s="180"/>
      <c r="BQ35"/>
    </row>
    <row r="36" spans="1:69" ht="15" customHeight="1">
      <c r="A36" s="172" t="s">
        <v>213</v>
      </c>
      <c r="B36" s="189">
        <f>IF('BCO Gioti 2'!C97="Sí",1,IF('BCO Gioti 2'!C97="Si",1,IF('BCO Gioti 2'!C97="Parcial",0.5,IF('BCO Gioti 2'!C97="No",0,0))))</f>
        <v>0</v>
      </c>
      <c r="C36" s="189">
        <f>IF('BCO Gioti 2'!C98="Sí",1,IF('BCO Gioti 2'!C98="Si",1,IF('BCO Gioti 2'!C98="Parcial",0.5,IF('BCO Gioti 2'!C98="No",0,0))))</f>
        <v>0</v>
      </c>
      <c r="D36" s="189">
        <f>IF('BCO Gioti 2'!C99="Sí",1,IF('BCO Gioti 2'!C99="Si",1,IF('BCO Gioti 2'!C99="Parcial",0.5,IF('BCO Gioti 2'!C99="No",0,0))))</f>
        <v>0</v>
      </c>
      <c r="E36" s="189">
        <f>IF('BCO Gioti 2'!C100="Sí",1,IF('BCO Gioti 2'!C100="Si",1,IF('BCO Gioti 2'!C100="Parcial",0.5,IF('BCO Gioti 2'!C100="No",0,0))))</f>
        <v>0</v>
      </c>
      <c r="F36" s="189">
        <f>IF('BCO Gioti 2'!C101="Sí",1,IF('BCO Gioti 2'!C101="Si",1,IF('BCO Gioti 2'!C101="Parcial",0.5,IF('BCO Gioti 2'!C101="No",0,0))))</f>
        <v>0</v>
      </c>
      <c r="G36" s="189">
        <f>IF('BCO Gioti 2'!C102="Sí",1,IF('BCO Gioti 2'!C102="Si",1,IF('BCO Gioti 2'!C102="Parcial",0.5,IF('BCO Gioti 2'!C102="No",0,0))))</f>
        <v>0</v>
      </c>
      <c r="H36" s="189">
        <f>IF('BCO Gioti 2'!C103="Sí",1,IF('BCO Gioti 2'!C103="Si",1,IF('BCO Gioti 2'!C103="Parcial",0.5,IF('BCO Gioti 2'!C103="No",0,0))))</f>
        <v>0</v>
      </c>
      <c r="I36" s="189">
        <f>SUM(B36:H36)</f>
        <v>0</v>
      </c>
      <c r="J36" s="172"/>
      <c r="K36" s="172" t="str">
        <f>A21</f>
        <v>BCO Gioti1</v>
      </c>
      <c r="L36" s="187">
        <f>E21</f>
        <v>0.75</v>
      </c>
      <c r="M36" s="172"/>
      <c r="N36" s="172" t="str">
        <f>A35</f>
        <v>BCO Gioti1</v>
      </c>
      <c r="O36" s="189">
        <f>I35</f>
        <v>1</v>
      </c>
      <c r="P36" s="172"/>
      <c r="Q36" s="172"/>
      <c r="R36" s="172"/>
      <c r="S36" s="172"/>
      <c r="T36" s="172"/>
      <c r="U36" s="172"/>
      <c r="V36" s="172"/>
      <c r="W36" s="70"/>
      <c r="X36" s="180"/>
      <c r="Y36" s="180"/>
      <c r="Z36" s="180"/>
      <c r="AA36" s="180"/>
      <c r="AB36" s="180"/>
      <c r="AC36" s="180"/>
      <c r="AD36" s="180"/>
      <c r="AE36" s="180"/>
      <c r="AF36" s="180"/>
      <c r="AG36" s="180"/>
      <c r="AH36" s="180"/>
      <c r="AI36" s="180"/>
      <c r="AJ36" s="180"/>
      <c r="AK36" s="180"/>
      <c r="AL36" s="180"/>
      <c r="AM36" s="180"/>
      <c r="AN36" s="180"/>
      <c r="AO36" s="180"/>
      <c r="AP36" s="180"/>
      <c r="AQ36" s="180"/>
      <c r="AR36" s="180"/>
      <c r="AS36" s="180"/>
      <c r="AT36" s="180"/>
      <c r="AU36" s="180"/>
      <c r="AV36" s="180"/>
      <c r="AW36" s="180"/>
      <c r="AX36" s="180"/>
      <c r="AY36" s="180"/>
      <c r="AZ36" s="180"/>
      <c r="BA36" s="180"/>
      <c r="BB36" s="180"/>
      <c r="BC36" s="180"/>
      <c r="BD36" s="180"/>
      <c r="BE36" s="180"/>
      <c r="BF36" s="180"/>
      <c r="BG36" s="180"/>
      <c r="BH36" s="180"/>
      <c r="BI36" s="180"/>
      <c r="BJ36" s="180"/>
      <c r="BK36" s="180"/>
      <c r="BL36" s="180"/>
      <c r="BM36" s="180"/>
      <c r="BN36" s="180"/>
      <c r="BO36" s="180"/>
      <c r="BP36" s="180"/>
      <c r="BQ36"/>
    </row>
    <row r="37" spans="1:69" ht="15">
      <c r="A37" s="172" t="s">
        <v>215</v>
      </c>
      <c r="B37" s="189">
        <f>IF('BCO Gioti 3'!C98="Sí",1,IF('BCO Gioti 3'!C98="Si",1,IF('BCO Gioti 3'!C98="Parcial",0.5,IF('BCO Gioti 3'!C98="No",0,0))))</f>
        <v>0</v>
      </c>
      <c r="C37" s="189">
        <f>IF('BCO Gioti 3'!C99="Sí",1,IF('BCO Gioti 3'!C99="Si",1,IF('BCO Gioti 3'!C99="Parcial",0.5,IF('BCO Gioti 3'!C99="No",0,0))))</f>
        <v>0</v>
      </c>
      <c r="D37" s="189">
        <f>IF('BCO Gioti 3'!C100="Sí",1,IF('BCO Gioti 3'!C100="Si",1,IF('BCO Gioti 3'!C100="Parcial",0.5,IF('BCO Gioti 3'!C100="No",0,0))))</f>
        <v>0</v>
      </c>
      <c r="E37" s="189">
        <f>IF('BCO Gioti 3'!C101="Sí",1,IF('BCO Gioti 3'!C101="Si",1,IF('BCO Gioti 3'!C101="Parcial",0.5,IF('BCO Gioti 3'!C101="No",0,0))))</f>
        <v>0</v>
      </c>
      <c r="F37" s="189">
        <f>IF('BCO Gioti 3'!C102="Sí",1,IF('BCO Gioti 3'!C102="Si",1,IF('BCO Gioti 3'!C102="Parcial",0.5,IF('BCO Gioti 3'!C102="No",0,0))))</f>
        <v>0</v>
      </c>
      <c r="G37" s="189">
        <f>IF('BCO Gioti 3'!C103="Sí",1,IF('BCO Gioti 3'!C103="Si",1,IF('BCO Gioti 3'!C103="Parcial",0.5,IF('BCO Gioti 3'!C103="No",0,0))))</f>
        <v>0</v>
      </c>
      <c r="H37" s="189">
        <f>IF('BCO Gioti 3'!C104="Sí",1,IF('BCO Gioti 3'!C104="Si",1,IF('BCO Gioti 3'!C104="Parcial",0.5,IF('BCO Gioti 3'!C104="No",0,0))))</f>
        <v>0</v>
      </c>
      <c r="I37" s="189">
        <f>SUM(B37:H37)</f>
        <v>0</v>
      </c>
      <c r="J37" s="172"/>
      <c r="K37" s="172" t="str">
        <f>A22</f>
        <v>BCO Gioti2</v>
      </c>
      <c r="L37" s="187">
        <f>E22</f>
        <v>0</v>
      </c>
      <c r="M37" s="172"/>
      <c r="N37" s="172" t="str">
        <f>A36</f>
        <v>BCO Gioti2</v>
      </c>
      <c r="O37" s="189">
        <f>I36</f>
        <v>0</v>
      </c>
      <c r="P37" s="172"/>
      <c r="Q37" s="172"/>
      <c r="R37" s="172"/>
      <c r="S37" s="172"/>
      <c r="T37" s="172"/>
      <c r="U37" s="172"/>
      <c r="V37" s="172"/>
      <c r="W37" s="70"/>
      <c r="X37" s="180"/>
      <c r="Y37" s="180"/>
      <c r="Z37" s="180"/>
      <c r="AA37" s="180"/>
      <c r="AB37" s="180"/>
      <c r="AC37" s="180"/>
      <c r="AD37" s="180"/>
      <c r="AE37" s="180"/>
      <c r="AF37" s="180"/>
      <c r="AG37" s="180"/>
      <c r="AH37" s="180"/>
      <c r="AI37" s="180"/>
      <c r="AJ37" s="180"/>
      <c r="AK37" s="180"/>
      <c r="AL37" s="180"/>
      <c r="AM37" s="180"/>
      <c r="AN37" s="180"/>
      <c r="AO37" s="180"/>
      <c r="AP37" s="180"/>
      <c r="AQ37" s="180"/>
      <c r="AR37" s="180"/>
      <c r="AS37" s="180"/>
      <c r="AT37" s="180"/>
      <c r="AU37" s="180"/>
      <c r="AV37" s="180"/>
      <c r="AW37" s="180"/>
      <c r="AX37" s="180"/>
      <c r="AY37" s="180"/>
      <c r="AZ37" s="180"/>
      <c r="BA37" s="180"/>
      <c r="BB37" s="180"/>
      <c r="BC37" s="180"/>
      <c r="BD37" s="180"/>
      <c r="BE37" s="180"/>
      <c r="BF37" s="180"/>
      <c r="BG37" s="180"/>
      <c r="BH37" s="180"/>
      <c r="BI37" s="180"/>
      <c r="BJ37" s="180"/>
      <c r="BK37" s="180"/>
      <c r="BL37" s="180"/>
      <c r="BM37" s="180"/>
      <c r="BN37" s="180"/>
      <c r="BO37" s="180"/>
      <c r="BP37" s="180"/>
      <c r="BQ37"/>
    </row>
    <row r="38" spans="1:69" ht="15">
      <c r="A38" s="172" t="s">
        <v>217</v>
      </c>
      <c r="B38" s="189">
        <f>IF('BCO Gioti 4'!C97="Sí",1,IF('BCO Gioti 4'!C97="Si",1,IF('BCO Gioti 4'!C97="Parcial",0.5,IF('BCO Gioti 4'!C97="No",0,0))))</f>
        <v>0</v>
      </c>
      <c r="C38" s="189">
        <f>IF('BCO Gioti 4'!C98="Sí",1,IF('BCO Gioti 4'!C98="Si",1,IF('BCO Gioti 4'!C98="Parcial",0.5,IF('BCO Gioti 4'!C98="No",0,0))))</f>
        <v>0</v>
      </c>
      <c r="D38" s="189">
        <f>IF('BCO Gioti 4'!C99="Sí",1,IF('BCO Gioti 4'!C99="Si",1,IF('BCO Gioti 4'!C99="Parcial",0.5,IF('BCO Gioti 4'!C99="No",0,0))))</f>
        <v>0</v>
      </c>
      <c r="E38" s="189">
        <f>IF('BCO Gioti 4'!C100="Sí",1,IF('BCO Gioti 4'!C100="Si",1,IF('BCO Gioti 4'!C100="Parcial",0.5,IF('BCO Gioti 4'!C100="No",0,0))))</f>
        <v>0</v>
      </c>
      <c r="F38" s="189">
        <f>IF('BCO Gioti 4'!C101="Sí",1,IF('BCO Gioti 4'!C101="Si",1,IF('BCO Gioti 4'!C101="Parcial",0.5,IF('BCO Gioti 4'!C101="No",0,0))))</f>
        <v>0</v>
      </c>
      <c r="G38" s="189">
        <f>IF('BCO Gioti 4'!C102="Sí",1,IF('BCO Gioti 4'!C102="Si",1,IF('BCO Gioti 4'!C102="Parcial",0.5,IF('BCO Gioti 4'!C102="No",0,0))))</f>
        <v>0</v>
      </c>
      <c r="H38" s="189">
        <f>IF('BCO Gioti 4'!C103="Sí",1,IF('BCO Gioti 4'!C103="Si",1,IF('BCO Gioti 4'!C103="Parcial",0.5,IF('BCO Gioti 4'!C103="No",0,0))))</f>
        <v>0</v>
      </c>
      <c r="I38" s="189">
        <f>SUM(B38:H38)</f>
        <v>0</v>
      </c>
      <c r="J38" s="172"/>
      <c r="K38" s="172" t="str">
        <f>A23</f>
        <v>BCO Gioti3</v>
      </c>
      <c r="L38" s="187">
        <f>E23</f>
        <v>0</v>
      </c>
      <c r="M38" s="172"/>
      <c r="N38" s="172" t="str">
        <f>A37</f>
        <v>BCO Gioti3</v>
      </c>
      <c r="O38" s="189">
        <f>I37</f>
        <v>0</v>
      </c>
      <c r="P38" s="172"/>
      <c r="Q38" s="172"/>
      <c r="R38" s="172"/>
      <c r="S38" s="172"/>
      <c r="T38" s="172"/>
      <c r="U38" s="172"/>
      <c r="V38" s="172"/>
      <c r="W38" s="70"/>
      <c r="X38" s="180"/>
      <c r="Y38" s="180"/>
      <c r="Z38" s="180"/>
      <c r="AA38" s="180"/>
      <c r="AB38" s="180"/>
      <c r="AC38" s="180"/>
      <c r="AD38" s="180"/>
      <c r="AE38" s="180"/>
      <c r="AF38" s="180"/>
      <c r="AG38" s="180"/>
      <c r="AH38" s="180"/>
      <c r="AI38" s="180"/>
      <c r="AJ38" s="180"/>
      <c r="AK38" s="180"/>
      <c r="AL38" s="180"/>
      <c r="AM38" s="180"/>
      <c r="AN38" s="180"/>
      <c r="AO38" s="180"/>
      <c r="AP38" s="180"/>
      <c r="AQ38" s="180"/>
      <c r="AR38" s="180"/>
      <c r="AS38" s="180"/>
      <c r="AT38" s="180"/>
      <c r="AU38" s="180"/>
      <c r="AV38" s="180"/>
      <c r="AW38" s="180"/>
      <c r="AX38" s="180"/>
      <c r="AY38" s="180"/>
      <c r="AZ38" s="180"/>
      <c r="BA38" s="180"/>
      <c r="BB38" s="180"/>
      <c r="BC38" s="180"/>
      <c r="BD38" s="180"/>
      <c r="BE38" s="180"/>
      <c r="BF38" s="180"/>
      <c r="BG38" s="180"/>
      <c r="BH38" s="180"/>
      <c r="BI38" s="180"/>
      <c r="BJ38" s="180"/>
      <c r="BK38" s="180"/>
      <c r="BL38" s="180"/>
      <c r="BM38" s="180"/>
      <c r="BN38" s="180"/>
      <c r="BO38" s="180"/>
      <c r="BP38" s="180"/>
      <c r="BQ38"/>
    </row>
    <row r="39" spans="1:69" ht="15" customHeight="1">
      <c r="A39" s="172" t="s">
        <v>124</v>
      </c>
      <c r="B39" s="189">
        <f>IF(AES!C95="Sí",1,IF(AES!C95="Si",1,IF(AES!C95="Parcial",0.5,IF(AES!C95="No",0,0))))</f>
        <v>0</v>
      </c>
      <c r="C39" s="189">
        <f>IF(AES!C96="Sí",1,IF(AES!C96="Si",1,IF(AES!C96="Parcial",0.5,IF(AES!C96="No",0,0))))</f>
        <v>0</v>
      </c>
      <c r="D39" s="189">
        <f>IF(AES!C97="Sí",1,IF(AES!C97="Si",1,IF(AES!C97="Parcial",0.5,IF(AES!C97="No",0,0))))</f>
        <v>0</v>
      </c>
      <c r="E39" s="189">
        <f>IF(AES!C98="Sí",1,IF(AES!C98="Si",1,IF(AES!C98="Parcial",0.5,IF(AES!C98="No",0,0))))</f>
        <v>0.5</v>
      </c>
      <c r="F39" s="189">
        <f>IF(AES!C99="Sí",1,IF(AES!C99="Si",1,IF(AES!C99="Parcial",0.5,IF(AES!C99="No",0,0))))</f>
        <v>0</v>
      </c>
      <c r="G39" s="189">
        <f>IF(AES!C100="Sí",1,IF(AES!C100="Si",1,IF(AES!C100="Parcial",0.5,IF(AES!C100="No",0,0))))</f>
        <v>0.5</v>
      </c>
      <c r="H39" s="189">
        <f>IF(AES!C101="Sí",1,IF(AES!C101="Si",1,IF(AES!C101="Parcial",0.5,IF(AES!C101="No",0,0))))</f>
        <v>0</v>
      </c>
      <c r="I39" s="189">
        <f>SUM(B39:H39)</f>
        <v>1</v>
      </c>
      <c r="J39" s="172"/>
      <c r="K39" s="172" t="str">
        <f>A24</f>
        <v>BCO Gioti4</v>
      </c>
      <c r="L39" s="187">
        <f>E24</f>
        <v>0</v>
      </c>
      <c r="M39" s="172"/>
      <c r="N39" s="172" t="str">
        <f>A38</f>
        <v>BCO Gioti4</v>
      </c>
      <c r="O39" s="189">
        <f>I38</f>
        <v>0</v>
      </c>
      <c r="P39" s="172"/>
      <c r="Q39" s="172"/>
      <c r="R39" s="172"/>
      <c r="S39" s="172"/>
      <c r="T39" s="172"/>
      <c r="U39" s="172"/>
      <c r="V39" s="172"/>
      <c r="W39" s="70"/>
      <c r="X39" s="180"/>
      <c r="Y39" s="180"/>
      <c r="Z39" s="180"/>
      <c r="AA39" s="180"/>
      <c r="AB39" s="180"/>
      <c r="AC39" s="180"/>
      <c r="AD39" s="180"/>
      <c r="AE39" s="180"/>
      <c r="AF39" s="180"/>
      <c r="AG39" s="180"/>
      <c r="AH39" s="180"/>
      <c r="AI39" s="180"/>
      <c r="AJ39" s="180"/>
      <c r="AK39" s="180"/>
      <c r="AL39" s="180"/>
      <c r="AM39" s="180"/>
      <c r="AN39" s="180"/>
      <c r="AO39" s="180"/>
      <c r="AP39" s="180"/>
      <c r="AQ39" s="180"/>
      <c r="AR39" s="180"/>
      <c r="AS39" s="180"/>
      <c r="AT39" s="180"/>
      <c r="AU39" s="180"/>
      <c r="AV39" s="180"/>
      <c r="AW39" s="180"/>
      <c r="AX39" s="180"/>
      <c r="AY39" s="180"/>
      <c r="AZ39" s="180"/>
      <c r="BA39" s="180"/>
      <c r="BB39" s="180"/>
      <c r="BC39" s="180"/>
      <c r="BD39" s="180"/>
      <c r="BE39" s="180"/>
      <c r="BF39" s="180"/>
      <c r="BG39" s="180"/>
      <c r="BH39" s="180"/>
      <c r="BI39" s="180"/>
      <c r="BJ39" s="180"/>
      <c r="BK39" s="180"/>
      <c r="BL39" s="180"/>
      <c r="BM39" s="180"/>
      <c r="BN39" s="180"/>
      <c r="BO39" s="180"/>
      <c r="BP39" s="180"/>
      <c r="BQ39"/>
    </row>
    <row r="40" spans="1:69" ht="15" customHeight="1">
      <c r="A40" s="172" t="s">
        <v>125</v>
      </c>
      <c r="B40" s="189">
        <f>IF(XM!C97="Sí",1,IF(XM!C97="Si",1,IF(XM!C97="Parcial",0.5,IF(XM!C97="No",0,0))))</f>
        <v>0</v>
      </c>
      <c r="C40" s="189">
        <f>IF(XM!C98="Sí",1,IF(XM!C98="Si",1,IF(XM!C98="Parcial",0.5,IF(XM!C98="No",0,0))))</f>
        <v>0</v>
      </c>
      <c r="D40" s="189">
        <f>IF(XM!C99="Sí",1,IF(XM!C99="Si",1,IF(XM!C99="Parcial",0.5,IF(XM!C99="No",0,0))))</f>
        <v>0</v>
      </c>
      <c r="E40" s="189">
        <f>IF(XM!C100="Sí",1,IF(XM!C100="Si",1,IF(XM!C100="Parcial",0.5,IF(XM!C100="No",0,0))))</f>
        <v>0</v>
      </c>
      <c r="F40" s="189">
        <f>IF(XM!C101="Sí",1,IF(XM!C101="Si",1,IF(XM!C101="Parcial",0.5,IF(XM!C101="No",0,0))))</f>
        <v>0</v>
      </c>
      <c r="G40" s="189">
        <f>IF(XM!C102="Sí",1,IF(XM!C102="Si",1,IF(XM!C102="Parcial",0.5,IF(XM!C102="No",0,0))))</f>
        <v>0</v>
      </c>
      <c r="H40" s="189">
        <f>IF(XM!C103="Sí",1,IF(XM!C103="Si",1,IF(XM!C103="Parcial",0.5,IF(XM!C103="No",0,0))))</f>
        <v>0</v>
      </c>
      <c r="I40" s="189">
        <f>SUM(B40:H40)</f>
        <v>0</v>
      </c>
      <c r="J40" s="172"/>
      <c r="K40" s="172" t="str">
        <f>A25</f>
        <v>AES</v>
      </c>
      <c r="L40" s="187">
        <f>E25</f>
        <v>0.25</v>
      </c>
      <c r="M40" s="172"/>
      <c r="N40" s="172" t="str">
        <f>A39</f>
        <v>AES</v>
      </c>
      <c r="O40" s="189">
        <f>I39</f>
        <v>1</v>
      </c>
      <c r="P40" s="172"/>
      <c r="Q40" s="172"/>
      <c r="R40" s="172"/>
      <c r="S40" s="172"/>
      <c r="T40" s="172"/>
      <c r="U40" s="172"/>
      <c r="V40" s="172"/>
      <c r="W40" s="70"/>
      <c r="X40" s="180"/>
      <c r="Y40" s="180"/>
      <c r="Z40" s="180"/>
      <c r="AA40" s="180"/>
      <c r="AB40" s="180"/>
      <c r="AC40" s="180"/>
      <c r="AD40" s="180"/>
      <c r="AE40" s="180"/>
      <c r="AF40" s="180"/>
      <c r="AG40" s="180"/>
      <c r="AH40" s="180"/>
      <c r="AI40" s="180"/>
      <c r="AJ40" s="180"/>
      <c r="AK40" s="180"/>
      <c r="AL40" s="180"/>
      <c r="AM40" s="180"/>
      <c r="AN40" s="180"/>
      <c r="AO40" s="180"/>
      <c r="AP40" s="180"/>
      <c r="AQ40" s="180"/>
      <c r="AR40" s="180"/>
      <c r="AS40" s="180"/>
      <c r="AT40" s="180"/>
      <c r="AU40" s="180"/>
      <c r="AV40" s="180"/>
      <c r="AW40" s="180"/>
      <c r="AX40" s="180"/>
      <c r="AY40" s="180"/>
      <c r="AZ40" s="180"/>
      <c r="BA40" s="180"/>
      <c r="BB40" s="180"/>
      <c r="BC40" s="180"/>
      <c r="BD40" s="180"/>
      <c r="BE40" s="180"/>
      <c r="BF40" s="180"/>
      <c r="BG40" s="180"/>
      <c r="BH40" s="180"/>
      <c r="BI40" s="180"/>
      <c r="BJ40" s="180"/>
      <c r="BK40" s="180"/>
      <c r="BL40" s="180"/>
      <c r="BM40" s="180"/>
      <c r="BN40" s="180"/>
      <c r="BO40" s="180"/>
      <c r="BP40" s="180"/>
      <c r="BQ40"/>
    </row>
    <row r="41" spans="1:69" ht="15" customHeight="1">
      <c r="A41" s="172" t="s">
        <v>126</v>
      </c>
      <c r="B41" s="189">
        <f>IF(MEDICARTE!C97="Sí",1,IF(MEDICARTE!C97="Si",1,IF(MEDICARTE!C97="Parcial",0.5,IF(MEDICARTE!C97="No",0,0))))</f>
        <v>0</v>
      </c>
      <c r="C41" s="189">
        <f>IF(MEDICARTE!C98="Sí",1,IF(MEDICARTE!C98="Si",1,IF(MEDICARTE!C98="Parcial",0.5,IF(MEDICARTE!C98="No",0,0))))</f>
        <v>0</v>
      </c>
      <c r="D41" s="189">
        <f>IF(MEDICARTE!C99="Sí",1,IF(MEDICARTE!C99="Si",1,IF(MEDICARTE!C99="Parcial",0.5,IF(MEDICARTE!C99="No",0,0))))</f>
        <v>0</v>
      </c>
      <c r="E41" s="189">
        <f>IF(MEDICARTE!C100="Sí",1,IF(MEDICARTE!C100="Si",1,IF(MEDICARTE!C100="Parcial",0.5,IF(MEDICARTE!C100="No",0,0))))</f>
        <v>0</v>
      </c>
      <c r="F41" s="189">
        <f>IF(MEDICARTE!C101="Sí",1,IF(MEDICARTE!C101="Si",1,IF(MEDICARTE!C101="Parcial",0.5,IF(MEDICARTE!C101="No",0,0))))</f>
        <v>0</v>
      </c>
      <c r="G41" s="189">
        <f>IF(MEDICARTE!C102="Sí",1,IF(MEDICARTE!C102="Si",1,IF(MEDICARTE!C102="Parcial",0.5,IF(MEDICARTE!C102="No",0,0))))</f>
        <v>0</v>
      </c>
      <c r="H41" s="189">
        <f>IF(MEDICARTE!C103="Sí",1,IF(MEDICARTE!C103="Si",1,IF(MEDICARTE!C103="Parcial",0.5,IF(MEDICARTE!C103="No",0,0))))</f>
        <v>0</v>
      </c>
      <c r="I41" s="189">
        <f>SUM(B41:H41)</f>
        <v>0</v>
      </c>
      <c r="J41" s="172"/>
      <c r="K41" s="172" t="str">
        <f>A26</f>
        <v>XM</v>
      </c>
      <c r="L41" s="187">
        <f>E26</f>
        <v>0</v>
      </c>
      <c r="M41" s="172"/>
      <c r="N41" s="172" t="str">
        <f>A40</f>
        <v>XM</v>
      </c>
      <c r="O41" s="189">
        <f>I40</f>
        <v>0</v>
      </c>
      <c r="P41" s="172"/>
      <c r="Q41" s="172"/>
      <c r="R41" s="172"/>
      <c r="S41" s="172"/>
      <c r="T41" s="172"/>
      <c r="U41" s="172"/>
      <c r="V41" s="172"/>
      <c r="W41" s="70"/>
      <c r="X41" s="180"/>
      <c r="Y41" s="180"/>
      <c r="Z41" s="180"/>
      <c r="AA41" s="180"/>
      <c r="AB41" s="180"/>
      <c r="AC41" s="180"/>
      <c r="AD41" s="180"/>
      <c r="AE41" s="180"/>
      <c r="AF41" s="180"/>
      <c r="AG41" s="180"/>
      <c r="AH41" s="180"/>
      <c r="AI41" s="180"/>
      <c r="AJ41" s="180"/>
      <c r="AK41" s="180"/>
      <c r="AL41" s="180"/>
      <c r="AM41" s="180"/>
      <c r="AN41" s="180"/>
      <c r="AO41" s="180"/>
      <c r="AP41" s="180"/>
      <c r="AQ41" s="180"/>
      <c r="AR41" s="180"/>
      <c r="AS41" s="180"/>
      <c r="AT41" s="180"/>
      <c r="AU41" s="180"/>
      <c r="AV41" s="180"/>
      <c r="AW41" s="180"/>
      <c r="AX41" s="180"/>
      <c r="AY41" s="180"/>
      <c r="AZ41" s="180"/>
      <c r="BA41" s="180"/>
      <c r="BB41" s="180"/>
      <c r="BC41" s="180"/>
      <c r="BD41" s="180"/>
      <c r="BE41" s="180"/>
      <c r="BF41" s="180"/>
      <c r="BG41" s="180"/>
      <c r="BH41" s="180"/>
      <c r="BI41" s="180"/>
      <c r="BJ41" s="180"/>
      <c r="BK41" s="180"/>
      <c r="BL41" s="180"/>
      <c r="BM41" s="180"/>
      <c r="BN41" s="180"/>
      <c r="BO41" s="180"/>
      <c r="BP41" s="180"/>
      <c r="BQ41"/>
    </row>
    <row r="42" spans="1:69" ht="15" customHeight="1">
      <c r="A42" s="172" t="s">
        <v>238</v>
      </c>
      <c r="B42" s="189">
        <f>SUM(B31:B41)</f>
        <v>2.5</v>
      </c>
      <c r="C42" s="189">
        <f>SUM(C31:C41)</f>
        <v>3</v>
      </c>
      <c r="D42" s="189">
        <f>SUM(D31:D41)</f>
        <v>4.5</v>
      </c>
      <c r="E42" s="189">
        <f>SUM(E31:E41)</f>
        <v>2.5</v>
      </c>
      <c r="F42" s="189">
        <f>SUM(F31:F41)</f>
        <v>0</v>
      </c>
      <c r="G42" s="189">
        <f>SUM(G31:G41)</f>
        <v>2.5</v>
      </c>
      <c r="H42" s="189">
        <f>SUM(H31:H41)</f>
        <v>3</v>
      </c>
      <c r="I42" s="189">
        <f>SUM(I31:I41)</f>
        <v>18</v>
      </c>
      <c r="J42" s="172"/>
      <c r="K42" s="172" t="str">
        <f>A27</f>
        <v>MEDICARTE</v>
      </c>
      <c r="L42" s="187">
        <f>E27</f>
        <v>0</v>
      </c>
      <c r="M42" s="172"/>
      <c r="N42" s="172" t="str">
        <f>A41</f>
        <v>MEDICARTE</v>
      </c>
      <c r="O42" s="189">
        <f>I41</f>
        <v>0</v>
      </c>
      <c r="P42" s="172"/>
      <c r="Q42" s="172"/>
      <c r="R42" s="172"/>
      <c r="S42" s="172"/>
      <c r="T42" s="172"/>
      <c r="U42" s="172"/>
      <c r="V42" s="172"/>
      <c r="W42" s="70"/>
      <c r="X42" s="180"/>
      <c r="Y42" s="180"/>
      <c r="Z42" s="180"/>
      <c r="AA42" s="180"/>
      <c r="AB42" s="180"/>
      <c r="AC42" s="180"/>
      <c r="AD42" s="180"/>
      <c r="AE42" s="180"/>
      <c r="AF42" s="180"/>
      <c r="AG42" s="180"/>
      <c r="AH42" s="180"/>
      <c r="AI42" s="180"/>
      <c r="AJ42" s="180"/>
      <c r="AK42" s="180"/>
      <c r="AL42" s="180"/>
      <c r="AM42" s="180"/>
      <c r="AN42" s="180"/>
      <c r="AO42" s="180"/>
      <c r="AP42" s="180"/>
      <c r="AQ42" s="180"/>
      <c r="AR42" s="180"/>
      <c r="AS42" s="180"/>
      <c r="AT42" s="180"/>
      <c r="AU42" s="180"/>
      <c r="AV42" s="180"/>
      <c r="AW42" s="180"/>
      <c r="AX42" s="180"/>
      <c r="AY42" s="180"/>
      <c r="AZ42" s="180"/>
      <c r="BA42" s="180"/>
      <c r="BB42" s="180"/>
      <c r="BC42" s="180"/>
      <c r="BD42" s="180"/>
      <c r="BE42" s="180"/>
      <c r="BF42" s="180"/>
      <c r="BG42" s="180"/>
      <c r="BH42" s="180"/>
      <c r="BI42" s="180"/>
      <c r="BJ42" s="180"/>
      <c r="BK42" s="180"/>
      <c r="BL42" s="180"/>
      <c r="BM42" s="180"/>
      <c r="BN42" s="180"/>
      <c r="BO42" s="180"/>
      <c r="BP42" s="180"/>
      <c r="BQ42"/>
    </row>
    <row r="43" spans="1:69" ht="15" customHeight="1">
      <c r="A43" s="172"/>
      <c r="B43" s="172"/>
      <c r="C43" s="172"/>
      <c r="D43" s="172"/>
      <c r="E43" s="172"/>
      <c r="F43" s="172"/>
      <c r="G43" s="172"/>
      <c r="H43" s="172"/>
      <c r="I43" s="172"/>
      <c r="J43" s="172"/>
      <c r="K43" s="172"/>
      <c r="L43" s="172"/>
      <c r="M43" s="172"/>
      <c r="N43" s="172"/>
      <c r="O43" s="172"/>
      <c r="P43" s="172"/>
      <c r="Q43" s="172"/>
      <c r="R43" s="172"/>
      <c r="S43" s="172"/>
      <c r="T43" s="172"/>
      <c r="U43" s="172"/>
      <c r="V43" s="172"/>
      <c r="W43" s="70"/>
      <c r="X43" s="180"/>
      <c r="Y43" s="180"/>
      <c r="Z43" s="180"/>
      <c r="AA43" s="180"/>
      <c r="AB43" s="180"/>
      <c r="AC43" s="180"/>
      <c r="AD43" s="180"/>
      <c r="AE43" s="180"/>
      <c r="AF43" s="180"/>
      <c r="AG43" s="180"/>
      <c r="AH43" s="180"/>
      <c r="AI43" s="180"/>
      <c r="AJ43" s="180"/>
      <c r="AK43" s="180"/>
      <c r="AL43" s="180"/>
      <c r="AM43" s="180"/>
      <c r="AN43" s="180"/>
      <c r="AO43" s="180"/>
      <c r="AP43" s="180"/>
      <c r="AQ43" s="180"/>
      <c r="AR43" s="180"/>
      <c r="AS43" s="180"/>
      <c r="AT43" s="180"/>
      <c r="AU43" s="180"/>
      <c r="AV43" s="180"/>
      <c r="AW43" s="180"/>
      <c r="AX43" s="180"/>
      <c r="AY43" s="180"/>
      <c r="AZ43" s="180"/>
      <c r="BA43" s="180"/>
      <c r="BB43" s="180"/>
      <c r="BC43" s="180"/>
      <c r="BD43" s="180"/>
      <c r="BE43" s="180"/>
      <c r="BF43" s="180"/>
      <c r="BG43" s="180"/>
      <c r="BH43" s="180"/>
      <c r="BI43" s="180"/>
      <c r="BJ43" s="180"/>
      <c r="BK43" s="180"/>
      <c r="BL43" s="180"/>
      <c r="BM43" s="180"/>
      <c r="BN43" s="180"/>
      <c r="BO43" s="180"/>
      <c r="BP43" s="180"/>
      <c r="BQ43"/>
    </row>
    <row r="44" spans="1:69" ht="15" customHeight="1">
      <c r="A44" s="181" t="s">
        <v>239</v>
      </c>
      <c r="B44" s="181"/>
      <c r="C44" s="181"/>
      <c r="D44" s="181"/>
      <c r="E44" s="181"/>
      <c r="F44" s="181"/>
      <c r="G44" s="181"/>
      <c r="H44" s="172"/>
      <c r="I44" s="172"/>
      <c r="J44" s="172"/>
      <c r="K44" s="172"/>
      <c r="L44" s="172"/>
      <c r="M44" s="172"/>
      <c r="N44" s="172"/>
      <c r="O44" s="172"/>
      <c r="P44" s="172"/>
      <c r="Q44" s="172"/>
      <c r="R44" s="172"/>
      <c r="S44" s="172"/>
      <c r="T44" s="172"/>
      <c r="U44" s="172"/>
      <c r="V44" s="172"/>
      <c r="W44" s="70"/>
      <c r="X44" s="180"/>
      <c r="Y44" s="180"/>
      <c r="Z44" s="180"/>
      <c r="AA44" s="180"/>
      <c r="AB44" s="180"/>
      <c r="AC44" s="180"/>
      <c r="AD44" s="180"/>
      <c r="AE44" s="180"/>
      <c r="AF44" s="180"/>
      <c r="AG44" s="180"/>
      <c r="AH44" s="180"/>
      <c r="AI44" s="180"/>
      <c r="AJ44" s="180"/>
      <c r="AK44" s="180"/>
      <c r="AL44" s="180"/>
      <c r="AM44" s="180"/>
      <c r="AN44" s="180"/>
      <c r="AO44" s="180"/>
      <c r="AP44" s="180"/>
      <c r="AQ44" s="180"/>
      <c r="AR44" s="180"/>
      <c r="AS44" s="180"/>
      <c r="AT44" s="180"/>
      <c r="AU44" s="180"/>
      <c r="AV44" s="180"/>
      <c r="AW44" s="180"/>
      <c r="AX44" s="180"/>
      <c r="AY44" s="180"/>
      <c r="AZ44" s="180"/>
      <c r="BA44" s="180"/>
      <c r="BB44" s="180"/>
      <c r="BC44" s="180"/>
      <c r="BD44" s="180"/>
      <c r="BE44" s="180"/>
      <c r="BF44" s="180"/>
      <c r="BG44" s="180"/>
      <c r="BH44" s="180"/>
      <c r="BI44" s="180"/>
      <c r="BJ44" s="180"/>
      <c r="BK44" s="180"/>
      <c r="BL44" s="180"/>
      <c r="BM44" s="180"/>
      <c r="BN44" s="180"/>
      <c r="BO44" s="180"/>
      <c r="BP44" s="180"/>
      <c r="BQ44"/>
    </row>
    <row r="45" spans="1:69" ht="15">
      <c r="A45" s="181" t="s">
        <v>203</v>
      </c>
      <c r="B45" s="181" t="s">
        <v>240</v>
      </c>
      <c r="C45" s="181" t="s">
        <v>241</v>
      </c>
      <c r="D45" s="181" t="s">
        <v>124</v>
      </c>
      <c r="E45" s="181" t="s">
        <v>125</v>
      </c>
      <c r="F45" s="181" t="s">
        <v>126</v>
      </c>
      <c r="G45" s="181" t="s">
        <v>242</v>
      </c>
      <c r="H45" s="172"/>
      <c r="I45" s="172"/>
      <c r="J45" s="172"/>
      <c r="K45" s="172"/>
      <c r="L45" s="172"/>
      <c r="M45" s="172"/>
      <c r="N45" s="172"/>
      <c r="O45" s="172"/>
      <c r="P45" s="172"/>
      <c r="Q45" s="172"/>
      <c r="R45" s="172"/>
      <c r="S45" s="172"/>
      <c r="T45" s="172"/>
      <c r="U45" s="172"/>
      <c r="V45" s="172"/>
      <c r="W45" s="70"/>
      <c r="X45" s="180"/>
      <c r="Y45" s="180"/>
      <c r="Z45" s="180"/>
      <c r="AA45" s="180"/>
      <c r="AB45" s="180"/>
      <c r="AC45" s="180"/>
      <c r="AD45" s="180"/>
      <c r="AE45" s="180"/>
      <c r="AF45" s="180"/>
      <c r="AG45" s="180"/>
      <c r="AH45" s="180"/>
      <c r="AI45" s="180"/>
      <c r="AJ45" s="180"/>
      <c r="AK45" s="180"/>
      <c r="AL45" s="180"/>
      <c r="AM45" s="180"/>
      <c r="AN45" s="180"/>
      <c r="AO45" s="180"/>
      <c r="AP45" s="180"/>
      <c r="AQ45" s="180"/>
      <c r="AR45" s="180"/>
      <c r="AS45" s="180"/>
      <c r="AT45" s="180"/>
      <c r="AU45" s="180"/>
      <c r="AV45" s="180"/>
      <c r="AW45" s="180"/>
      <c r="AX45" s="180"/>
      <c r="AY45" s="180"/>
      <c r="AZ45" s="180"/>
      <c r="BA45" s="180"/>
      <c r="BB45" s="180"/>
      <c r="BC45" s="180"/>
      <c r="BD45" s="180"/>
      <c r="BE45" s="180"/>
      <c r="BF45" s="180"/>
      <c r="BG45" s="180"/>
      <c r="BH45" s="180"/>
      <c r="BI45" s="180"/>
      <c r="BJ45" s="180"/>
      <c r="BK45" s="180"/>
      <c r="BL45" s="180"/>
      <c r="BM45" s="180"/>
      <c r="BN45" s="180"/>
      <c r="BO45" s="180"/>
      <c r="BP45" s="180"/>
      <c r="BQ45"/>
    </row>
    <row r="46" spans="1:69" ht="15">
      <c r="A46" s="172" t="s">
        <v>224</v>
      </c>
      <c r="B46" s="187">
        <f>IFERROR(AVERAGE(B17:B20),0)</f>
        <v>0.375</v>
      </c>
      <c r="C46" s="187">
        <f>IFERROR(AVERAGE(B21:B24),0)</f>
        <v>0.2</v>
      </c>
      <c r="D46" s="187">
        <f>B25</f>
        <v>0.4</v>
      </c>
      <c r="E46" s="187">
        <f>B26</f>
        <v>0</v>
      </c>
      <c r="F46" s="187">
        <f>B27</f>
        <v>0</v>
      </c>
      <c r="G46" s="187">
        <f>100%</f>
        <v>1</v>
      </c>
      <c r="H46" s="172"/>
      <c r="I46" s="172"/>
      <c r="J46" s="172"/>
      <c r="K46" s="172"/>
      <c r="L46" s="172"/>
      <c r="M46" s="172"/>
      <c r="N46" s="172"/>
      <c r="O46" s="172"/>
      <c r="P46" s="172"/>
      <c r="Q46" s="172"/>
      <c r="R46" s="172"/>
      <c r="S46" s="172"/>
      <c r="T46" s="172"/>
      <c r="U46" s="172"/>
      <c r="V46" s="172"/>
      <c r="W46" s="7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c r="AX46" s="180"/>
      <c r="AY46" s="180"/>
      <c r="AZ46" s="180"/>
      <c r="BA46" s="180"/>
      <c r="BB46" s="180"/>
      <c r="BC46" s="180"/>
      <c r="BD46" s="180"/>
      <c r="BE46" s="180"/>
      <c r="BF46" s="180"/>
      <c r="BG46" s="180"/>
      <c r="BH46" s="180"/>
      <c r="BI46" s="180"/>
      <c r="BJ46" s="180"/>
      <c r="BK46" s="180"/>
      <c r="BL46" s="180"/>
      <c r="BM46" s="180"/>
      <c r="BN46" s="180"/>
      <c r="BO46" s="180"/>
      <c r="BP46" s="180"/>
      <c r="BQ46"/>
    </row>
    <row r="47" spans="1:69" ht="15" customHeight="1">
      <c r="A47" s="172" t="s">
        <v>225</v>
      </c>
      <c r="B47" s="187">
        <f>IFERROR(AVERAGE(C17:C20),0)</f>
        <v>0.625</v>
      </c>
      <c r="C47" s="187">
        <f>IFERROR(AVERAGE(C21:C24),0)</f>
        <v>0.19642857142857142</v>
      </c>
      <c r="D47" s="187">
        <f>C25</f>
        <v>0.42857142857142855</v>
      </c>
      <c r="E47" s="187">
        <f>C26</f>
        <v>0</v>
      </c>
      <c r="F47" s="187">
        <f>C27</f>
        <v>0</v>
      </c>
      <c r="G47" s="187">
        <f>100%</f>
        <v>1</v>
      </c>
      <c r="H47" s="172"/>
      <c r="I47" s="172"/>
      <c r="J47" s="172"/>
      <c r="K47" s="172"/>
      <c r="L47" s="172"/>
      <c r="M47" s="172"/>
      <c r="N47" s="172"/>
      <c r="O47" s="172"/>
      <c r="P47" s="172"/>
      <c r="Q47" s="172"/>
      <c r="R47" s="172"/>
      <c r="S47" s="172"/>
      <c r="T47" s="172"/>
      <c r="U47" s="172"/>
      <c r="V47" s="172"/>
      <c r="W47" s="70"/>
      <c r="X47" s="180"/>
      <c r="Y47" s="180"/>
      <c r="Z47" s="180"/>
      <c r="AA47" s="180"/>
      <c r="AB47" s="180"/>
      <c r="AC47" s="180"/>
      <c r="AD47" s="180"/>
      <c r="AE47" s="180"/>
      <c r="AF47" s="180"/>
      <c r="AG47" s="180"/>
      <c r="AH47" s="180"/>
      <c r="AI47" s="180"/>
      <c r="AJ47" s="180"/>
      <c r="AK47" s="180"/>
      <c r="AL47" s="180"/>
      <c r="AM47" s="180"/>
      <c r="AN47" s="180"/>
      <c r="AO47" s="180"/>
      <c r="AP47" s="180"/>
      <c r="AQ47" s="180"/>
      <c r="AR47" s="180"/>
      <c r="AS47" s="180"/>
      <c r="AT47" s="180"/>
      <c r="AU47" s="180"/>
      <c r="AV47" s="180"/>
      <c r="AW47" s="180"/>
      <c r="AX47" s="180"/>
      <c r="AY47" s="180"/>
      <c r="AZ47" s="180"/>
      <c r="BA47" s="180"/>
      <c r="BB47" s="180"/>
      <c r="BC47" s="180"/>
      <c r="BD47" s="180"/>
      <c r="BE47" s="180"/>
      <c r="BF47" s="180"/>
      <c r="BG47" s="180"/>
      <c r="BH47" s="180"/>
      <c r="BI47" s="180"/>
      <c r="BJ47" s="180"/>
      <c r="BK47" s="180"/>
      <c r="BL47" s="180"/>
      <c r="BM47" s="180"/>
      <c r="BN47" s="180"/>
      <c r="BO47" s="180"/>
      <c r="BP47" s="180"/>
      <c r="BQ47"/>
    </row>
    <row r="48" spans="1:69" ht="15" customHeight="1">
      <c r="A48" s="172" t="s">
        <v>226</v>
      </c>
      <c r="B48" s="187">
        <f>IFERROR(AVERAGE(D17:D20),0)</f>
        <v>0.83333333333333337</v>
      </c>
      <c r="C48" s="187">
        <f>IFERROR(AVERAGE(D21:D24),0)</f>
        <v>0.20833333333333334</v>
      </c>
      <c r="D48" s="187">
        <f>D25</f>
        <v>0.16666666666666666</v>
      </c>
      <c r="E48" s="187">
        <f>D26</f>
        <v>0</v>
      </c>
      <c r="F48" s="187">
        <f>D27</f>
        <v>0</v>
      </c>
      <c r="G48" s="187">
        <f>100%</f>
        <v>1</v>
      </c>
      <c r="H48" s="172"/>
      <c r="I48" s="172"/>
      <c r="J48" s="172"/>
      <c r="K48" s="172"/>
      <c r="L48" s="172"/>
      <c r="M48" s="172"/>
      <c r="N48" s="172"/>
      <c r="O48" s="172"/>
      <c r="P48" s="172"/>
      <c r="Q48" s="172"/>
      <c r="R48" s="172"/>
      <c r="S48" s="172"/>
      <c r="T48" s="172"/>
      <c r="U48" s="172"/>
      <c r="V48" s="172"/>
      <c r="W48" s="70"/>
      <c r="X48" s="180"/>
      <c r="Y48" s="180"/>
      <c r="Z48" s="180"/>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0"/>
      <c r="AW48" s="180"/>
      <c r="AX48" s="180"/>
      <c r="AY48" s="180"/>
      <c r="AZ48" s="180"/>
      <c r="BA48" s="180"/>
      <c r="BB48" s="180"/>
      <c r="BC48" s="180"/>
      <c r="BD48" s="180"/>
      <c r="BE48" s="180"/>
      <c r="BF48" s="180"/>
      <c r="BG48" s="180"/>
      <c r="BH48" s="180"/>
      <c r="BI48" s="180"/>
      <c r="BJ48" s="180"/>
      <c r="BK48" s="180"/>
      <c r="BL48" s="180"/>
      <c r="BM48" s="180"/>
      <c r="BN48" s="180"/>
      <c r="BO48" s="180"/>
      <c r="BP48" s="180"/>
      <c r="BQ48"/>
    </row>
    <row r="49" spans="1:69" ht="15" customHeight="1">
      <c r="A49" s="172" t="s">
        <v>227</v>
      </c>
      <c r="B49" s="187">
        <f>IFERROR(AVERAGE(E17:E20),0)</f>
        <v>0.5</v>
      </c>
      <c r="C49" s="187">
        <f>IFERROR(AVERAGE(E21:E24),0)</f>
        <v>0.1875</v>
      </c>
      <c r="D49" s="187">
        <f>E25</f>
        <v>0.25</v>
      </c>
      <c r="E49" s="187">
        <f>E26</f>
        <v>0</v>
      </c>
      <c r="F49" s="187">
        <f>E27</f>
        <v>0</v>
      </c>
      <c r="G49" s="187">
        <f>100%</f>
        <v>1</v>
      </c>
      <c r="H49" s="172"/>
      <c r="I49" s="172"/>
      <c r="J49" s="172"/>
      <c r="K49" s="172"/>
      <c r="L49" s="172"/>
      <c r="M49" s="172"/>
      <c r="N49" s="172"/>
      <c r="O49" s="172"/>
      <c r="P49" s="172"/>
      <c r="Q49" s="172"/>
      <c r="R49" s="172"/>
      <c r="S49" s="172"/>
      <c r="T49" s="172"/>
      <c r="U49" s="172"/>
      <c r="V49" s="172"/>
      <c r="W49" s="70"/>
      <c r="X49" s="180"/>
      <c r="Y49" s="180"/>
      <c r="Z49" s="180"/>
      <c r="AA49" s="180"/>
      <c r="AB49" s="180"/>
      <c r="AC49" s="180"/>
      <c r="AD49" s="180"/>
      <c r="AE49" s="180"/>
      <c r="AF49" s="180"/>
      <c r="AG49" s="180"/>
      <c r="AH49" s="180"/>
      <c r="AI49" s="180"/>
      <c r="AJ49" s="180"/>
      <c r="AK49" s="180"/>
      <c r="AL49" s="180"/>
      <c r="AM49" s="180"/>
      <c r="AN49" s="180"/>
      <c r="AO49" s="180"/>
      <c r="AP49" s="180"/>
      <c r="AQ49" s="180"/>
      <c r="AR49" s="180"/>
      <c r="AS49" s="180"/>
      <c r="AT49" s="180"/>
      <c r="AU49" s="180"/>
      <c r="AV49" s="180"/>
      <c r="AW49" s="180"/>
      <c r="AX49" s="180"/>
      <c r="AY49" s="180"/>
      <c r="AZ49" s="180"/>
      <c r="BA49" s="180"/>
      <c r="BB49" s="180"/>
      <c r="BC49" s="180"/>
      <c r="BD49" s="180"/>
      <c r="BE49" s="180"/>
      <c r="BF49" s="180"/>
      <c r="BG49" s="180"/>
      <c r="BH49" s="180"/>
      <c r="BI49" s="180"/>
      <c r="BJ49" s="180"/>
      <c r="BK49" s="180"/>
      <c r="BL49" s="180"/>
      <c r="BM49" s="180"/>
      <c r="BN49" s="180"/>
      <c r="BO49" s="180"/>
      <c r="BP49" s="180"/>
      <c r="BQ49"/>
    </row>
    <row r="50" spans="1:69" ht="15" customHeight="1">
      <c r="A50" s="172"/>
      <c r="B50" s="172"/>
      <c r="C50" s="172"/>
      <c r="D50" s="172"/>
      <c r="E50" s="172"/>
      <c r="F50" s="172"/>
      <c r="G50" s="172"/>
      <c r="H50" s="172"/>
      <c r="I50" s="172"/>
      <c r="J50" s="172"/>
      <c r="K50" s="172"/>
      <c r="L50" s="172"/>
      <c r="M50" s="172"/>
      <c r="N50" s="172"/>
      <c r="O50" s="172"/>
      <c r="P50" s="172"/>
      <c r="Q50" s="172"/>
      <c r="R50" s="172"/>
      <c r="S50" s="172"/>
      <c r="T50" s="172"/>
      <c r="U50" s="172"/>
      <c r="V50" s="172"/>
      <c r="W50" s="70"/>
      <c r="X50" s="180"/>
      <c r="Y50" s="180"/>
      <c r="Z50" s="180"/>
      <c r="AA50" s="180"/>
      <c r="AB50" s="180"/>
      <c r="AC50" s="180"/>
      <c r="AD50" s="180"/>
      <c r="AE50" s="180"/>
      <c r="AF50" s="180"/>
      <c r="AG50" s="180"/>
      <c r="AH50" s="180"/>
      <c r="AI50" s="180"/>
      <c r="AJ50" s="180"/>
      <c r="AK50" s="180"/>
      <c r="AL50" s="180"/>
      <c r="AM50" s="180"/>
      <c r="AN50" s="180"/>
      <c r="AO50" s="180"/>
      <c r="AP50" s="180"/>
      <c r="AQ50" s="180"/>
      <c r="AR50" s="180"/>
      <c r="AS50" s="180"/>
      <c r="AT50" s="180"/>
      <c r="AU50" s="180"/>
      <c r="AV50" s="180"/>
      <c r="AW50" s="180"/>
      <c r="AX50" s="180"/>
      <c r="AY50" s="180"/>
      <c r="AZ50" s="180"/>
      <c r="BA50" s="180"/>
      <c r="BB50" s="180"/>
      <c r="BC50" s="180"/>
      <c r="BD50" s="180"/>
      <c r="BE50" s="180"/>
      <c r="BF50" s="180"/>
      <c r="BG50" s="180"/>
      <c r="BH50" s="180"/>
      <c r="BI50" s="180"/>
      <c r="BJ50" s="180"/>
      <c r="BK50" s="180"/>
      <c r="BL50" s="180"/>
      <c r="BM50" s="180"/>
      <c r="BN50" s="180"/>
      <c r="BO50" s="180"/>
      <c r="BP50" s="180"/>
      <c r="BQ50"/>
    </row>
    <row r="51" spans="1:69" ht="15" customHeight="1">
      <c r="A51" s="181" t="s">
        <v>243</v>
      </c>
      <c r="B51" s="181"/>
      <c r="C51" s="181"/>
      <c r="D51" s="181"/>
      <c r="E51" s="172"/>
      <c r="F51" s="172"/>
      <c r="G51" s="172"/>
      <c r="H51" s="172"/>
      <c r="I51" s="172"/>
      <c r="J51" s="172"/>
      <c r="K51" s="172"/>
      <c r="L51" s="172"/>
      <c r="M51" s="172"/>
      <c r="N51" s="172"/>
      <c r="O51" s="172"/>
      <c r="P51" s="172"/>
      <c r="Q51" s="172"/>
      <c r="R51" s="172"/>
      <c r="S51" s="172"/>
      <c r="T51" s="172"/>
      <c r="U51" s="172"/>
      <c r="V51" s="172"/>
      <c r="W51" s="70"/>
      <c r="X51" s="180"/>
      <c r="Y51" s="180"/>
      <c r="Z51" s="180"/>
      <c r="AA51" s="180"/>
      <c r="AB51" s="180"/>
      <c r="AC51" s="180"/>
      <c r="AD51" s="180"/>
      <c r="AE51" s="180"/>
      <c r="AF51" s="180"/>
      <c r="AG51" s="180"/>
      <c r="AH51" s="180"/>
      <c r="AI51" s="180"/>
      <c r="AJ51" s="180"/>
      <c r="AK51" s="180"/>
      <c r="AL51" s="180"/>
      <c r="AM51" s="180"/>
      <c r="AN51" s="180"/>
      <c r="AO51" s="180"/>
      <c r="AP51" s="180"/>
      <c r="AQ51" s="180"/>
      <c r="AR51" s="180"/>
      <c r="AS51" s="180"/>
      <c r="AT51" s="180"/>
      <c r="AU51" s="180"/>
      <c r="AV51" s="180"/>
      <c r="AW51" s="180"/>
      <c r="AX51" s="180"/>
      <c r="AY51" s="180"/>
      <c r="AZ51" s="180"/>
      <c r="BA51" s="180"/>
      <c r="BB51" s="180"/>
      <c r="BC51" s="180"/>
      <c r="BD51" s="180"/>
      <c r="BE51" s="180"/>
      <c r="BF51" s="180"/>
      <c r="BG51" s="180"/>
      <c r="BH51" s="180"/>
      <c r="BI51" s="180"/>
      <c r="BJ51" s="180"/>
      <c r="BK51" s="180"/>
      <c r="BL51" s="180"/>
      <c r="BM51" s="180"/>
      <c r="BN51" s="180"/>
      <c r="BO51" s="180"/>
      <c r="BP51" s="180"/>
      <c r="BQ51"/>
    </row>
    <row r="52" spans="1:69" ht="15" customHeight="1">
      <c r="A52" s="181" t="s">
        <v>244</v>
      </c>
      <c r="B52" s="181" t="s">
        <v>245</v>
      </c>
      <c r="C52" s="181" t="s">
        <v>246</v>
      </c>
      <c r="D52" s="181" t="s">
        <v>247</v>
      </c>
      <c r="E52" s="172"/>
      <c r="F52" s="172"/>
      <c r="G52" s="172"/>
      <c r="H52" s="172"/>
      <c r="I52" s="172"/>
      <c r="J52" s="172"/>
      <c r="K52" s="172"/>
      <c r="L52" s="172"/>
      <c r="M52" s="172"/>
      <c r="N52" s="172"/>
      <c r="O52" s="172"/>
      <c r="P52" s="172"/>
      <c r="Q52" s="172"/>
      <c r="R52" s="172"/>
      <c r="S52" s="172"/>
      <c r="T52" s="172"/>
      <c r="U52" s="172"/>
      <c r="V52" s="172"/>
      <c r="W52" s="70"/>
      <c r="X52" s="180"/>
      <c r="Y52" s="180"/>
      <c r="Z52" s="180"/>
      <c r="AA52" s="180"/>
      <c r="AB52" s="180"/>
      <c r="AC52" s="180"/>
      <c r="AD52" s="180"/>
      <c r="AE52" s="180"/>
      <c r="AF52" s="180"/>
      <c r="AG52" s="180"/>
      <c r="AH52" s="180"/>
      <c r="AI52" s="180"/>
      <c r="AJ52" s="180"/>
      <c r="AK52" s="180"/>
      <c r="AL52" s="180"/>
      <c r="AM52" s="180"/>
      <c r="AN52" s="180"/>
      <c r="AO52" s="180"/>
      <c r="AP52" s="180"/>
      <c r="AQ52" s="180"/>
      <c r="AR52" s="180"/>
      <c r="AS52" s="180"/>
      <c r="AT52" s="180"/>
      <c r="AU52" s="180"/>
      <c r="AV52" s="180"/>
      <c r="AW52" s="180"/>
      <c r="AX52" s="180"/>
      <c r="AY52" s="180"/>
      <c r="AZ52" s="180"/>
      <c r="BA52" s="180"/>
      <c r="BB52" s="180"/>
      <c r="BC52" s="180"/>
      <c r="BD52" s="180"/>
      <c r="BE52" s="180"/>
      <c r="BF52" s="180"/>
      <c r="BG52" s="180"/>
      <c r="BH52" s="180"/>
      <c r="BI52" s="180"/>
      <c r="BJ52" s="180"/>
      <c r="BK52" s="180"/>
      <c r="BL52" s="180"/>
      <c r="BM52" s="180"/>
      <c r="BN52" s="180"/>
      <c r="BO52" s="180"/>
      <c r="BP52" s="180"/>
      <c r="BQ52"/>
    </row>
    <row r="53" spans="1:69" ht="15" customHeight="1">
      <c r="A53" s="172" t="s">
        <v>248</v>
      </c>
      <c r="B53" s="187">
        <f>75%</f>
        <v>0.75</v>
      </c>
      <c r="C53" s="187">
        <f>85%</f>
        <v>0.85</v>
      </c>
      <c r="D53" s="187">
        <f>IFERROR(AVERAGE('SURA Cotizadores'!C62,'SURA Digital Venta'!C63,'SURA Automatizacion'!C63,'SURA Canales Masivos'!C63,'BCO Gioti 1'!C64,'BCO Gioti 2'!C64,'BCO Gioti 3'!C64,'BCO Gioti 4'!C64,AES!C62,XM!C64,MEDICARTE!C64),0)</f>
        <v>0.68</v>
      </c>
      <c r="E53" s="172"/>
      <c r="F53" s="172"/>
      <c r="G53" s="172"/>
      <c r="H53" s="172"/>
      <c r="I53" s="172"/>
      <c r="J53" s="172"/>
      <c r="K53" s="172"/>
      <c r="L53" s="172"/>
      <c r="M53" s="172"/>
      <c r="N53" s="172"/>
      <c r="O53" s="172"/>
      <c r="P53" s="172"/>
      <c r="Q53" s="172"/>
      <c r="R53" s="172"/>
      <c r="S53" s="172"/>
      <c r="T53" s="172"/>
      <c r="U53" s="172"/>
      <c r="V53" s="172"/>
      <c r="W53" s="70"/>
      <c r="X53" s="180"/>
      <c r="Y53" s="180"/>
      <c r="Z53" s="180"/>
      <c r="AA53" s="180"/>
      <c r="AB53" s="180"/>
      <c r="AC53" s="180"/>
      <c r="AD53" s="180"/>
      <c r="AE53" s="180"/>
      <c r="AF53" s="180"/>
      <c r="AG53" s="180"/>
      <c r="AH53" s="180"/>
      <c r="AI53" s="180"/>
      <c r="AJ53" s="180"/>
      <c r="AK53" s="180"/>
      <c r="AL53" s="180"/>
      <c r="AM53" s="180"/>
      <c r="AN53" s="180"/>
      <c r="AO53" s="180"/>
      <c r="AP53" s="180"/>
      <c r="AQ53" s="180"/>
      <c r="AR53" s="180"/>
      <c r="AS53" s="180"/>
      <c r="AT53" s="180"/>
      <c r="AU53" s="180"/>
      <c r="AV53" s="180"/>
      <c r="AW53" s="180"/>
      <c r="AX53" s="180"/>
      <c r="AY53" s="180"/>
      <c r="AZ53" s="180"/>
      <c r="BA53" s="180"/>
      <c r="BB53" s="180"/>
      <c r="BC53" s="180"/>
      <c r="BD53" s="180"/>
      <c r="BE53" s="180"/>
      <c r="BF53" s="180"/>
      <c r="BG53" s="180"/>
      <c r="BH53" s="180"/>
      <c r="BI53" s="180"/>
      <c r="BJ53" s="180"/>
      <c r="BK53" s="180"/>
      <c r="BL53" s="180"/>
      <c r="BM53" s="180"/>
      <c r="BN53" s="180"/>
      <c r="BO53" s="180"/>
      <c r="BP53" s="180"/>
      <c r="BQ53"/>
    </row>
    <row r="54" spans="1:69" ht="15" customHeight="1">
      <c r="A54" s="172" t="s">
        <v>249</v>
      </c>
      <c r="B54" s="187">
        <f>95%</f>
        <v>0.95</v>
      </c>
      <c r="C54" s="187">
        <f>98%</f>
        <v>0.98</v>
      </c>
      <c r="D54" s="187">
        <f>IFERROR(AVERAGE('SURA Cotizadores'!C64,'SURA Digital Venta'!C65,'SURA Automatizacion'!C65,'SURA Canales Masivos'!C65,'BCO Gioti 1'!C66,'BCO Gioti 2'!C66,'BCO Gioti 3'!C66,'BCO Gioti 4'!C66,AES!C64,XM!C66,MEDICARTE!C66),0)</f>
        <v>0.84333333333333316</v>
      </c>
      <c r="E54" s="172"/>
      <c r="F54" s="172"/>
      <c r="G54" s="172"/>
      <c r="H54" s="172"/>
      <c r="I54" s="172"/>
      <c r="J54" s="172"/>
      <c r="K54" s="172"/>
      <c r="L54" s="172"/>
      <c r="M54" s="172"/>
      <c r="N54" s="172"/>
      <c r="O54" s="172"/>
      <c r="P54" s="172"/>
      <c r="Q54" s="172"/>
      <c r="R54" s="172"/>
      <c r="S54" s="172"/>
      <c r="T54" s="172"/>
      <c r="U54" s="172"/>
      <c r="V54" s="172"/>
      <c r="W54" s="70"/>
      <c r="X54" s="180"/>
      <c r="Y54" s="180"/>
      <c r="Z54" s="180"/>
      <c r="AA54" s="180"/>
      <c r="AB54" s="180"/>
      <c r="AC54" s="180"/>
      <c r="AD54" s="180"/>
      <c r="AE54" s="180"/>
      <c r="AF54" s="180"/>
      <c r="AG54" s="180"/>
      <c r="AH54" s="180"/>
      <c r="AI54" s="180"/>
      <c r="AJ54" s="180"/>
      <c r="AK54" s="180"/>
      <c r="AL54" s="180"/>
      <c r="AM54" s="180"/>
      <c r="AN54" s="180"/>
      <c r="AO54" s="180"/>
      <c r="AP54" s="180"/>
      <c r="AQ54" s="180"/>
      <c r="AR54" s="180"/>
      <c r="AS54" s="180"/>
      <c r="AT54" s="180"/>
      <c r="AU54" s="180"/>
      <c r="AV54" s="180"/>
      <c r="AW54" s="180"/>
      <c r="AX54" s="180"/>
      <c r="AY54" s="180"/>
      <c r="AZ54" s="180"/>
      <c r="BA54" s="180"/>
      <c r="BB54" s="180"/>
      <c r="BC54" s="180"/>
      <c r="BD54" s="180"/>
      <c r="BE54" s="180"/>
      <c r="BF54" s="180"/>
      <c r="BG54" s="180"/>
      <c r="BH54" s="180"/>
      <c r="BI54" s="180"/>
      <c r="BJ54" s="180"/>
      <c r="BK54" s="180"/>
      <c r="BL54" s="180"/>
      <c r="BM54" s="180"/>
      <c r="BN54" s="180"/>
      <c r="BO54" s="180"/>
      <c r="BP54" s="180"/>
      <c r="BQ54"/>
    </row>
    <row r="55" spans="1:69" ht="15">
      <c r="A55" s="172" t="s">
        <v>111</v>
      </c>
      <c r="B55" s="172">
        <f>45</f>
        <v>45</v>
      </c>
      <c r="C55" s="172">
        <f>65</f>
        <v>65</v>
      </c>
      <c r="D55" s="172">
        <f>IFERROR(AVERAGE('SURA Cotizadores'!C85,'SURA Digital Venta'!C86,'SURA Automatizacion'!C86,'SURA Canales Masivos'!C86,'BCO Gioti 1'!C87,'BCO Gioti 2'!C87,'BCO Gioti 3'!C87,'BCO Gioti 4'!C87,AES!C85,XM!C87,MEDICARTE!C87),0)</f>
        <v>0</v>
      </c>
      <c r="E55" s="172"/>
      <c r="F55" s="172"/>
      <c r="G55" s="172"/>
      <c r="H55" s="172"/>
      <c r="I55" s="172"/>
      <c r="J55" s="172"/>
      <c r="K55" s="172"/>
      <c r="L55" s="172"/>
      <c r="M55" s="172"/>
      <c r="N55" s="172"/>
      <c r="O55" s="172"/>
      <c r="P55" s="172"/>
      <c r="Q55" s="172"/>
      <c r="R55" s="172"/>
      <c r="S55" s="172"/>
      <c r="T55" s="172"/>
      <c r="U55" s="172"/>
      <c r="V55" s="172"/>
      <c r="W55" s="70"/>
      <c r="X55" s="180"/>
      <c r="Y55" s="180"/>
      <c r="Z55" s="180"/>
      <c r="AA55" s="180"/>
      <c r="AB55" s="180"/>
      <c r="AC55" s="180"/>
      <c r="AD55" s="180"/>
      <c r="AE55" s="180"/>
      <c r="AF55" s="180"/>
      <c r="AG55" s="180"/>
      <c r="AH55" s="180"/>
      <c r="AI55" s="180"/>
      <c r="AJ55" s="180"/>
      <c r="AK55" s="180"/>
      <c r="AL55" s="180"/>
      <c r="AM55" s="180"/>
      <c r="AN55" s="180"/>
      <c r="AO55" s="180"/>
      <c r="AP55" s="180"/>
      <c r="AQ55" s="180"/>
      <c r="AR55" s="180"/>
      <c r="AS55" s="180"/>
      <c r="AT55" s="180"/>
      <c r="AU55" s="180"/>
      <c r="AV55" s="180"/>
      <c r="AW55" s="180"/>
      <c r="AX55" s="180"/>
      <c r="AY55" s="180"/>
      <c r="AZ55" s="180"/>
      <c r="BA55" s="180"/>
      <c r="BB55" s="180"/>
      <c r="BC55" s="180"/>
      <c r="BD55" s="180"/>
      <c r="BE55" s="180"/>
      <c r="BF55" s="180"/>
      <c r="BG55" s="180"/>
      <c r="BH55" s="180"/>
      <c r="BI55" s="180"/>
      <c r="BJ55" s="180"/>
      <c r="BK55" s="180"/>
      <c r="BL55" s="180"/>
      <c r="BM55" s="180"/>
      <c r="BN55" s="180"/>
      <c r="BO55" s="180"/>
      <c r="BP55" s="180"/>
      <c r="BQ55"/>
    </row>
    <row r="56" spans="1:69" ht="15">
      <c r="A56" s="172" t="s">
        <v>250</v>
      </c>
      <c r="B56" s="187">
        <f>15%</f>
        <v>0.15</v>
      </c>
      <c r="C56" s="187">
        <f>8%</f>
        <v>0.08</v>
      </c>
      <c r="D56" s="187">
        <f>IFERROR(AVERAGE(IF('SURA Cotizadores'!C119&gt;1,'SURA Cotizadores'!C119/100,'SURA Cotizadores'!C119),IF('SURA Digital Venta'!C119&gt;1,'SURA Digital Venta'!C119/100,'SURA Digital Venta'!C119),IF('SURA Automatizacion'!C119&gt;1,'SURA Automatizacion'!C119/100,'SURA Automatizacion'!C119),IF('SURA Canales Masivos'!C119&gt;1,'SURA Canales Masivos'!C119/100,'SURA Canales Masivos'!C119),IF('BCO Gioti 1'!C120&gt;1,'BCO Gioti 1'!C120/100,'BCO Gioti 1'!C120),IF('BCO Gioti 2'!C120&gt;1,'BCO Gioti 2'!C120/100,'BCO Gioti 2'!C120),IF('BCO Gioti 3'!C121&gt;1,'BCO Gioti 3'!C121/100,'BCO Gioti 3'!C121),IF('BCO Gioti 4'!C120&gt;1,'BCO Gioti 4'!C120/100,'BCO Gioti 4'!C120),IF(AES!C118&gt;1,AES!C118/100,AES!C118),IF(XM!C120&gt;1,XM!C120/100,XM!C120),IF(MEDICARTE!C120&gt;1,MEDICARTE!C120/100,MEDICARTE!C120)),0)</f>
        <v>0</v>
      </c>
      <c r="E56" s="172"/>
      <c r="F56" s="172"/>
      <c r="G56" s="172"/>
      <c r="H56" s="172"/>
      <c r="I56" s="172"/>
      <c r="J56" s="172"/>
      <c r="K56" s="172"/>
      <c r="L56" s="172"/>
      <c r="M56" s="172"/>
      <c r="N56" s="172"/>
      <c r="O56" s="172"/>
      <c r="P56" s="172"/>
      <c r="Q56" s="172"/>
      <c r="R56" s="172"/>
      <c r="S56" s="172"/>
      <c r="T56" s="172"/>
      <c r="U56" s="172"/>
      <c r="V56" s="172"/>
      <c r="W56" s="70"/>
      <c r="X56" s="180"/>
      <c r="Y56" s="180"/>
      <c r="Z56" s="180"/>
      <c r="AA56" s="180"/>
      <c r="AB56" s="180"/>
      <c r="AC56" s="180"/>
      <c r="AD56" s="180"/>
      <c r="AE56" s="180"/>
      <c r="AF56" s="180"/>
      <c r="AG56" s="180"/>
      <c r="AH56" s="180"/>
      <c r="AI56" s="180"/>
      <c r="AJ56" s="180"/>
      <c r="AK56" s="180"/>
      <c r="AL56" s="180"/>
      <c r="AM56" s="180"/>
      <c r="AN56" s="180"/>
      <c r="AO56" s="180"/>
      <c r="AP56" s="180"/>
      <c r="AQ56" s="180"/>
      <c r="AR56" s="180"/>
      <c r="AS56" s="180"/>
      <c r="AT56" s="180"/>
      <c r="AU56" s="180"/>
      <c r="AV56" s="180"/>
      <c r="AW56" s="180"/>
      <c r="AX56" s="180"/>
      <c r="AY56" s="180"/>
      <c r="AZ56" s="180"/>
      <c r="BA56" s="180"/>
      <c r="BB56" s="180"/>
      <c r="BC56" s="180"/>
      <c r="BD56" s="180"/>
      <c r="BE56" s="180"/>
      <c r="BF56" s="180"/>
      <c r="BG56" s="180"/>
      <c r="BH56" s="180"/>
      <c r="BI56" s="180"/>
      <c r="BJ56" s="180"/>
      <c r="BK56" s="180"/>
      <c r="BL56" s="180"/>
      <c r="BM56" s="180"/>
      <c r="BN56" s="180"/>
      <c r="BO56" s="180"/>
      <c r="BP56" s="180"/>
      <c r="BQ56"/>
    </row>
    <row r="57" spans="1:69" ht="15">
      <c r="A57" s="172" t="s">
        <v>251</v>
      </c>
      <c r="B57" s="187">
        <f>20%</f>
        <v>0.2</v>
      </c>
      <c r="C57" s="187">
        <f>40%</f>
        <v>0.4</v>
      </c>
      <c r="D57" s="187">
        <f>IFERROR(AVERAGE(IF('SURA Cotizadores'!C69&gt;1,'SURA Cotizadores'!C69/100,'SURA Cotizadores'!C69),IF('SURA Digital Venta'!C70&gt;1,'SURA Digital Venta'!C70/100,'SURA Digital Venta'!C70),IF('SURA Automatizacion'!C70&gt;1,'SURA Automatizacion'!C70/100,'SURA Automatizacion'!C70),IF('SURA Canales Masivos'!C70&gt;1,'SURA Canales Masivos'!C70/100,'SURA Canales Masivos'!C70),IF('BCO Gioti 1'!C71&gt;1,'BCO Gioti 1'!C71/100,'BCO Gioti 1'!C71),IF('BCO Gioti 2'!C71&gt;1,'BCO Gioti 2'!C71/100,'BCO Gioti 2'!C71),IF('BCO Gioti 3'!C71&gt;1,'BCO Gioti 3'!C71/100,'BCO Gioti 3'!C71),IF('BCO Gioti 4'!C71&gt;1,'BCO Gioti 4'!C71/100,'BCO Gioti 4'!C71),IF(AES!C69&gt;1,AES!C69/100,AES!C69),IF(XM!C71&gt;1,XM!C71/100,XM!C71),IF(MEDICARTE!C71&gt;1,MEDICARTE!C71/100,MEDICARTE!C71)),0)</f>
        <v>4.4444444444444446E-2</v>
      </c>
      <c r="E57" s="172"/>
      <c r="F57" s="172"/>
      <c r="G57" s="172"/>
      <c r="H57" s="172"/>
      <c r="I57" s="172"/>
      <c r="J57" s="172"/>
      <c r="K57" s="172"/>
      <c r="L57" s="172"/>
      <c r="M57" s="172"/>
      <c r="N57" s="172"/>
      <c r="O57" s="172"/>
      <c r="P57" s="172"/>
      <c r="Q57" s="172"/>
      <c r="R57" s="172"/>
      <c r="S57" s="172"/>
      <c r="T57" s="172"/>
      <c r="U57" s="172"/>
      <c r="V57" s="172"/>
      <c r="W57" s="70"/>
      <c r="X57" s="180"/>
      <c r="Y57" s="180"/>
      <c r="Z57" s="180"/>
      <c r="AA57" s="180"/>
      <c r="AB57" s="180"/>
      <c r="AC57" s="180"/>
      <c r="AD57" s="180"/>
      <c r="AE57" s="180"/>
      <c r="AF57" s="180"/>
      <c r="AG57" s="180"/>
      <c r="AH57" s="180"/>
      <c r="AI57" s="180"/>
      <c r="AJ57" s="180"/>
      <c r="AK57" s="180"/>
      <c r="AL57" s="180"/>
      <c r="AM57" s="180"/>
      <c r="AN57" s="180"/>
      <c r="AO57" s="180"/>
      <c r="AP57" s="180"/>
      <c r="AQ57" s="180"/>
      <c r="AR57" s="180"/>
      <c r="AS57" s="180"/>
      <c r="AT57" s="180"/>
      <c r="AU57" s="180"/>
      <c r="AV57" s="180"/>
      <c r="AW57" s="180"/>
      <c r="AX57" s="180"/>
      <c r="AY57" s="180"/>
      <c r="AZ57" s="180"/>
      <c r="BA57" s="180"/>
      <c r="BB57" s="180"/>
      <c r="BC57" s="180"/>
      <c r="BD57" s="180"/>
      <c r="BE57" s="180"/>
      <c r="BF57" s="180"/>
      <c r="BG57" s="180"/>
      <c r="BH57" s="180"/>
      <c r="BI57" s="180"/>
      <c r="BJ57" s="180"/>
      <c r="BK57" s="180"/>
      <c r="BL57" s="180"/>
      <c r="BM57" s="180"/>
      <c r="BN57" s="180"/>
      <c r="BO57" s="180"/>
      <c r="BP57" s="180"/>
      <c r="BQ57"/>
    </row>
    <row r="58" spans="1:69" ht="15">
      <c r="A58" s="172" t="s">
        <v>252</v>
      </c>
      <c r="B58" s="172">
        <f>15</f>
        <v>15</v>
      </c>
      <c r="C58" s="172">
        <f>8</f>
        <v>8</v>
      </c>
      <c r="D58" s="172">
        <f>IFERROR(AVERAGE('SURA Cotizadores'!C67,'SURA Digital Venta'!C68,'SURA Automatizacion'!C68,'SURA Canales Masivos'!C68,'BCO Gioti 1'!C69,'BCO Gioti 2'!C69,'BCO Gioti 3'!C69,'BCO Gioti 4'!C69,AES!C67,XM!C69,MEDICARTE!C69),0)</f>
        <v>0</v>
      </c>
      <c r="E58" s="172"/>
      <c r="F58" s="172"/>
      <c r="G58" s="172"/>
      <c r="H58" s="172"/>
      <c r="I58" s="172"/>
      <c r="J58" s="172"/>
      <c r="K58" s="172"/>
      <c r="L58" s="172"/>
      <c r="M58" s="172"/>
      <c r="N58" s="172"/>
      <c r="O58" s="172"/>
      <c r="P58" s="172"/>
      <c r="Q58" s="172"/>
      <c r="R58" s="172"/>
      <c r="S58" s="172"/>
      <c r="T58" s="172"/>
      <c r="U58" s="172"/>
      <c r="V58" s="172"/>
      <c r="W58" s="70"/>
      <c r="X58" s="180"/>
      <c r="Y58" s="180"/>
      <c r="Z58" s="180"/>
      <c r="AA58" s="180"/>
      <c r="AB58" s="180"/>
      <c r="AC58" s="180"/>
      <c r="AD58" s="180"/>
      <c r="AE58" s="180"/>
      <c r="AF58" s="180"/>
      <c r="AG58" s="180"/>
      <c r="AH58" s="180"/>
      <c r="AI58" s="180"/>
      <c r="AJ58" s="180"/>
      <c r="AK58" s="180"/>
      <c r="AL58" s="180"/>
      <c r="AM58" s="180"/>
      <c r="AN58" s="180"/>
      <c r="AO58" s="180"/>
      <c r="AP58" s="180"/>
      <c r="AQ58" s="180"/>
      <c r="AR58" s="180"/>
      <c r="AS58" s="180"/>
      <c r="AT58" s="180"/>
      <c r="AU58" s="180"/>
      <c r="AV58" s="180"/>
      <c r="AW58" s="180"/>
      <c r="AX58" s="180"/>
      <c r="AY58" s="180"/>
      <c r="AZ58" s="180"/>
      <c r="BA58" s="180"/>
      <c r="BB58" s="180"/>
      <c r="BC58" s="180"/>
      <c r="BD58" s="180"/>
      <c r="BE58" s="180"/>
      <c r="BF58" s="180"/>
      <c r="BG58" s="180"/>
      <c r="BH58" s="180"/>
      <c r="BI58" s="180"/>
      <c r="BJ58" s="180"/>
      <c r="BK58" s="180"/>
      <c r="BL58" s="180"/>
      <c r="BM58" s="180"/>
      <c r="BN58" s="180"/>
      <c r="BO58" s="180"/>
      <c r="BP58" s="180"/>
      <c r="BQ58"/>
    </row>
    <row r="59" spans="1:69" ht="15">
      <c r="A59"/>
      <c r="B59"/>
      <c r="C59"/>
      <c r="D59"/>
      <c r="E59"/>
      <c r="F59"/>
      <c r="G59"/>
      <c r="H59"/>
      <c r="I59"/>
      <c r="J59"/>
      <c r="K59"/>
      <c r="L59"/>
      <c r="M59"/>
      <c r="N59"/>
      <c r="O59"/>
      <c r="P59"/>
      <c r="Q59"/>
      <c r="R59"/>
      <c r="S59"/>
      <c r="T59"/>
      <c r="U59"/>
      <c r="V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ht="15">
      <c r="A60"/>
      <c r="B60"/>
      <c r="C60"/>
      <c r="D60"/>
      <c r="E60"/>
      <c r="F60"/>
      <c r="G60"/>
      <c r="H60"/>
      <c r="I60"/>
      <c r="J60"/>
      <c r="K60"/>
      <c r="L60"/>
      <c r="M60"/>
      <c r="N60"/>
      <c r="O60"/>
      <c r="P60"/>
      <c r="Q60"/>
      <c r="R60"/>
      <c r="S60"/>
      <c r="T60"/>
      <c r="U60"/>
      <c r="V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ht="15">
      <c r="A61"/>
      <c r="B61"/>
      <c r="C61"/>
      <c r="D61"/>
      <c r="E61"/>
      <c r="F61"/>
      <c r="G61"/>
      <c r="H61"/>
      <c r="I61"/>
      <c r="J61"/>
      <c r="K61"/>
      <c r="L61"/>
      <c r="M61"/>
      <c r="N61"/>
      <c r="O61"/>
      <c r="P61"/>
      <c r="Q61"/>
      <c r="R61"/>
      <c r="S61"/>
      <c r="T61"/>
      <c r="U61"/>
      <c r="V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ht="15">
      <c r="A62"/>
      <c r="B62"/>
      <c r="C62"/>
      <c r="D62"/>
      <c r="E62"/>
      <c r="F62"/>
      <c r="G62"/>
      <c r="H62"/>
      <c r="I62"/>
      <c r="J62"/>
      <c r="K62"/>
      <c r="L62"/>
      <c r="M62"/>
      <c r="N62"/>
      <c r="O62"/>
      <c r="P62"/>
      <c r="Q62"/>
      <c r="R62"/>
      <c r="S62"/>
      <c r="T62"/>
      <c r="U62"/>
      <c r="V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ht="15">
      <c r="A63"/>
      <c r="B63"/>
      <c r="C63"/>
      <c r="D63"/>
      <c r="E63"/>
      <c r="F63"/>
      <c r="G63"/>
      <c r="H63"/>
      <c r="I63"/>
      <c r="J63"/>
      <c r="K63"/>
      <c r="L63"/>
      <c r="M63"/>
      <c r="N63"/>
      <c r="O63"/>
      <c r="P63"/>
      <c r="Q63"/>
      <c r="R63"/>
      <c r="S63"/>
      <c r="T63"/>
      <c r="U63"/>
      <c r="V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ht="15">
      <c r="A64"/>
      <c r="B64"/>
      <c r="C64"/>
      <c r="D64"/>
      <c r="E64"/>
      <c r="F64"/>
      <c r="G64"/>
      <c r="H64"/>
      <c r="I64"/>
      <c r="J64"/>
      <c r="K64"/>
      <c r="L64"/>
      <c r="M64"/>
      <c r="N64"/>
      <c r="O64"/>
      <c r="P64"/>
      <c r="Q64"/>
      <c r="R64"/>
      <c r="S64"/>
      <c r="T64"/>
      <c r="U64"/>
      <c r="V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ht="15">
      <c r="A65"/>
      <c r="B65"/>
      <c r="C65"/>
      <c r="D65"/>
      <c r="E65"/>
      <c r="F65"/>
      <c r="G65"/>
      <c r="H65"/>
      <c r="I65"/>
      <c r="J65"/>
      <c r="K65"/>
      <c r="L65"/>
      <c r="M65"/>
      <c r="N65"/>
      <c r="O65"/>
      <c r="P65"/>
      <c r="Q65"/>
      <c r="R65"/>
      <c r="S65"/>
      <c r="T65"/>
      <c r="U65"/>
      <c r="V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ht="15">
      <c r="A66"/>
      <c r="B66"/>
      <c r="C66"/>
      <c r="D66"/>
      <c r="E66"/>
      <c r="F66"/>
      <c r="G66"/>
      <c r="H66"/>
      <c r="I66"/>
      <c r="J66"/>
      <c r="K66"/>
      <c r="L66"/>
      <c r="M66"/>
      <c r="N66"/>
      <c r="O66"/>
      <c r="P66"/>
      <c r="Q66"/>
      <c r="R66"/>
      <c r="S66"/>
      <c r="T66"/>
      <c r="U66"/>
      <c r="V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ht="15">
      <c r="A67"/>
      <c r="B67"/>
      <c r="C67"/>
      <c r="D67"/>
      <c r="E67"/>
      <c r="F67"/>
      <c r="G67"/>
      <c r="H67"/>
      <c r="I67"/>
      <c r="J67"/>
      <c r="K67"/>
      <c r="L67"/>
      <c r="M67"/>
      <c r="N67"/>
      <c r="O67"/>
      <c r="P67"/>
      <c r="Q67"/>
      <c r="R67"/>
      <c r="S67"/>
      <c r="T67"/>
      <c r="U67"/>
      <c r="V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ht="15">
      <c r="A68"/>
      <c r="B68"/>
      <c r="C68"/>
      <c r="D68"/>
      <c r="E68"/>
      <c r="F68"/>
      <c r="G68"/>
      <c r="H68"/>
      <c r="I68"/>
      <c r="J68"/>
      <c r="K68"/>
      <c r="L68"/>
      <c r="M68"/>
      <c r="N68"/>
      <c r="O68"/>
      <c r="P68"/>
      <c r="Q68"/>
      <c r="R68"/>
      <c r="S68"/>
      <c r="T68"/>
      <c r="U68"/>
      <c r="V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ht="15">
      <c r="A69"/>
      <c r="B69"/>
      <c r="C69"/>
      <c r="D69"/>
      <c r="E69"/>
      <c r="F69"/>
      <c r="G69"/>
      <c r="H69"/>
      <c r="I69"/>
      <c r="J69"/>
      <c r="K69"/>
      <c r="L69"/>
      <c r="M69"/>
      <c r="N69"/>
      <c r="O69"/>
      <c r="P69"/>
      <c r="Q69"/>
      <c r="R69"/>
      <c r="S69"/>
      <c r="T69"/>
      <c r="U69"/>
      <c r="V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ht="15">
      <c r="A70"/>
      <c r="B70"/>
      <c r="C70"/>
      <c r="D70"/>
      <c r="E70"/>
      <c r="F70"/>
      <c r="G70"/>
      <c r="H70"/>
      <c r="I70"/>
      <c r="J70"/>
      <c r="K70"/>
      <c r="L70"/>
      <c r="M70"/>
      <c r="N70"/>
      <c r="O70"/>
      <c r="P70"/>
      <c r="Q70"/>
      <c r="R70"/>
      <c r="S70"/>
      <c r="T70"/>
      <c r="U70"/>
      <c r="V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ht="15">
      <c r="A71"/>
      <c r="B71"/>
      <c r="C71"/>
      <c r="D71"/>
      <c r="E71"/>
      <c r="F71"/>
      <c r="G71"/>
      <c r="H71"/>
      <c r="I71"/>
      <c r="J71"/>
      <c r="K71"/>
      <c r="L71"/>
      <c r="M71"/>
      <c r="N71"/>
      <c r="O71"/>
      <c r="P71"/>
      <c r="Q71"/>
      <c r="R71"/>
      <c r="S71"/>
      <c r="T71"/>
      <c r="U71"/>
      <c r="V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ht="15">
      <c r="A72"/>
      <c r="B72"/>
      <c r="C72"/>
      <c r="D72"/>
      <c r="E72"/>
      <c r="F72"/>
      <c r="G72"/>
      <c r="H72"/>
      <c r="I72"/>
      <c r="J72"/>
      <c r="K72"/>
      <c r="L72"/>
      <c r="M72"/>
      <c r="N72"/>
      <c r="O72"/>
      <c r="P72"/>
      <c r="Q72"/>
      <c r="R72"/>
      <c r="S72"/>
      <c r="T72"/>
      <c r="U72"/>
      <c r="V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ht="15">
      <c r="A73"/>
      <c r="B73"/>
      <c r="C73"/>
      <c r="D73"/>
      <c r="E73"/>
      <c r="F73"/>
      <c r="G73"/>
      <c r="H73"/>
      <c r="I73"/>
      <c r="J73"/>
      <c r="K73"/>
      <c r="L73"/>
      <c r="M73"/>
      <c r="N73"/>
      <c r="O73"/>
      <c r="P73"/>
      <c r="Q73"/>
      <c r="R73"/>
      <c r="S73"/>
      <c r="T73"/>
      <c r="U73"/>
      <c r="V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ht="15">
      <c r="A74"/>
      <c r="B74"/>
      <c r="C74"/>
      <c r="D74"/>
      <c r="E74"/>
      <c r="F74"/>
      <c r="G74"/>
      <c r="H74"/>
      <c r="I74"/>
      <c r="J74"/>
      <c r="K74"/>
      <c r="L74"/>
      <c r="M74"/>
      <c r="N74"/>
      <c r="O74"/>
      <c r="P74"/>
      <c r="Q74"/>
      <c r="R74"/>
      <c r="S74"/>
      <c r="T74"/>
      <c r="U74"/>
      <c r="V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ht="15">
      <c r="A75"/>
      <c r="B75"/>
      <c r="C75"/>
      <c r="D75"/>
      <c r="E75"/>
      <c r="F75"/>
      <c r="G75"/>
      <c r="H75"/>
      <c r="I75"/>
      <c r="J75"/>
      <c r="K75"/>
      <c r="L75"/>
      <c r="M75"/>
      <c r="N75"/>
      <c r="O75"/>
      <c r="P75"/>
      <c r="Q75"/>
      <c r="R75"/>
      <c r="S75"/>
      <c r="T75"/>
      <c r="U75"/>
      <c r="V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ht="15">
      <c r="A76"/>
      <c r="B76"/>
      <c r="C76"/>
      <c r="D76"/>
      <c r="E76"/>
      <c r="F76"/>
      <c r="G76"/>
      <c r="H76"/>
      <c r="I76"/>
      <c r="J76"/>
      <c r="K76"/>
      <c r="L76"/>
      <c r="M76"/>
      <c r="N76"/>
      <c r="O76"/>
      <c r="P76"/>
      <c r="Q76"/>
      <c r="R76"/>
      <c r="S76"/>
      <c r="T76"/>
      <c r="U76"/>
      <c r="V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ht="15">
      <c r="A77"/>
      <c r="B77"/>
      <c r="C77"/>
      <c r="D77"/>
      <c r="E77"/>
      <c r="F77"/>
      <c r="G77"/>
      <c r="H77"/>
      <c r="I77"/>
      <c r="J77"/>
      <c r="K77"/>
      <c r="L77"/>
      <c r="M77"/>
      <c r="N77"/>
      <c r="O77"/>
      <c r="P77"/>
      <c r="Q77"/>
      <c r="R77"/>
      <c r="S77"/>
      <c r="T77"/>
      <c r="U77"/>
      <c r="V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ht="15">
      <c r="A78"/>
      <c r="B78"/>
      <c r="C78"/>
      <c r="D78"/>
      <c r="E78"/>
      <c r="F78"/>
      <c r="G78"/>
      <c r="H78"/>
      <c r="I78"/>
      <c r="J78"/>
      <c r="K78"/>
      <c r="L78"/>
      <c r="M78"/>
      <c r="N78"/>
      <c r="O78"/>
      <c r="P78"/>
      <c r="Q78"/>
      <c r="R78"/>
      <c r="S78"/>
      <c r="T78"/>
      <c r="U78"/>
      <c r="V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ht="15">
      <c r="A79"/>
      <c r="B79"/>
      <c r="C79"/>
      <c r="D79"/>
      <c r="E79"/>
      <c r="F79"/>
      <c r="G79"/>
      <c r="H79"/>
      <c r="I79"/>
      <c r="J79"/>
      <c r="K79"/>
      <c r="L79"/>
      <c r="M79"/>
      <c r="N79"/>
      <c r="O79"/>
      <c r="P79"/>
      <c r="Q79"/>
      <c r="R79"/>
      <c r="S79"/>
      <c r="T79"/>
      <c r="U79"/>
      <c r="V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ht="15">
      <c r="A80"/>
      <c r="B80"/>
      <c r="C80"/>
      <c r="D80"/>
      <c r="E80"/>
      <c r="F80"/>
      <c r="G80"/>
      <c r="H80"/>
      <c r="I80"/>
      <c r="J80"/>
      <c r="K80"/>
      <c r="L80"/>
      <c r="M80"/>
      <c r="N80"/>
      <c r="O80"/>
      <c r="P80"/>
      <c r="Q80"/>
      <c r="R80"/>
      <c r="S80"/>
      <c r="T80"/>
      <c r="U80"/>
      <c r="V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R58"/>
  <sheetViews>
    <sheetView showGridLines="0" topLeftCell="A27" zoomScaleNormal="100" workbookViewId="0">
      <selection activeCell="C55" sqref="C55"/>
    </sheetView>
  </sheetViews>
  <sheetFormatPr defaultColWidth="8.5703125" defaultRowHeight="14.45"/>
  <cols>
    <col min="1" max="1" width="3" style="1" customWidth="1"/>
    <col min="2" max="16" width="27.5703125" style="1" customWidth="1"/>
    <col min="17" max="17" width="8.5703125" style="1"/>
    <col min="18" max="18" width="11.28515625" style="1" bestFit="1" customWidth="1"/>
    <col min="19" max="16384" width="8.5703125" style="1"/>
  </cols>
  <sheetData>
    <row r="2" spans="2:18" ht="15" customHeight="1">
      <c r="B2" s="290" t="s">
        <v>253</v>
      </c>
      <c r="C2" s="290"/>
      <c r="D2" s="290"/>
      <c r="E2" s="290"/>
      <c r="F2" s="290"/>
      <c r="G2" s="290"/>
      <c r="H2" s="290"/>
    </row>
    <row r="4" spans="2:18" ht="21.75" customHeight="1">
      <c r="B4" s="33" t="s">
        <v>254</v>
      </c>
      <c r="D4" s="33" t="s">
        <v>255</v>
      </c>
      <c r="F4" s="33" t="s">
        <v>256</v>
      </c>
      <c r="H4" s="33" t="s">
        <v>257</v>
      </c>
      <c r="J4" s="33" t="s">
        <v>258</v>
      </c>
      <c r="L4" s="33" t="s">
        <v>259</v>
      </c>
      <c r="N4" s="33" t="s">
        <v>260</v>
      </c>
      <c r="P4" s="33" t="s">
        <v>261</v>
      </c>
      <c r="R4" s="33" t="s">
        <v>262</v>
      </c>
    </row>
    <row r="5" spans="2:18" ht="19.5" customHeight="1">
      <c r="B5" s="34" t="s">
        <v>86</v>
      </c>
      <c r="D5" s="34" t="s">
        <v>63</v>
      </c>
      <c r="F5" s="34" t="s">
        <v>263</v>
      </c>
      <c r="H5" s="34" t="s">
        <v>264</v>
      </c>
      <c r="J5" s="34" t="s">
        <v>265</v>
      </c>
      <c r="L5" s="34" t="s">
        <v>266</v>
      </c>
      <c r="N5" s="34" t="s">
        <v>240</v>
      </c>
      <c r="P5" s="34" t="s">
        <v>263</v>
      </c>
      <c r="R5" s="34" t="s">
        <v>267</v>
      </c>
    </row>
    <row r="6" spans="2:18" ht="19.5" customHeight="1">
      <c r="B6" s="34"/>
      <c r="D6" s="34"/>
      <c r="F6" s="34"/>
      <c r="H6" s="34" t="s">
        <v>268</v>
      </c>
      <c r="J6" s="34"/>
      <c r="L6" s="34"/>
      <c r="N6" s="34"/>
      <c r="P6" s="34"/>
      <c r="R6" s="34"/>
    </row>
    <row r="7" spans="2:18" ht="19.5" customHeight="1">
      <c r="B7" s="35" t="s">
        <v>89</v>
      </c>
      <c r="D7" s="35" t="s">
        <v>66</v>
      </c>
      <c r="F7" s="35" t="s">
        <v>269</v>
      </c>
      <c r="H7" s="35" t="s">
        <v>270</v>
      </c>
      <c r="J7" s="35" t="s">
        <v>271</v>
      </c>
      <c r="L7" s="35" t="s">
        <v>272</v>
      </c>
      <c r="N7" s="35" t="s">
        <v>273</v>
      </c>
      <c r="P7" s="35" t="s">
        <v>269</v>
      </c>
      <c r="R7" s="35" t="s">
        <v>93</v>
      </c>
    </row>
    <row r="8" spans="2:18" ht="19.5" customHeight="1">
      <c r="B8" s="34" t="s">
        <v>93</v>
      </c>
      <c r="D8" s="34" t="s">
        <v>69</v>
      </c>
      <c r="F8" s="34" t="s">
        <v>274</v>
      </c>
      <c r="H8" s="34" t="s">
        <v>275</v>
      </c>
      <c r="J8" s="34" t="s">
        <v>276</v>
      </c>
      <c r="L8" s="34" t="s">
        <v>277</v>
      </c>
      <c r="N8" s="34" t="s">
        <v>125</v>
      </c>
      <c r="P8" s="34" t="s">
        <v>274</v>
      </c>
      <c r="R8" s="34" t="s">
        <v>278</v>
      </c>
    </row>
    <row r="9" spans="2:18" ht="19.5" customHeight="1">
      <c r="B9" s="35" t="s">
        <v>97</v>
      </c>
      <c r="D9" s="35" t="s">
        <v>72</v>
      </c>
      <c r="H9" s="35" t="s">
        <v>279</v>
      </c>
      <c r="J9" s="35" t="s">
        <v>280</v>
      </c>
      <c r="N9" s="34" t="s">
        <v>124</v>
      </c>
      <c r="P9" s="34" t="s">
        <v>281</v>
      </c>
    </row>
    <row r="10" spans="2:18" ht="19.5" customHeight="1">
      <c r="D10" s="34" t="s">
        <v>75</v>
      </c>
      <c r="H10" s="34" t="s">
        <v>282</v>
      </c>
      <c r="J10" s="34" t="s">
        <v>283</v>
      </c>
      <c r="N10" s="35" t="s">
        <v>126</v>
      </c>
    </row>
    <row r="11" spans="2:18" ht="19.5" customHeight="1">
      <c r="B11" s="33" t="s">
        <v>284</v>
      </c>
      <c r="D11" s="35" t="s">
        <v>78</v>
      </c>
    </row>
    <row r="12" spans="2:18" ht="15">
      <c r="B12" s="1" t="s">
        <v>285</v>
      </c>
    </row>
    <row r="13" spans="2:18" ht="15">
      <c r="B13" s="330" t="s">
        <v>286</v>
      </c>
    </row>
    <row r="14" spans="2:18" s="330" customFormat="1" ht="15">
      <c r="B14" s="330" t="s">
        <v>287</v>
      </c>
    </row>
    <row r="15" spans="2:18" ht="15">
      <c r="B15" s="330" t="s">
        <v>288</v>
      </c>
    </row>
    <row r="16" spans="2:18" ht="15">
      <c r="B16" s="330" t="s">
        <v>289</v>
      </c>
    </row>
    <row r="17" spans="2:16" ht="15">
      <c r="B17" s="330" t="s">
        <v>290</v>
      </c>
    </row>
    <row r="20" spans="2:16" s="70" customFormat="1" ht="29.25" customHeight="1">
      <c r="B20" s="6" t="s">
        <v>291</v>
      </c>
      <c r="D20" s="6" t="s">
        <v>292</v>
      </c>
      <c r="F20" s="6" t="s">
        <v>293</v>
      </c>
      <c r="H20" s="6" t="s">
        <v>294</v>
      </c>
      <c r="J20" s="33" t="s">
        <v>295</v>
      </c>
      <c r="L20" s="6" t="s">
        <v>296</v>
      </c>
      <c r="N20" s="6" t="s">
        <v>297</v>
      </c>
      <c r="P20" s="6" t="s">
        <v>298</v>
      </c>
    </row>
    <row r="21" spans="2:16" ht="15">
      <c r="B21" s="98" t="s">
        <v>299</v>
      </c>
      <c r="D21" s="98" t="s">
        <v>300</v>
      </c>
      <c r="F21" s="98" t="s">
        <v>301</v>
      </c>
      <c r="H21" s="98" t="s">
        <v>302</v>
      </c>
      <c r="J21" s="98" t="s">
        <v>303</v>
      </c>
      <c r="L21" s="98" t="s">
        <v>304</v>
      </c>
      <c r="N21" s="98" t="s">
        <v>305</v>
      </c>
      <c r="P21" s="98" t="s">
        <v>306</v>
      </c>
    </row>
    <row r="22" spans="2:16" ht="15">
      <c r="B22" s="34" t="s">
        <v>307</v>
      </c>
      <c r="D22" s="34" t="s">
        <v>308</v>
      </c>
      <c r="F22" s="34" t="s">
        <v>309</v>
      </c>
      <c r="H22" s="34" t="s">
        <v>310</v>
      </c>
      <c r="J22" s="34" t="s">
        <v>311</v>
      </c>
      <c r="L22" s="34" t="s">
        <v>312</v>
      </c>
      <c r="N22" s="34" t="s">
        <v>313</v>
      </c>
      <c r="P22" s="34" t="s">
        <v>314</v>
      </c>
    </row>
    <row r="23" spans="2:16" ht="15">
      <c r="B23" s="35" t="s">
        <v>315</v>
      </c>
      <c r="D23" s="35" t="s">
        <v>316</v>
      </c>
      <c r="F23" s="35" t="s">
        <v>317</v>
      </c>
      <c r="H23" s="35" t="s">
        <v>318</v>
      </c>
      <c r="J23" s="35" t="s">
        <v>319</v>
      </c>
      <c r="L23" s="35" t="s">
        <v>320</v>
      </c>
      <c r="N23" s="35" t="s">
        <v>321</v>
      </c>
      <c r="P23" s="35" t="s">
        <v>322</v>
      </c>
    </row>
    <row r="24" spans="2:16" ht="15">
      <c r="B24" s="34" t="s">
        <v>323</v>
      </c>
      <c r="D24" s="34" t="s">
        <v>324</v>
      </c>
      <c r="F24" s="34" t="s">
        <v>325</v>
      </c>
      <c r="H24" s="34" t="s">
        <v>326</v>
      </c>
      <c r="J24" s="34" t="s">
        <v>327</v>
      </c>
      <c r="L24" s="34" t="s">
        <v>328</v>
      </c>
      <c r="N24" s="34" t="s">
        <v>329</v>
      </c>
      <c r="P24" s="34" t="s">
        <v>330</v>
      </c>
    </row>
    <row r="25" spans="2:16" ht="15">
      <c r="B25" s="35" t="s">
        <v>331</v>
      </c>
      <c r="D25" s="35" t="s">
        <v>332</v>
      </c>
      <c r="F25" s="35" t="s">
        <v>333</v>
      </c>
      <c r="H25" s="35" t="s">
        <v>334</v>
      </c>
      <c r="J25" s="35" t="s">
        <v>335</v>
      </c>
      <c r="L25" s="35" t="s">
        <v>336</v>
      </c>
      <c r="N25" s="35" t="s">
        <v>337</v>
      </c>
      <c r="P25" s="35" t="s">
        <v>338</v>
      </c>
    </row>
    <row r="26" spans="2:16" ht="15">
      <c r="B26" s="98" t="s">
        <v>339</v>
      </c>
      <c r="D26" s="98" t="s">
        <v>340</v>
      </c>
      <c r="F26" s="98" t="s">
        <v>341</v>
      </c>
      <c r="H26" s="98" t="s">
        <v>342</v>
      </c>
      <c r="J26" s="98" t="s">
        <v>343</v>
      </c>
      <c r="L26" s="98" t="s">
        <v>344</v>
      </c>
      <c r="N26" s="98" t="s">
        <v>345</v>
      </c>
      <c r="P26" s="98" t="s">
        <v>346</v>
      </c>
    </row>
    <row r="27" spans="2:16" ht="15">
      <c r="B27" s="34" t="s">
        <v>347</v>
      </c>
      <c r="D27" s="34" t="s">
        <v>348</v>
      </c>
      <c r="F27" s="34" t="s">
        <v>349</v>
      </c>
      <c r="H27" s="34" t="s">
        <v>350</v>
      </c>
      <c r="J27" s="34" t="s">
        <v>351</v>
      </c>
      <c r="L27" s="34" t="s">
        <v>352</v>
      </c>
      <c r="N27" s="34" t="s">
        <v>353</v>
      </c>
      <c r="P27" s="34" t="s">
        <v>354</v>
      </c>
    </row>
    <row r="28" spans="2:16" ht="15">
      <c r="B28" s="35" t="s">
        <v>355</v>
      </c>
      <c r="D28" s="35" t="s">
        <v>356</v>
      </c>
      <c r="F28" s="35" t="s">
        <v>357</v>
      </c>
      <c r="H28" s="35" t="s">
        <v>358</v>
      </c>
      <c r="J28" s="35" t="s">
        <v>359</v>
      </c>
      <c r="L28" s="35" t="s">
        <v>360</v>
      </c>
      <c r="N28" s="35" t="s">
        <v>361</v>
      </c>
      <c r="P28" s="35" t="s">
        <v>362</v>
      </c>
    </row>
    <row r="29" spans="2:16" ht="15">
      <c r="B29" s="34" t="s">
        <v>363</v>
      </c>
      <c r="D29" s="34" t="s">
        <v>364</v>
      </c>
      <c r="F29" s="34" t="s">
        <v>365</v>
      </c>
      <c r="H29" s="34" t="s">
        <v>366</v>
      </c>
      <c r="J29" s="34" t="s">
        <v>367</v>
      </c>
      <c r="L29" s="34" t="s">
        <v>368</v>
      </c>
      <c r="N29" s="34" t="s">
        <v>369</v>
      </c>
      <c r="P29" s="34" t="s">
        <v>370</v>
      </c>
    </row>
    <row r="30" spans="2:16" ht="15">
      <c r="B30" s="35" t="s">
        <v>371</v>
      </c>
      <c r="D30" s="35" t="s">
        <v>372</v>
      </c>
      <c r="F30" s="35" t="s">
        <v>373</v>
      </c>
      <c r="H30" s="35" t="s">
        <v>374</v>
      </c>
      <c r="J30" s="35" t="s">
        <v>375</v>
      </c>
      <c r="L30" s="35" t="s">
        <v>376</v>
      </c>
      <c r="N30" s="35" t="s">
        <v>377</v>
      </c>
      <c r="P30" s="35" t="s">
        <v>378</v>
      </c>
    </row>
    <row r="31" spans="2:16" ht="15">
      <c r="B31" s="98" t="s">
        <v>379</v>
      </c>
      <c r="D31" s="98" t="s">
        <v>380</v>
      </c>
      <c r="F31" s="98" t="s">
        <v>381</v>
      </c>
      <c r="H31" s="98" t="s">
        <v>382</v>
      </c>
      <c r="J31" s="98" t="s">
        <v>383</v>
      </c>
      <c r="L31" s="98" t="s">
        <v>384</v>
      </c>
      <c r="N31" s="98" t="s">
        <v>385</v>
      </c>
      <c r="P31" s="98" t="s">
        <v>386</v>
      </c>
    </row>
    <row r="32" spans="2:16" ht="15">
      <c r="B32" s="34" t="s">
        <v>387</v>
      </c>
      <c r="D32" s="34" t="s">
        <v>388</v>
      </c>
      <c r="F32" s="34" t="s">
        <v>389</v>
      </c>
      <c r="H32" s="34" t="s">
        <v>390</v>
      </c>
      <c r="J32" s="34" t="s">
        <v>391</v>
      </c>
      <c r="L32" s="34" t="s">
        <v>392</v>
      </c>
      <c r="N32" s="34" t="s">
        <v>393</v>
      </c>
      <c r="P32" s="34" t="s">
        <v>394</v>
      </c>
    </row>
    <row r="33" spans="2:16" ht="15">
      <c r="B33" s="35" t="s">
        <v>395</v>
      </c>
      <c r="D33" s="35" t="s">
        <v>396</v>
      </c>
      <c r="F33" s="35" t="s">
        <v>397</v>
      </c>
      <c r="H33" s="35" t="s">
        <v>398</v>
      </c>
      <c r="J33" s="35" t="s">
        <v>399</v>
      </c>
      <c r="L33" s="35" t="s">
        <v>400</v>
      </c>
      <c r="N33" s="35" t="s">
        <v>401</v>
      </c>
      <c r="P33" s="35" t="s">
        <v>402</v>
      </c>
    </row>
    <row r="34" spans="2:16" ht="15">
      <c r="B34" s="34" t="s">
        <v>403</v>
      </c>
      <c r="D34" s="34" t="s">
        <v>404</v>
      </c>
      <c r="F34" s="34" t="s">
        <v>405</v>
      </c>
      <c r="H34" s="34" t="s">
        <v>406</v>
      </c>
      <c r="J34" s="34" t="s">
        <v>407</v>
      </c>
      <c r="L34" s="34" t="s">
        <v>408</v>
      </c>
      <c r="N34" s="34" t="s">
        <v>409</v>
      </c>
      <c r="P34" s="34" t="s">
        <v>410</v>
      </c>
    </row>
    <row r="35" spans="2:16" ht="15">
      <c r="B35" s="35" t="s">
        <v>411</v>
      </c>
      <c r="D35" s="35" t="s">
        <v>412</v>
      </c>
      <c r="F35" s="35" t="s">
        <v>413</v>
      </c>
      <c r="H35" s="35" t="s">
        <v>414</v>
      </c>
      <c r="J35" s="35" t="s">
        <v>415</v>
      </c>
      <c r="L35" s="35" t="s">
        <v>416</v>
      </c>
      <c r="N35" s="98" t="s">
        <v>417</v>
      </c>
      <c r="P35" s="98" t="s">
        <v>418</v>
      </c>
    </row>
    <row r="36" spans="2:16" ht="15">
      <c r="B36" s="98"/>
      <c r="D36" s="98"/>
      <c r="F36" s="98"/>
      <c r="H36" s="98"/>
      <c r="J36" s="98"/>
      <c r="L36" s="98"/>
      <c r="N36" s="34"/>
      <c r="P36" s="34"/>
    </row>
    <row r="37" spans="2:16" ht="15">
      <c r="B37" s="34"/>
      <c r="D37" s="34"/>
      <c r="F37" s="34"/>
      <c r="H37" s="34"/>
      <c r="J37" s="34"/>
      <c r="L37" s="98"/>
      <c r="N37" s="35"/>
      <c r="P37" s="35"/>
    </row>
    <row r="38" spans="2:16" ht="15">
      <c r="B38" s="35"/>
      <c r="D38" s="35"/>
      <c r="F38" s="98"/>
      <c r="H38" s="98"/>
      <c r="J38" s="98"/>
      <c r="L38" s="35"/>
      <c r="N38" s="34"/>
      <c r="P38" s="34"/>
    </row>
    <row r="39" spans="2:16" ht="15">
      <c r="B39" s="34"/>
      <c r="D39" s="34"/>
      <c r="F39" s="34"/>
      <c r="H39" s="34"/>
      <c r="J39" s="34"/>
      <c r="L39" s="34"/>
      <c r="N39" s="34"/>
      <c r="P39" s="34"/>
    </row>
    <row r="40" spans="2:16" ht="15">
      <c r="B40" s="35"/>
      <c r="D40" s="35"/>
      <c r="F40" s="35"/>
      <c r="H40" s="35"/>
      <c r="J40" s="35"/>
      <c r="L40" s="35"/>
      <c r="N40" s="35"/>
      <c r="P40" s="35"/>
    </row>
    <row r="44" spans="2:16" ht="33">
      <c r="B44" s="6" t="s">
        <v>419</v>
      </c>
      <c r="D44" s="6" t="s">
        <v>420</v>
      </c>
      <c r="F44" s="6" t="s">
        <v>421</v>
      </c>
      <c r="H44" s="6" t="s">
        <v>422</v>
      </c>
      <c r="J44" s="6" t="s">
        <v>423</v>
      </c>
    </row>
    <row r="45" spans="2:16" ht="15">
      <c r="B45" s="34" t="s">
        <v>424</v>
      </c>
      <c r="D45" s="1" t="s">
        <v>425</v>
      </c>
      <c r="F45" s="1" t="s">
        <v>424</v>
      </c>
      <c r="H45" s="1" t="s">
        <v>426</v>
      </c>
      <c r="J45" s="1" t="s">
        <v>427</v>
      </c>
    </row>
    <row r="46" spans="2:16" ht="15">
      <c r="B46" s="34" t="s">
        <v>428</v>
      </c>
      <c r="D46" s="1" t="s">
        <v>429</v>
      </c>
      <c r="F46" s="1" t="s">
        <v>430</v>
      </c>
      <c r="H46" s="1" t="s">
        <v>431</v>
      </c>
      <c r="J46" s="1" t="s">
        <v>432</v>
      </c>
    </row>
    <row r="47" spans="2:16" ht="15">
      <c r="B47" s="35" t="s">
        <v>433</v>
      </c>
      <c r="D47" s="1" t="s">
        <v>434</v>
      </c>
      <c r="F47" s="1" t="s">
        <v>435</v>
      </c>
      <c r="H47" s="1" t="s">
        <v>436</v>
      </c>
      <c r="J47" s="1" t="s">
        <v>437</v>
      </c>
    </row>
    <row r="48" spans="2:16" ht="15">
      <c r="B48" s="34" t="s">
        <v>438</v>
      </c>
      <c r="D48" s="1" t="s">
        <v>439</v>
      </c>
      <c r="F48" s="1" t="s">
        <v>440</v>
      </c>
      <c r="H48" s="1" t="s">
        <v>441</v>
      </c>
      <c r="J48" s="1" t="s">
        <v>442</v>
      </c>
    </row>
    <row r="49" spans="2:10" ht="15">
      <c r="D49" s="1" t="s">
        <v>443</v>
      </c>
      <c r="F49" s="1" t="s">
        <v>444</v>
      </c>
      <c r="J49" s="1" t="s">
        <v>445</v>
      </c>
    </row>
    <row r="50" spans="2:10" ht="15">
      <c r="F50" s="1" t="s">
        <v>446</v>
      </c>
    </row>
    <row r="51" spans="2:10" ht="15">
      <c r="F51" s="1" t="s">
        <v>447</v>
      </c>
    </row>
    <row r="52" spans="2:10" ht="16.5">
      <c r="B52" s="6" t="s">
        <v>448</v>
      </c>
      <c r="F52" s="1" t="s">
        <v>449</v>
      </c>
    </row>
    <row r="53" spans="2:10">
      <c r="B53" s="1" t="s">
        <v>450</v>
      </c>
    </row>
    <row r="54" spans="2:10">
      <c r="B54" s="1" t="s">
        <v>451</v>
      </c>
    </row>
    <row r="55" spans="2:10">
      <c r="B55" s="1" t="s">
        <v>452</v>
      </c>
    </row>
    <row r="56" spans="2:10">
      <c r="B56" s="1" t="s">
        <v>453</v>
      </c>
    </row>
    <row r="57" spans="2:10">
      <c r="B57" s="1" t="s">
        <v>454</v>
      </c>
    </row>
    <row r="58" spans="2:10">
      <c r="B58" s="1" t="s">
        <v>455</v>
      </c>
    </row>
  </sheetData>
  <mergeCells count="1">
    <mergeCell ref="B2:H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981F4-1836-4E53-9E57-ED584C59D1DC}">
  <sheetPr>
    <tabColor theme="0" tint="-0.249977111117893"/>
  </sheetPr>
  <dimension ref="A1:A247"/>
  <sheetViews>
    <sheetView workbookViewId="0"/>
  </sheetViews>
  <sheetFormatPr defaultRowHeight="15"/>
  <cols>
    <col min="1" max="1" width="36.5703125" bestFit="1" customWidth="1"/>
  </cols>
  <sheetData>
    <row r="1" spans="1:1">
      <c r="A1" s="171" t="s">
        <v>456</v>
      </c>
    </row>
    <row r="48" spans="1:1" ht="16.5">
      <c r="A48" s="142"/>
    </row>
    <row r="49" spans="1:1">
      <c r="A49" s="143" t="s">
        <v>457</v>
      </c>
    </row>
    <row r="50" spans="1:1">
      <c r="A50" s="144" t="s">
        <v>458</v>
      </c>
    </row>
    <row r="51" spans="1:1" ht="16.5">
      <c r="A51" s="145" t="s">
        <v>459</v>
      </c>
    </row>
    <row r="52" spans="1:1" ht="16.5">
      <c r="A52" s="145" t="s">
        <v>460</v>
      </c>
    </row>
    <row r="53" spans="1:1" ht="16.5">
      <c r="A53" s="145" t="s">
        <v>461</v>
      </c>
    </row>
    <row r="54" spans="1:1" ht="16.5">
      <c r="A54" s="145" t="s">
        <v>462</v>
      </c>
    </row>
    <row r="55" spans="1:1" ht="16.5">
      <c r="A55" s="145" t="s">
        <v>463</v>
      </c>
    </row>
    <row r="56" spans="1:1" ht="16.5">
      <c r="A56" s="145" t="s">
        <v>464</v>
      </c>
    </row>
    <row r="57" spans="1:1" ht="16.5">
      <c r="A57" s="145" t="s">
        <v>465</v>
      </c>
    </row>
    <row r="58" spans="1:1" ht="16.5">
      <c r="A58" s="145" t="s">
        <v>466</v>
      </c>
    </row>
    <row r="59" spans="1:1" ht="16.5">
      <c r="A59" s="145" t="s">
        <v>467</v>
      </c>
    </row>
    <row r="60" spans="1:1" ht="16.5">
      <c r="A60" s="145" t="s">
        <v>468</v>
      </c>
    </row>
    <row r="61" spans="1:1" ht="16.5">
      <c r="A61" s="145" t="s">
        <v>469</v>
      </c>
    </row>
    <row r="62" spans="1:1" ht="16.5">
      <c r="A62" s="145" t="s">
        <v>470</v>
      </c>
    </row>
    <row r="63" spans="1:1" ht="16.5">
      <c r="A63" s="145" t="s">
        <v>471</v>
      </c>
    </row>
    <row r="64" spans="1:1" ht="16.5">
      <c r="A64" s="145" t="s">
        <v>472</v>
      </c>
    </row>
    <row r="65" spans="1:1" ht="16.5">
      <c r="A65" s="146" t="s">
        <v>473</v>
      </c>
    </row>
    <row r="66" spans="1:1" ht="16.5">
      <c r="A66" s="142"/>
    </row>
    <row r="67" spans="1:1">
      <c r="A67" s="143" t="s">
        <v>474</v>
      </c>
    </row>
    <row r="68" spans="1:1">
      <c r="A68" s="144" t="s">
        <v>475</v>
      </c>
    </row>
    <row r="69" spans="1:1" ht="16.5">
      <c r="A69" s="145" t="s">
        <v>476</v>
      </c>
    </row>
    <row r="70" spans="1:1" ht="16.5">
      <c r="A70" s="145" t="s">
        <v>477</v>
      </c>
    </row>
    <row r="71" spans="1:1" ht="16.5">
      <c r="A71" s="145" t="s">
        <v>478</v>
      </c>
    </row>
    <row r="72" spans="1:1" ht="16.5">
      <c r="A72" s="145" t="s">
        <v>479</v>
      </c>
    </row>
    <row r="73" spans="1:1" ht="16.5">
      <c r="A73" s="142"/>
    </row>
    <row r="74" spans="1:1">
      <c r="A74" s="143" t="s">
        <v>480</v>
      </c>
    </row>
    <row r="75" spans="1:1">
      <c r="A75" s="144" t="s">
        <v>481</v>
      </c>
    </row>
    <row r="76" spans="1:1" ht="16.5">
      <c r="A76" s="145" t="s">
        <v>482</v>
      </c>
    </row>
    <row r="77" spans="1:1" ht="16.5">
      <c r="A77" s="145" t="s">
        <v>483</v>
      </c>
    </row>
    <row r="78" spans="1:1" ht="16.5">
      <c r="A78" s="147" t="s">
        <v>484</v>
      </c>
    </row>
    <row r="79" spans="1:1">
      <c r="A79" s="143" t="s">
        <v>457</v>
      </c>
    </row>
    <row r="80" spans="1:1">
      <c r="A80" s="144" t="s">
        <v>485</v>
      </c>
    </row>
    <row r="81" spans="1:1" ht="16.5">
      <c r="A81" s="145" t="s">
        <v>486</v>
      </c>
    </row>
    <row r="82" spans="1:1" ht="16.5">
      <c r="A82" s="145" t="s">
        <v>487</v>
      </c>
    </row>
    <row r="83" spans="1:1" ht="16.5">
      <c r="A83" s="142"/>
    </row>
    <row r="84" spans="1:1">
      <c r="A84" s="143" t="s">
        <v>480</v>
      </c>
    </row>
    <row r="85" spans="1:1">
      <c r="A85" s="144" t="s">
        <v>488</v>
      </c>
    </row>
    <row r="86" spans="1:1" ht="16.5">
      <c r="A86" s="145" t="s">
        <v>489</v>
      </c>
    </row>
    <row r="87" spans="1:1" ht="16.5">
      <c r="A87" s="145" t="s">
        <v>490</v>
      </c>
    </row>
    <row r="88" spans="1:1" ht="16.5">
      <c r="A88" s="147" t="s">
        <v>484</v>
      </c>
    </row>
    <row r="89" spans="1:1">
      <c r="A89" s="143" t="s">
        <v>457</v>
      </c>
    </row>
    <row r="90" spans="1:1">
      <c r="A90" s="144" t="s">
        <v>491</v>
      </c>
    </row>
    <row r="91" spans="1:1" ht="16.5">
      <c r="A91" s="145" t="s">
        <v>492</v>
      </c>
    </row>
    <row r="92" spans="1:1" ht="16.5">
      <c r="A92" s="145" t="s">
        <v>493</v>
      </c>
    </row>
    <row r="93" spans="1:1" ht="16.5">
      <c r="A93" s="145" t="s">
        <v>494</v>
      </c>
    </row>
    <row r="94" spans="1:1" ht="16.5">
      <c r="A94" s="145" t="s">
        <v>495</v>
      </c>
    </row>
    <row r="95" spans="1:1" ht="16.5">
      <c r="A95" s="145" t="s">
        <v>496</v>
      </c>
    </row>
    <row r="96" spans="1:1" ht="16.5">
      <c r="A96" s="145" t="s">
        <v>497</v>
      </c>
    </row>
    <row r="97" spans="1:1" ht="16.5">
      <c r="A97" s="142"/>
    </row>
    <row r="98" spans="1:1">
      <c r="A98" s="143" t="s">
        <v>498</v>
      </c>
    </row>
    <row r="99" spans="1:1">
      <c r="A99" s="144" t="s">
        <v>499</v>
      </c>
    </row>
    <row r="100" spans="1:1" ht="16.5">
      <c r="A100" s="145" t="s">
        <v>500</v>
      </c>
    </row>
    <row r="101" spans="1:1" ht="16.5">
      <c r="A101" s="145" t="s">
        <v>501</v>
      </c>
    </row>
    <row r="102" spans="1:1" ht="16.5">
      <c r="A102" s="145" t="s">
        <v>502</v>
      </c>
    </row>
    <row r="103" spans="1:1" ht="16.5">
      <c r="A103" s="145" t="s">
        <v>503</v>
      </c>
    </row>
    <row r="104" spans="1:1" ht="16.5">
      <c r="A104" s="146" t="s">
        <v>473</v>
      </c>
    </row>
    <row r="105" spans="1:1">
      <c r="A105" s="143" t="s">
        <v>474</v>
      </c>
    </row>
    <row r="106" spans="1:1">
      <c r="A106" s="144" t="s">
        <v>504</v>
      </c>
    </row>
    <row r="107" spans="1:1" ht="16.5">
      <c r="A107" s="145" t="s">
        <v>505</v>
      </c>
    </row>
    <row r="108" spans="1:1" ht="16.5">
      <c r="A108" s="145" t="s">
        <v>506</v>
      </c>
    </row>
    <row r="109" spans="1:1" ht="16.5">
      <c r="A109" s="142"/>
    </row>
    <row r="110" spans="1:1">
      <c r="A110" s="143" t="s">
        <v>498</v>
      </c>
    </row>
    <row r="111" spans="1:1">
      <c r="A111" s="144" t="s">
        <v>507</v>
      </c>
    </row>
    <row r="112" spans="1:1" ht="16.5">
      <c r="A112" s="145" t="s">
        <v>508</v>
      </c>
    </row>
    <row r="113" spans="1:1" ht="16.5">
      <c r="A113" s="145" t="s">
        <v>509</v>
      </c>
    </row>
    <row r="114" spans="1:1" ht="16.5">
      <c r="A114" s="142"/>
    </row>
    <row r="115" spans="1:1">
      <c r="A115" s="143" t="s">
        <v>480</v>
      </c>
    </row>
    <row r="116" spans="1:1">
      <c r="A116" s="144" t="s">
        <v>510</v>
      </c>
    </row>
    <row r="117" spans="1:1" ht="16.5">
      <c r="A117" s="145" t="s">
        <v>511</v>
      </c>
    </row>
    <row r="118" spans="1:1" ht="16.5">
      <c r="A118" s="145" t="s">
        <v>512</v>
      </c>
    </row>
    <row r="119" spans="1:1" ht="16.5">
      <c r="A119" s="146" t="s">
        <v>473</v>
      </c>
    </row>
    <row r="120" spans="1:1">
      <c r="A120" s="143" t="s">
        <v>474</v>
      </c>
    </row>
    <row r="121" spans="1:1">
      <c r="A121" s="144" t="s">
        <v>513</v>
      </c>
    </row>
    <row r="122" spans="1:1" ht="16.5">
      <c r="A122" s="145" t="s">
        <v>514</v>
      </c>
    </row>
    <row r="123" spans="1:1" ht="16.5">
      <c r="A123" s="145" t="s">
        <v>515</v>
      </c>
    </row>
    <row r="124" spans="1:1" ht="16.5">
      <c r="A124" s="142"/>
    </row>
    <row r="125" spans="1:1">
      <c r="A125" s="143" t="s">
        <v>498</v>
      </c>
    </row>
    <row r="126" spans="1:1">
      <c r="A126" s="144" t="s">
        <v>516</v>
      </c>
    </row>
    <row r="127" spans="1:1" ht="16.5">
      <c r="A127" s="145" t="s">
        <v>517</v>
      </c>
    </row>
    <row r="128" spans="1:1" ht="16.5">
      <c r="A128" s="145" t="s">
        <v>518</v>
      </c>
    </row>
    <row r="129" spans="1:1" ht="16.5">
      <c r="A129" s="147" t="s">
        <v>484</v>
      </c>
    </row>
    <row r="130" spans="1:1">
      <c r="A130" s="143" t="s">
        <v>457</v>
      </c>
    </row>
    <row r="131" spans="1:1">
      <c r="A131" s="144" t="s">
        <v>519</v>
      </c>
    </row>
    <row r="132" spans="1:1" ht="16.5">
      <c r="A132" s="145" t="s">
        <v>520</v>
      </c>
    </row>
    <row r="133" spans="1:1" ht="16.5">
      <c r="A133" s="145" t="s">
        <v>515</v>
      </c>
    </row>
    <row r="134" spans="1:1" ht="16.5">
      <c r="A134" s="145" t="s">
        <v>521</v>
      </c>
    </row>
    <row r="135" spans="1:1" ht="16.5">
      <c r="A135" s="145" t="s">
        <v>522</v>
      </c>
    </row>
    <row r="136" spans="1:1" ht="16.5">
      <c r="A136" s="142"/>
    </row>
    <row r="137" spans="1:1">
      <c r="A137" s="143" t="s">
        <v>498</v>
      </c>
    </row>
    <row r="138" spans="1:1">
      <c r="A138" s="144" t="s">
        <v>523</v>
      </c>
    </row>
    <row r="139" spans="1:1" ht="16.5">
      <c r="A139" s="145" t="s">
        <v>524</v>
      </c>
    </row>
    <row r="140" spans="1:1" ht="16.5">
      <c r="A140" s="145" t="s">
        <v>493</v>
      </c>
    </row>
    <row r="141" spans="1:1" ht="16.5">
      <c r="A141" s="142"/>
    </row>
    <row r="142" spans="1:1">
      <c r="A142" s="143" t="s">
        <v>480</v>
      </c>
    </row>
    <row r="143" spans="1:1">
      <c r="A143" s="144" t="s">
        <v>525</v>
      </c>
    </row>
    <row r="144" spans="1:1" ht="16.5">
      <c r="A144" s="145" t="s">
        <v>526</v>
      </c>
    </row>
    <row r="145" spans="1:1" ht="16.5">
      <c r="A145" s="145" t="s">
        <v>527</v>
      </c>
    </row>
    <row r="146" spans="1:1" ht="16.5">
      <c r="A146" s="146" t="s">
        <v>473</v>
      </c>
    </row>
    <row r="147" spans="1:1">
      <c r="A147" s="143" t="s">
        <v>474</v>
      </c>
    </row>
    <row r="148" spans="1:1">
      <c r="A148" s="144" t="s">
        <v>525</v>
      </c>
    </row>
    <row r="149" spans="1:1" ht="16.5">
      <c r="A149" s="145" t="s">
        <v>528</v>
      </c>
    </row>
    <row r="150" spans="1:1" ht="16.5">
      <c r="A150" s="145" t="s">
        <v>529</v>
      </c>
    </row>
    <row r="151" spans="1:1" ht="16.5">
      <c r="A151" s="142"/>
    </row>
    <row r="152" spans="1:1">
      <c r="A152" s="143" t="s">
        <v>498</v>
      </c>
    </row>
    <row r="153" spans="1:1">
      <c r="A153" s="144" t="s">
        <v>530</v>
      </c>
    </row>
    <row r="154" spans="1:1" ht="16.5">
      <c r="A154" s="145" t="s">
        <v>531</v>
      </c>
    </row>
    <row r="155" spans="1:1" ht="16.5">
      <c r="A155" s="145" t="s">
        <v>532</v>
      </c>
    </row>
    <row r="156" spans="1:1" ht="16.5">
      <c r="A156" s="146" t="s">
        <v>473</v>
      </c>
    </row>
    <row r="157" spans="1:1">
      <c r="A157" s="143" t="s">
        <v>474</v>
      </c>
    </row>
    <row r="158" spans="1:1">
      <c r="A158" s="144" t="s">
        <v>530</v>
      </c>
    </row>
    <row r="159" spans="1:1" ht="16.5">
      <c r="A159" s="145" t="s">
        <v>533</v>
      </c>
    </row>
    <row r="160" spans="1:1" ht="16.5">
      <c r="A160" s="145" t="s">
        <v>534</v>
      </c>
    </row>
    <row r="161" spans="1:1" ht="16.5">
      <c r="A161" s="147" t="s">
        <v>484</v>
      </c>
    </row>
    <row r="162" spans="1:1">
      <c r="A162" s="143" t="s">
        <v>457</v>
      </c>
    </row>
    <row r="163" spans="1:1">
      <c r="A163" s="144" t="s">
        <v>535</v>
      </c>
    </row>
    <row r="164" spans="1:1" ht="16.5">
      <c r="A164" s="145" t="s">
        <v>536</v>
      </c>
    </row>
    <row r="165" spans="1:1" ht="16.5">
      <c r="A165" s="145" t="s">
        <v>537</v>
      </c>
    </row>
    <row r="166" spans="1:1" ht="16.5">
      <c r="A166" s="146" t="s">
        <v>473</v>
      </c>
    </row>
    <row r="167" spans="1:1">
      <c r="A167" s="143" t="s">
        <v>474</v>
      </c>
    </row>
    <row r="168" spans="1:1">
      <c r="A168" s="144" t="s">
        <v>538</v>
      </c>
    </row>
    <row r="169" spans="1:1" ht="16.5">
      <c r="A169" s="145" t="s">
        <v>539</v>
      </c>
    </row>
    <row r="170" spans="1:1" ht="16.5">
      <c r="A170" s="145" t="s">
        <v>540</v>
      </c>
    </row>
    <row r="171" spans="1:1" ht="16.5">
      <c r="A171" s="147" t="s">
        <v>484</v>
      </c>
    </row>
    <row r="172" spans="1:1">
      <c r="A172" s="143" t="s">
        <v>457</v>
      </c>
    </row>
    <row r="173" spans="1:1">
      <c r="A173" s="144" t="s">
        <v>541</v>
      </c>
    </row>
    <row r="174" spans="1:1" ht="16.5">
      <c r="A174" s="145" t="s">
        <v>542</v>
      </c>
    </row>
    <row r="175" spans="1:1" ht="16.5">
      <c r="A175" s="145" t="s">
        <v>543</v>
      </c>
    </row>
    <row r="176" spans="1:1" ht="16.5">
      <c r="A176" s="142"/>
    </row>
    <row r="177" spans="1:1">
      <c r="A177" s="143" t="s">
        <v>480</v>
      </c>
    </row>
    <row r="178" spans="1:1">
      <c r="A178" s="144" t="s">
        <v>541</v>
      </c>
    </row>
    <row r="179" spans="1:1" ht="16.5">
      <c r="A179" s="145" t="s">
        <v>544</v>
      </c>
    </row>
    <row r="180" spans="1:1" ht="16.5">
      <c r="A180" s="145" t="s">
        <v>545</v>
      </c>
    </row>
    <row r="181" spans="1:1" ht="16.5">
      <c r="A181" s="145" t="s">
        <v>546</v>
      </c>
    </row>
    <row r="182" spans="1:1" ht="16.5">
      <c r="A182" s="145" t="s">
        <v>547</v>
      </c>
    </row>
    <row r="183" spans="1:1" ht="16.5">
      <c r="A183" s="145" t="s">
        <v>548</v>
      </c>
    </row>
    <row r="184" spans="1:1" ht="16.5">
      <c r="A184" s="145" t="s">
        <v>549</v>
      </c>
    </row>
    <row r="185" spans="1:1" ht="16.5">
      <c r="A185" s="147" t="s">
        <v>484</v>
      </c>
    </row>
    <row r="186" spans="1:1">
      <c r="A186" s="143" t="s">
        <v>457</v>
      </c>
    </row>
    <row r="187" spans="1:1">
      <c r="A187" s="144" t="s">
        <v>550</v>
      </c>
    </row>
    <row r="188" spans="1:1" ht="16.5">
      <c r="A188" s="145" t="s">
        <v>551</v>
      </c>
    </row>
    <row r="189" spans="1:1" ht="16.5">
      <c r="A189" s="145" t="s">
        <v>552</v>
      </c>
    </row>
    <row r="190" spans="1:1" ht="16.5">
      <c r="A190" s="142"/>
    </row>
    <row r="191" spans="1:1">
      <c r="A191" s="143" t="s">
        <v>480</v>
      </c>
    </row>
    <row r="192" spans="1:1">
      <c r="A192" s="144" t="s">
        <v>553</v>
      </c>
    </row>
    <row r="193" spans="1:1" ht="16.5">
      <c r="A193" s="145" t="s">
        <v>554</v>
      </c>
    </row>
    <row r="194" spans="1:1" ht="16.5">
      <c r="A194" s="145" t="s">
        <v>555</v>
      </c>
    </row>
    <row r="195" spans="1:1" ht="16.5">
      <c r="A195" s="147" t="s">
        <v>484</v>
      </c>
    </row>
    <row r="196" spans="1:1">
      <c r="A196" s="143" t="s">
        <v>457</v>
      </c>
    </row>
    <row r="197" spans="1:1">
      <c r="A197" s="144" t="s">
        <v>556</v>
      </c>
    </row>
    <row r="198" spans="1:1" ht="16.5">
      <c r="A198" s="145" t="s">
        <v>557</v>
      </c>
    </row>
    <row r="199" spans="1:1" ht="16.5">
      <c r="A199" s="145" t="s">
        <v>558</v>
      </c>
    </row>
    <row r="200" spans="1:1" ht="16.5">
      <c r="A200" s="142"/>
    </row>
    <row r="201" spans="1:1">
      <c r="A201" s="143" t="s">
        <v>480</v>
      </c>
    </row>
    <row r="202" spans="1:1">
      <c r="A202" s="144" t="s">
        <v>559</v>
      </c>
    </row>
    <row r="203" spans="1:1" ht="16.5">
      <c r="A203" s="145" t="s">
        <v>560</v>
      </c>
    </row>
    <row r="204" spans="1:1" ht="16.5">
      <c r="A204" s="145" t="s">
        <v>501</v>
      </c>
    </row>
    <row r="205" spans="1:1" ht="16.5">
      <c r="A205" s="146" t="s">
        <v>473</v>
      </c>
    </row>
    <row r="206" spans="1:1">
      <c r="A206" s="143" t="s">
        <v>474</v>
      </c>
    </row>
    <row r="207" spans="1:1">
      <c r="A207" s="144" t="s">
        <v>561</v>
      </c>
    </row>
    <row r="208" spans="1:1" ht="16.5">
      <c r="A208" s="145" t="s">
        <v>562</v>
      </c>
    </row>
    <row r="209" spans="1:1" ht="16.5">
      <c r="A209" s="145" t="s">
        <v>563</v>
      </c>
    </row>
    <row r="210" spans="1:1" ht="16.5">
      <c r="A210" s="145" t="s">
        <v>564</v>
      </c>
    </row>
    <row r="211" spans="1:1" ht="16.5">
      <c r="A211" s="145" t="s">
        <v>565</v>
      </c>
    </row>
    <row r="212" spans="1:1" ht="16.5">
      <c r="A212" s="142"/>
    </row>
    <row r="213" spans="1:1">
      <c r="A213" s="143" t="s">
        <v>480</v>
      </c>
    </row>
    <row r="214" spans="1:1">
      <c r="A214" s="144" t="s">
        <v>566</v>
      </c>
    </row>
    <row r="215" spans="1:1" ht="16.5">
      <c r="A215" s="145" t="s">
        <v>567</v>
      </c>
    </row>
    <row r="216" spans="1:1" ht="16.5">
      <c r="A216" s="145" t="s">
        <v>568</v>
      </c>
    </row>
    <row r="217" spans="1:1" ht="16.5">
      <c r="A217" s="147" t="s">
        <v>484</v>
      </c>
    </row>
    <row r="218" spans="1:1">
      <c r="A218" s="143" t="s">
        <v>457</v>
      </c>
    </row>
    <row r="219" spans="1:1">
      <c r="A219" s="144" t="s">
        <v>566</v>
      </c>
    </row>
    <row r="220" spans="1:1" ht="16.5">
      <c r="A220" s="145" t="s">
        <v>569</v>
      </c>
    </row>
    <row r="221" spans="1:1" ht="16.5">
      <c r="A221" s="145" t="s">
        <v>570</v>
      </c>
    </row>
    <row r="222" spans="1:1" ht="16.5">
      <c r="A222" s="146" t="s">
        <v>571</v>
      </c>
    </row>
    <row r="223" spans="1:1">
      <c r="A223" s="143" t="s">
        <v>572</v>
      </c>
    </row>
    <row r="224" spans="1:1">
      <c r="A224" s="144" t="s">
        <v>573</v>
      </c>
    </row>
    <row r="225" spans="1:1" ht="16.5">
      <c r="A225" s="145" t="s">
        <v>574</v>
      </c>
    </row>
    <row r="226" spans="1:1" ht="16.5">
      <c r="A226" s="145" t="s">
        <v>575</v>
      </c>
    </row>
    <row r="227" spans="1:1" ht="16.5">
      <c r="A227" s="142"/>
    </row>
    <row r="228" spans="1:1">
      <c r="A228" s="143" t="s">
        <v>498</v>
      </c>
    </row>
    <row r="229" spans="1:1">
      <c r="A229" s="144" t="s">
        <v>576</v>
      </c>
    </row>
    <row r="230" spans="1:1" ht="16.5">
      <c r="A230" s="145" t="s">
        <v>577</v>
      </c>
    </row>
    <row r="231" spans="1:1" ht="16.5">
      <c r="A231" s="145" t="s">
        <v>493</v>
      </c>
    </row>
    <row r="232" spans="1:1" ht="16.5">
      <c r="A232" s="145" t="s">
        <v>578</v>
      </c>
    </row>
    <row r="233" spans="1:1" ht="16.5">
      <c r="A233" s="145" t="s">
        <v>579</v>
      </c>
    </row>
    <row r="234" spans="1:1" ht="16.5">
      <c r="A234" s="145" t="s">
        <v>580</v>
      </c>
    </row>
    <row r="235" spans="1:1" ht="16.5">
      <c r="A235" s="145" t="s">
        <v>581</v>
      </c>
    </row>
    <row r="236" spans="1:1" ht="16.5">
      <c r="A236" s="145" t="s">
        <v>582</v>
      </c>
    </row>
    <row r="237" spans="1:1" ht="16.5">
      <c r="A237" s="145" t="s">
        <v>583</v>
      </c>
    </row>
    <row r="238" spans="1:1" ht="16.5">
      <c r="A238" s="142"/>
    </row>
    <row r="239" spans="1:1">
      <c r="A239" s="143" t="s">
        <v>480</v>
      </c>
    </row>
    <row r="240" spans="1:1">
      <c r="A240" s="144" t="s">
        <v>584</v>
      </c>
    </row>
    <row r="241" spans="1:1" ht="16.5">
      <c r="A241" s="145" t="s">
        <v>585</v>
      </c>
    </row>
    <row r="242" spans="1:1" ht="16.5">
      <c r="A242" s="145" t="s">
        <v>586</v>
      </c>
    </row>
    <row r="243" spans="1:1" ht="16.5">
      <c r="A243" s="146" t="s">
        <v>571</v>
      </c>
    </row>
    <row r="244" spans="1:1">
      <c r="A244" s="143" t="s">
        <v>572</v>
      </c>
    </row>
    <row r="245" spans="1:1">
      <c r="A245" s="144" t="s">
        <v>587</v>
      </c>
    </row>
    <row r="246" spans="1:1" ht="16.5">
      <c r="A246" s="145" t="s">
        <v>588</v>
      </c>
    </row>
    <row r="247" spans="1:1" ht="16.5">
      <c r="A247" s="148" t="s">
        <v>575</v>
      </c>
    </row>
  </sheetData>
  <hyperlinks>
    <hyperlink ref="A1" r:id="rId1" xr:uid="{C1A7F86C-0DC5-4A21-AF67-0566491302C5}"/>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DC2CE-03DB-42D3-8F2E-244DF4E4FC84}">
  <sheetPr>
    <tabColor rgb="FF7030A0"/>
  </sheetPr>
  <dimension ref="B2:K175"/>
  <sheetViews>
    <sheetView showGridLines="0" zoomScaleNormal="100" workbookViewId="0">
      <pane xSplit="2" ySplit="2" topLeftCell="C109" activePane="bottomRight" state="frozen"/>
      <selection pane="bottomRight" activeCell="B113" sqref="B113:G114"/>
      <selection pane="bottomLeft" activeCell="A3" sqref="A3"/>
      <selection pane="topRight" activeCell="C1" sqref="C1"/>
    </sheetView>
  </sheetViews>
  <sheetFormatPr defaultColWidth="8.5703125" defaultRowHeight="15"/>
  <cols>
    <col min="1" max="1" width="3" style="1" customWidth="1"/>
    <col min="2" max="2" width="40.28515625" style="70" customWidth="1"/>
    <col min="3" max="3" width="44.7109375" style="1" customWidth="1"/>
    <col min="4" max="4" width="31.42578125" style="1" customWidth="1"/>
    <col min="5" max="5" width="39.7109375" style="1" customWidth="1"/>
    <col min="6" max="6" width="22.42578125" style="1" customWidth="1"/>
    <col min="7" max="7" width="25" style="1" customWidth="1"/>
    <col min="8" max="8" width="9.85546875" style="1" customWidth="1"/>
    <col min="9" max="9" width="13.28515625" style="1" customWidth="1"/>
    <col min="10" max="10" width="34.28515625" style="1" customWidth="1"/>
    <col min="11" max="11" width="57.140625" style="1" customWidth="1"/>
    <col min="12" max="16384" width="8.5703125" style="1"/>
  </cols>
  <sheetData>
    <row r="2" spans="2:11" ht="18.75">
      <c r="B2" s="294" t="s">
        <v>589</v>
      </c>
      <c r="C2" s="294"/>
      <c r="D2" s="294"/>
      <c r="E2" s="294"/>
      <c r="F2" s="294"/>
      <c r="G2" s="294"/>
    </row>
    <row r="3" spans="2:11" ht="21" customHeight="1">
      <c r="I3" s="62" t="s">
        <v>60</v>
      </c>
      <c r="J3" s="62"/>
      <c r="K3" s="62"/>
    </row>
    <row r="4" spans="2:11" ht="15.75">
      <c r="B4" s="201" t="s">
        <v>590</v>
      </c>
      <c r="C4" s="201"/>
      <c r="D4" s="201"/>
      <c r="E4" s="201"/>
      <c r="F4" s="201"/>
      <c r="G4" s="201"/>
      <c r="I4" s="33" t="s">
        <v>61</v>
      </c>
      <c r="J4" s="33" t="s">
        <v>62</v>
      </c>
      <c r="K4" s="33" t="s">
        <v>22</v>
      </c>
    </row>
    <row r="5" spans="2:11" ht="18.75" customHeight="1">
      <c r="B5" s="133" t="s">
        <v>591</v>
      </c>
      <c r="C5" s="295" t="s">
        <v>124</v>
      </c>
      <c r="D5" s="295"/>
      <c r="E5" s="295"/>
      <c r="I5" s="17" t="s">
        <v>63</v>
      </c>
      <c r="J5" s="18" t="s">
        <v>64</v>
      </c>
      <c r="K5" s="63" t="s">
        <v>65</v>
      </c>
    </row>
    <row r="6" spans="2:11" ht="18.75" customHeight="1">
      <c r="B6" s="133" t="s">
        <v>592</v>
      </c>
      <c r="C6" s="296" t="s">
        <v>593</v>
      </c>
      <c r="D6" s="296"/>
      <c r="E6" s="296"/>
      <c r="I6" s="19" t="s">
        <v>66</v>
      </c>
      <c r="J6" s="18" t="s">
        <v>67</v>
      </c>
      <c r="K6" s="63" t="s">
        <v>68</v>
      </c>
    </row>
    <row r="7" spans="2:11" ht="18.75" customHeight="1">
      <c r="B7" s="133" t="s">
        <v>594</v>
      </c>
      <c r="C7" s="296" t="s">
        <v>595</v>
      </c>
      <c r="D7" s="296"/>
      <c r="E7" s="296"/>
      <c r="I7" s="20" t="s">
        <v>69</v>
      </c>
      <c r="J7" s="18" t="s">
        <v>70</v>
      </c>
      <c r="K7" s="63" t="s">
        <v>71</v>
      </c>
    </row>
    <row r="8" spans="2:11" ht="18.75" customHeight="1">
      <c r="B8" s="133" t="s">
        <v>596</v>
      </c>
      <c r="C8" s="296" t="s">
        <v>597</v>
      </c>
      <c r="D8" s="296"/>
      <c r="E8" s="296"/>
      <c r="I8" s="21" t="s">
        <v>72</v>
      </c>
      <c r="J8" s="18" t="s">
        <v>73</v>
      </c>
      <c r="K8" s="63" t="s">
        <v>74</v>
      </c>
    </row>
    <row r="9" spans="2:11" ht="18.75" customHeight="1">
      <c r="B9" s="133" t="s">
        <v>598</v>
      </c>
      <c r="C9" s="194">
        <v>46210</v>
      </c>
      <c r="D9" s="195"/>
      <c r="E9" s="195"/>
      <c r="I9" s="22" t="s">
        <v>75</v>
      </c>
      <c r="J9" s="18" t="s">
        <v>76</v>
      </c>
      <c r="K9" s="63" t="s">
        <v>77</v>
      </c>
    </row>
    <row r="10" spans="2:11" ht="18.75" customHeight="1">
      <c r="B10" s="133" t="s">
        <v>599</v>
      </c>
      <c r="C10" s="296" t="s">
        <v>600</v>
      </c>
      <c r="D10" s="296"/>
      <c r="E10" s="296"/>
    </row>
    <row r="11" spans="2:11" ht="18.75" customHeight="1">
      <c r="B11" s="133" t="s">
        <v>601</v>
      </c>
      <c r="C11" s="296">
        <v>4</v>
      </c>
      <c r="D11" s="296"/>
      <c r="E11" s="296"/>
      <c r="I11" s="33" t="s">
        <v>602</v>
      </c>
      <c r="J11" s="33" t="s">
        <v>284</v>
      </c>
      <c r="K11" s="33" t="s">
        <v>603</v>
      </c>
    </row>
    <row r="12" spans="2:11" ht="16.5">
      <c r="B12" s="133" t="s">
        <v>604</v>
      </c>
      <c r="C12" s="126" t="s">
        <v>268</v>
      </c>
      <c r="D12" s="127"/>
      <c r="E12" s="127"/>
      <c r="I12" s="18" t="s">
        <v>605</v>
      </c>
      <c r="J12" s="63" t="s">
        <v>606</v>
      </c>
      <c r="K12" s="63" t="s">
        <v>607</v>
      </c>
    </row>
    <row r="13" spans="2:11" ht="18.75" customHeight="1">
      <c r="B13" s="133" t="s">
        <v>608</v>
      </c>
      <c r="C13" s="38" t="s">
        <v>66</v>
      </c>
      <c r="D13" s="39" t="s">
        <v>609</v>
      </c>
      <c r="I13" s="18" t="s">
        <v>610</v>
      </c>
      <c r="J13" s="63" t="s">
        <v>611</v>
      </c>
      <c r="K13" s="63" t="s">
        <v>612</v>
      </c>
    </row>
    <row r="14" spans="2:11" ht="18.75" customHeight="1">
      <c r="B14" s="133" t="s">
        <v>613</v>
      </c>
      <c r="C14" s="139" t="s">
        <v>614</v>
      </c>
      <c r="D14" s="39"/>
      <c r="I14" s="18" t="s">
        <v>615</v>
      </c>
      <c r="J14" s="63" t="s">
        <v>616</v>
      </c>
      <c r="K14" s="63" t="s">
        <v>617</v>
      </c>
    </row>
    <row r="15" spans="2:11" ht="18.75" customHeight="1">
      <c r="B15" s="133" t="s">
        <v>618</v>
      </c>
      <c r="C15" s="126" t="s">
        <v>619</v>
      </c>
      <c r="D15" s="127"/>
      <c r="E15" s="127"/>
    </row>
    <row r="16" spans="2:11" ht="18.75" customHeight="1">
      <c r="B16" s="133" t="s">
        <v>620</v>
      </c>
      <c r="C16" s="38" t="s">
        <v>424</v>
      </c>
      <c r="D16" s="134"/>
    </row>
    <row r="17" spans="2:6" ht="18.75" customHeight="1">
      <c r="B17" s="133" t="s">
        <v>621</v>
      </c>
      <c r="C17" s="126" t="s">
        <v>622</v>
      </c>
      <c r="D17" s="127"/>
      <c r="E17" s="127"/>
    </row>
    <row r="18" spans="2:6" ht="62.25" customHeight="1">
      <c r="B18" s="133" t="s">
        <v>623</v>
      </c>
      <c r="C18" s="209" t="s">
        <v>624</v>
      </c>
      <c r="D18" s="210"/>
      <c r="E18" s="210"/>
    </row>
    <row r="19" spans="2:6" ht="17.25" customHeight="1">
      <c r="B19" s="133" t="s">
        <v>625</v>
      </c>
      <c r="C19" s="126" t="s">
        <v>626</v>
      </c>
      <c r="D19" s="127"/>
      <c r="E19" s="127"/>
    </row>
    <row r="20" spans="2:6" ht="16.5">
      <c r="B20" s="133" t="s">
        <v>627</v>
      </c>
      <c r="C20" s="126" t="s">
        <v>628</v>
      </c>
      <c r="D20" s="136"/>
      <c r="E20" s="136"/>
    </row>
    <row r="21" spans="2:6" ht="16.5">
      <c r="B21" s="133" t="s">
        <v>629</v>
      </c>
      <c r="C21" s="126" t="s">
        <v>630</v>
      </c>
      <c r="D21" s="136"/>
      <c r="E21" s="136"/>
    </row>
    <row r="22" spans="2:6" ht="16.5">
      <c r="B22" s="133" t="s">
        <v>631</v>
      </c>
      <c r="C22" s="126" t="s">
        <v>632</v>
      </c>
      <c r="D22" s="136"/>
      <c r="E22" s="136"/>
    </row>
    <row r="23" spans="2:6" ht="16.5">
      <c r="B23" s="133" t="s">
        <v>633</v>
      </c>
      <c r="C23" s="137" t="s">
        <v>634</v>
      </c>
      <c r="D23" s="136"/>
      <c r="E23" s="136"/>
    </row>
    <row r="24" spans="2:6" ht="16.5">
      <c r="B24" s="133" t="s">
        <v>635</v>
      </c>
      <c r="C24" s="1" t="s">
        <v>636</v>
      </c>
    </row>
    <row r="25" spans="2:6" ht="16.5">
      <c r="B25" s="176" t="s">
        <v>637</v>
      </c>
    </row>
    <row r="26" spans="2:6">
      <c r="B26" s="1"/>
    </row>
    <row r="27" spans="2:6" ht="15.75" customHeight="1">
      <c r="B27" s="297" t="s">
        <v>638</v>
      </c>
      <c r="C27" s="298"/>
      <c r="D27" s="169"/>
      <c r="E27" s="169"/>
      <c r="F27" s="169"/>
    </row>
    <row r="28" spans="2:6" ht="16.5">
      <c r="B28" s="158" t="s">
        <v>19</v>
      </c>
      <c r="C28" s="158" t="s">
        <v>639</v>
      </c>
      <c r="D28" s="158" t="s">
        <v>640</v>
      </c>
      <c r="E28" s="158" t="s">
        <v>641</v>
      </c>
      <c r="F28" s="158" t="s">
        <v>642</v>
      </c>
    </row>
    <row r="29" spans="2:6" ht="15.75" customHeight="1">
      <c r="B29" s="167" t="s">
        <v>643</v>
      </c>
      <c r="C29" s="167"/>
      <c r="D29" s="167"/>
      <c r="E29" s="167"/>
      <c r="F29" s="167"/>
    </row>
    <row r="30" spans="2:6" ht="37.5" customHeight="1">
      <c r="B30" s="159">
        <v>1.1000000000000001</v>
      </c>
      <c r="C30" s="65" t="s">
        <v>644</v>
      </c>
      <c r="D30" s="160" t="s">
        <v>89</v>
      </c>
      <c r="E30" s="161"/>
      <c r="F30" s="160" t="s">
        <v>269</v>
      </c>
    </row>
    <row r="31" spans="2:6" ht="37.5" customHeight="1">
      <c r="B31" s="162">
        <v>1.2</v>
      </c>
      <c r="C31" s="66" t="s">
        <v>645</v>
      </c>
      <c r="D31" s="160" t="s">
        <v>89</v>
      </c>
      <c r="E31" s="161"/>
      <c r="F31" s="160" t="s">
        <v>263</v>
      </c>
    </row>
    <row r="32" spans="2:6" ht="37.5" customHeight="1">
      <c r="B32" s="159">
        <v>1.3</v>
      </c>
      <c r="C32" s="65" t="s">
        <v>646</v>
      </c>
      <c r="D32" s="160" t="s">
        <v>93</v>
      </c>
      <c r="E32" s="161"/>
      <c r="F32" s="160" t="s">
        <v>269</v>
      </c>
    </row>
    <row r="33" spans="2:6" ht="37.5" customHeight="1">
      <c r="B33" s="162">
        <v>1.4</v>
      </c>
      <c r="C33" s="66" t="s">
        <v>647</v>
      </c>
      <c r="D33" s="160" t="s">
        <v>93</v>
      </c>
      <c r="E33" s="161"/>
      <c r="F33" s="160" t="s">
        <v>269</v>
      </c>
    </row>
    <row r="34" spans="2:6" ht="37.5" customHeight="1">
      <c r="B34" s="159">
        <v>1.5</v>
      </c>
      <c r="C34" s="65" t="s">
        <v>648</v>
      </c>
      <c r="D34" s="160" t="s">
        <v>86</v>
      </c>
      <c r="E34" s="161" t="s">
        <v>649</v>
      </c>
      <c r="F34" s="160" t="s">
        <v>274</v>
      </c>
    </row>
    <row r="35" spans="2:6">
      <c r="B35" s="163"/>
      <c r="C35" s="163"/>
      <c r="D35" s="163"/>
      <c r="E35" s="163"/>
      <c r="F35" s="163"/>
    </row>
    <row r="36" spans="2:6" ht="15.75" customHeight="1">
      <c r="B36" s="167" t="s">
        <v>650</v>
      </c>
      <c r="C36" s="167"/>
      <c r="D36" s="168"/>
      <c r="E36" s="168"/>
      <c r="F36" s="168"/>
    </row>
    <row r="37" spans="2:6" ht="39.75" customHeight="1">
      <c r="B37" s="162">
        <v>2.1</v>
      </c>
      <c r="C37" s="66" t="s">
        <v>651</v>
      </c>
      <c r="D37" s="160" t="s">
        <v>86</v>
      </c>
      <c r="E37" s="161" t="s">
        <v>652</v>
      </c>
      <c r="F37" s="160" t="s">
        <v>269</v>
      </c>
    </row>
    <row r="38" spans="2:6" ht="39.75" customHeight="1">
      <c r="B38" s="159">
        <v>2.2000000000000002</v>
      </c>
      <c r="C38" s="65" t="s">
        <v>653</v>
      </c>
      <c r="D38" s="160" t="s">
        <v>86</v>
      </c>
      <c r="E38" s="161" t="s">
        <v>654</v>
      </c>
      <c r="F38" s="160" t="s">
        <v>269</v>
      </c>
    </row>
    <row r="39" spans="2:6" ht="39.75" customHeight="1">
      <c r="B39" s="162">
        <v>2.2999999999999998</v>
      </c>
      <c r="C39" s="66" t="s">
        <v>655</v>
      </c>
      <c r="D39" s="160" t="s">
        <v>89</v>
      </c>
      <c r="E39" s="161" t="s">
        <v>656</v>
      </c>
      <c r="F39" s="160" t="s">
        <v>263</v>
      </c>
    </row>
    <row r="40" spans="2:6" ht="39.75" customHeight="1">
      <c r="B40" s="159">
        <v>2.4</v>
      </c>
      <c r="C40" s="65" t="s">
        <v>657</v>
      </c>
      <c r="D40" s="160" t="s">
        <v>93</v>
      </c>
      <c r="E40" s="161"/>
      <c r="F40" s="160" t="s">
        <v>269</v>
      </c>
    </row>
    <row r="41" spans="2:6" ht="47.25" customHeight="1">
      <c r="B41" s="162">
        <v>2.5</v>
      </c>
      <c r="C41" s="66" t="s">
        <v>658</v>
      </c>
      <c r="D41" s="160" t="s">
        <v>89</v>
      </c>
      <c r="E41" s="161" t="s">
        <v>659</v>
      </c>
      <c r="F41" s="160" t="s">
        <v>263</v>
      </c>
    </row>
    <row r="42" spans="2:6" ht="39.75" customHeight="1">
      <c r="B42" s="159">
        <v>2.6</v>
      </c>
      <c r="C42" s="65" t="s">
        <v>660</v>
      </c>
      <c r="D42" s="160" t="s">
        <v>93</v>
      </c>
      <c r="E42" s="161"/>
      <c r="F42" s="160" t="s">
        <v>263</v>
      </c>
    </row>
    <row r="43" spans="2:6" ht="33">
      <c r="B43" s="162">
        <v>2.7</v>
      </c>
      <c r="C43" s="66" t="s">
        <v>661</v>
      </c>
      <c r="D43" s="160" t="s">
        <v>93</v>
      </c>
      <c r="E43" s="161"/>
      <c r="F43" s="160" t="s">
        <v>263</v>
      </c>
    </row>
    <row r="44" spans="2:6">
      <c r="B44" s="163"/>
      <c r="C44" s="163"/>
      <c r="D44" s="163"/>
      <c r="E44" s="163"/>
      <c r="F44" s="163"/>
    </row>
    <row r="45" spans="2:6" ht="15.75" customHeight="1">
      <c r="B45" s="167" t="s">
        <v>662</v>
      </c>
      <c r="C45" s="167"/>
      <c r="D45" s="168"/>
      <c r="E45" s="168"/>
      <c r="F45" s="168"/>
    </row>
    <row r="46" spans="2:6" ht="51.75" customHeight="1">
      <c r="B46" s="159">
        <v>3.1</v>
      </c>
      <c r="C46" s="65" t="s">
        <v>663</v>
      </c>
      <c r="D46" s="160" t="s">
        <v>89</v>
      </c>
      <c r="E46" s="161" t="s">
        <v>664</v>
      </c>
      <c r="F46" s="160" t="s">
        <v>263</v>
      </c>
    </row>
    <row r="47" spans="2:6" ht="54.75" customHeight="1">
      <c r="B47" s="162">
        <v>3.2</v>
      </c>
      <c r="C47" s="66" t="s">
        <v>665</v>
      </c>
      <c r="D47" s="160" t="s">
        <v>93</v>
      </c>
      <c r="E47" s="161"/>
      <c r="F47" s="160" t="s">
        <v>263</v>
      </c>
    </row>
    <row r="48" spans="2:6" ht="33">
      <c r="B48" s="159">
        <v>3.3</v>
      </c>
      <c r="C48" s="65" t="s">
        <v>666</v>
      </c>
      <c r="D48" s="160" t="s">
        <v>93</v>
      </c>
      <c r="E48" s="161"/>
      <c r="F48" s="160" t="s">
        <v>269</v>
      </c>
    </row>
    <row r="49" spans="2:6">
      <c r="B49" s="163"/>
      <c r="C49" s="163"/>
      <c r="D49" s="163"/>
      <c r="E49" s="163"/>
      <c r="F49" s="163"/>
    </row>
    <row r="50" spans="2:6" ht="15.75" customHeight="1">
      <c r="B50" s="167" t="s">
        <v>667</v>
      </c>
      <c r="C50" s="167"/>
      <c r="D50" s="168"/>
      <c r="E50" s="168"/>
      <c r="F50" s="168"/>
    </row>
    <row r="51" spans="2:6" ht="50.25">
      <c r="B51" s="162">
        <v>4.0999999999999996</v>
      </c>
      <c r="C51" s="66" t="s">
        <v>668</v>
      </c>
      <c r="D51" s="160" t="s">
        <v>89</v>
      </c>
      <c r="E51" s="161" t="s">
        <v>669</v>
      </c>
      <c r="F51" s="160" t="s">
        <v>263</v>
      </c>
    </row>
    <row r="52" spans="2:6" ht="33">
      <c r="B52" s="159">
        <v>4.2</v>
      </c>
      <c r="C52" s="65" t="s">
        <v>670</v>
      </c>
      <c r="D52" s="160" t="s">
        <v>93</v>
      </c>
      <c r="E52" s="161"/>
      <c r="F52" s="160" t="s">
        <v>263</v>
      </c>
    </row>
    <row r="53" spans="2:6">
      <c r="B53" s="163"/>
      <c r="C53" s="163"/>
      <c r="D53" s="163"/>
      <c r="E53" s="163"/>
      <c r="F53" s="163"/>
    </row>
    <row r="54" spans="2:6" ht="18.75">
      <c r="B54" s="293" t="s">
        <v>671</v>
      </c>
      <c r="C54" s="293"/>
      <c r="D54" s="164">
        <v>5</v>
      </c>
      <c r="E54" s="165">
        <v>0.29411764705882398</v>
      </c>
      <c r="F54" s="163"/>
    </row>
    <row r="56" spans="2:6" ht="15.75">
      <c r="B56" s="100" t="s">
        <v>672</v>
      </c>
      <c r="C56" s="100"/>
      <c r="D56" s="100"/>
      <c r="E56" s="100"/>
      <c r="F56" s="100"/>
    </row>
    <row r="57" spans="2:6" ht="16.5">
      <c r="B57" s="6" t="s">
        <v>673</v>
      </c>
      <c r="C57" s="33" t="s">
        <v>674</v>
      </c>
      <c r="D57" s="33" t="s">
        <v>675</v>
      </c>
      <c r="E57" s="33" t="s">
        <v>676</v>
      </c>
      <c r="F57" s="33" t="s">
        <v>677</v>
      </c>
    </row>
    <row r="58" spans="2:6" ht="16.5">
      <c r="B58" s="14" t="s">
        <v>678</v>
      </c>
      <c r="C58" s="71"/>
      <c r="D58" s="45" t="s">
        <v>97</v>
      </c>
      <c r="E58" s="45" t="s">
        <v>679</v>
      </c>
      <c r="F58" s="121"/>
    </row>
    <row r="59" spans="2:6" ht="16.5">
      <c r="B59" s="16" t="s">
        <v>680</v>
      </c>
      <c r="C59" s="72"/>
      <c r="D59" s="47" t="s">
        <v>97</v>
      </c>
      <c r="E59" s="47" t="s">
        <v>679</v>
      </c>
      <c r="F59" s="121"/>
    </row>
    <row r="60" spans="2:6" ht="16.5">
      <c r="B60" s="14" t="s">
        <v>681</v>
      </c>
      <c r="C60" s="71"/>
      <c r="D60" s="45" t="s">
        <v>97</v>
      </c>
      <c r="E60" s="45" t="s">
        <v>679</v>
      </c>
      <c r="F60" s="121"/>
    </row>
    <row r="61" spans="2:6" ht="16.5">
      <c r="B61" s="16" t="s">
        <v>682</v>
      </c>
      <c r="C61" s="72"/>
      <c r="D61" s="47" t="s">
        <v>97</v>
      </c>
      <c r="E61" s="47" t="s">
        <v>679</v>
      </c>
      <c r="F61" s="121"/>
    </row>
    <row r="62" spans="2:6" ht="16.5">
      <c r="B62" s="14" t="s">
        <v>683</v>
      </c>
      <c r="C62" s="73"/>
      <c r="D62" s="45" t="s">
        <v>97</v>
      </c>
      <c r="E62" s="45" t="s">
        <v>679</v>
      </c>
      <c r="F62" s="121"/>
    </row>
    <row r="63" spans="2:6" ht="16.5">
      <c r="B63" s="16" t="s">
        <v>684</v>
      </c>
      <c r="C63" s="72"/>
      <c r="D63" s="47" t="s">
        <v>97</v>
      </c>
      <c r="E63" s="47" t="s">
        <v>679</v>
      </c>
      <c r="F63" s="121"/>
    </row>
    <row r="64" spans="2:6" ht="16.5">
      <c r="B64" s="14" t="s">
        <v>249</v>
      </c>
      <c r="C64" s="73"/>
      <c r="D64" s="45" t="s">
        <v>97</v>
      </c>
      <c r="E64" s="45" t="s">
        <v>679</v>
      </c>
      <c r="F64" s="121"/>
    </row>
    <row r="65" spans="2:6" ht="16.5">
      <c r="B65" s="16" t="s">
        <v>685</v>
      </c>
      <c r="C65" s="72"/>
      <c r="D65" s="47" t="s">
        <v>97</v>
      </c>
      <c r="E65" s="47" t="s">
        <v>679</v>
      </c>
      <c r="F65" s="121"/>
    </row>
    <row r="66" spans="2:6" ht="16.5">
      <c r="B66" s="14" t="s">
        <v>686</v>
      </c>
      <c r="C66" s="71"/>
      <c r="D66" s="45" t="s">
        <v>97</v>
      </c>
      <c r="E66" s="45" t="s">
        <v>679</v>
      </c>
      <c r="F66" s="121"/>
    </row>
    <row r="67" spans="2:6" ht="16.5">
      <c r="B67" s="16" t="s">
        <v>687</v>
      </c>
      <c r="C67" s="72"/>
      <c r="D67" s="47" t="s">
        <v>97</v>
      </c>
      <c r="E67" s="47" t="s">
        <v>679</v>
      </c>
      <c r="F67" s="121"/>
    </row>
    <row r="68" spans="2:6" ht="45.75" customHeight="1">
      <c r="B68" s="14" t="s">
        <v>688</v>
      </c>
      <c r="C68" s="166">
        <v>4</v>
      </c>
      <c r="D68" s="45">
        <v>8</v>
      </c>
      <c r="E68" s="45">
        <v>8</v>
      </c>
      <c r="F68" s="149" t="s">
        <v>689</v>
      </c>
    </row>
    <row r="69" spans="2:6" ht="16.5">
      <c r="B69" s="16" t="s">
        <v>690</v>
      </c>
      <c r="C69" s="72"/>
      <c r="D69" s="47" t="s">
        <v>97</v>
      </c>
      <c r="E69" s="47" t="s">
        <v>679</v>
      </c>
      <c r="F69" s="121"/>
    </row>
    <row r="71" spans="2:6" ht="15.75">
      <c r="B71" s="291" t="s">
        <v>37</v>
      </c>
      <c r="C71" s="292"/>
      <c r="D71" s="100"/>
      <c r="E71" s="100"/>
      <c r="F71" s="100"/>
    </row>
    <row r="72" spans="2:6">
      <c r="B72" s="299" t="s">
        <v>691</v>
      </c>
      <c r="C72" s="299"/>
      <c r="D72" s="299"/>
      <c r="E72" s="299"/>
      <c r="F72" s="299"/>
    </row>
    <row r="73" spans="2:6" ht="16.5">
      <c r="B73" s="6" t="s">
        <v>692</v>
      </c>
      <c r="C73" s="33" t="s">
        <v>693</v>
      </c>
      <c r="D73" s="33" t="s">
        <v>694</v>
      </c>
      <c r="E73" s="33" t="s">
        <v>695</v>
      </c>
      <c r="F73" s="33" t="s">
        <v>696</v>
      </c>
    </row>
    <row r="74" spans="2:6" ht="16.5">
      <c r="B74" s="14" t="s">
        <v>697</v>
      </c>
      <c r="C74" s="45"/>
      <c r="D74" s="45"/>
      <c r="E74" s="45"/>
      <c r="F74" s="149"/>
    </row>
    <row r="75" spans="2:6" ht="66.75">
      <c r="B75" s="16" t="s">
        <v>698</v>
      </c>
      <c r="C75" s="47"/>
      <c r="D75" s="47"/>
      <c r="E75" s="47"/>
      <c r="F75" s="16" t="s">
        <v>699</v>
      </c>
    </row>
    <row r="76" spans="2:6" ht="16.5">
      <c r="B76" s="14" t="s">
        <v>700</v>
      </c>
      <c r="C76" s="45"/>
      <c r="D76" s="45"/>
      <c r="E76" s="45"/>
      <c r="F76" s="14"/>
    </row>
    <row r="77" spans="2:6" ht="33">
      <c r="B77" s="16" t="s">
        <v>701</v>
      </c>
      <c r="C77" s="47"/>
      <c r="D77" s="47"/>
      <c r="E77" s="47"/>
      <c r="F77" s="16" t="s">
        <v>702</v>
      </c>
    </row>
    <row r="78" spans="2:6" ht="16.5">
      <c r="B78" s="14" t="s">
        <v>703</v>
      </c>
      <c r="C78" s="45"/>
      <c r="D78" s="45"/>
      <c r="E78" s="45"/>
      <c r="F78" s="14"/>
    </row>
    <row r="79" spans="2:6" ht="16.5">
      <c r="B79" s="16" t="s">
        <v>704</v>
      </c>
      <c r="C79" s="47"/>
      <c r="D79" s="47"/>
      <c r="E79" s="47"/>
      <c r="F79" s="16"/>
    </row>
    <row r="80" spans="2:6" ht="66.75">
      <c r="B80" s="14" t="s">
        <v>705</v>
      </c>
      <c r="C80" s="45"/>
      <c r="D80" s="45"/>
      <c r="E80" s="45"/>
      <c r="F80" s="14" t="s">
        <v>706</v>
      </c>
    </row>
    <row r="81" spans="2:7" ht="66.75">
      <c r="B81" s="16" t="s">
        <v>707</v>
      </c>
      <c r="C81" s="47"/>
      <c r="D81" s="47"/>
      <c r="E81" s="47"/>
      <c r="F81" s="16" t="s">
        <v>708</v>
      </c>
    </row>
    <row r="83" spans="2:7" ht="36">
      <c r="B83" s="101" t="s">
        <v>709</v>
      </c>
      <c r="C83" s="100"/>
      <c r="D83" s="100"/>
      <c r="E83" s="100"/>
      <c r="F83" s="100"/>
    </row>
    <row r="84" spans="2:7" ht="16.5">
      <c r="B84" s="6" t="s">
        <v>710</v>
      </c>
      <c r="C84" s="33" t="s">
        <v>674</v>
      </c>
      <c r="D84" s="33" t="s">
        <v>194</v>
      </c>
      <c r="E84" s="33" t="s">
        <v>711</v>
      </c>
      <c r="F84" s="33" t="s">
        <v>696</v>
      </c>
    </row>
    <row r="85" spans="2:7" ht="33">
      <c r="B85" s="14" t="s">
        <v>712</v>
      </c>
      <c r="C85" s="45"/>
      <c r="D85" s="45" t="s">
        <v>97</v>
      </c>
      <c r="E85" s="45" t="s">
        <v>679</v>
      </c>
      <c r="F85" s="45"/>
    </row>
    <row r="86" spans="2:7" ht="33">
      <c r="B86" s="16" t="s">
        <v>420</v>
      </c>
      <c r="C86" s="36"/>
      <c r="D86" s="36" t="s">
        <v>97</v>
      </c>
      <c r="E86" s="47" t="s">
        <v>679</v>
      </c>
      <c r="F86" s="47"/>
    </row>
    <row r="87" spans="2:7" ht="16.5">
      <c r="B87" s="14" t="s">
        <v>421</v>
      </c>
      <c r="C87" s="45"/>
      <c r="D87" s="45" t="s">
        <v>97</v>
      </c>
      <c r="E87" s="45" t="s">
        <v>679</v>
      </c>
      <c r="F87" s="45"/>
    </row>
    <row r="88" spans="2:7" ht="33">
      <c r="B88" s="16" t="s">
        <v>713</v>
      </c>
      <c r="C88" s="47"/>
      <c r="D88" s="47" t="s">
        <v>97</v>
      </c>
      <c r="E88" s="47" t="s">
        <v>679</v>
      </c>
      <c r="F88" s="47"/>
    </row>
    <row r="89" spans="2:7" ht="33">
      <c r="B89" s="14" t="s">
        <v>714</v>
      </c>
      <c r="C89" s="45"/>
      <c r="D89" s="45" t="s">
        <v>97</v>
      </c>
      <c r="E89" s="45" t="s">
        <v>679</v>
      </c>
      <c r="F89" s="45"/>
    </row>
    <row r="90" spans="2:7" ht="16.5">
      <c r="B90" s="16" t="s">
        <v>422</v>
      </c>
      <c r="C90" s="47"/>
      <c r="D90" s="47" t="s">
        <v>97</v>
      </c>
      <c r="E90" s="47" t="s">
        <v>679</v>
      </c>
      <c r="F90" s="47"/>
    </row>
    <row r="91" spans="2:7" ht="33">
      <c r="B91" s="14" t="s">
        <v>423</v>
      </c>
      <c r="C91" s="45"/>
      <c r="D91" s="45" t="s">
        <v>97</v>
      </c>
      <c r="E91" s="45" t="s">
        <v>679</v>
      </c>
      <c r="F91" s="45"/>
    </row>
    <row r="93" spans="2:7" ht="15.75">
      <c r="B93" s="201" t="s">
        <v>715</v>
      </c>
      <c r="C93" s="201"/>
      <c r="D93" s="201"/>
      <c r="E93" s="201"/>
      <c r="F93" s="201"/>
      <c r="G93" s="201"/>
    </row>
    <row r="94" spans="2:7" ht="16.5">
      <c r="B94" s="6" t="s">
        <v>141</v>
      </c>
      <c r="C94" s="33" t="s">
        <v>716</v>
      </c>
      <c r="D94" s="33" t="s">
        <v>717</v>
      </c>
      <c r="E94" s="33" t="s">
        <v>718</v>
      </c>
      <c r="F94" s="33" t="s">
        <v>719</v>
      </c>
      <c r="G94" s="33" t="s">
        <v>720</v>
      </c>
    </row>
    <row r="95" spans="2:7" ht="38.25" customHeight="1">
      <c r="B95" s="150" t="s">
        <v>721</v>
      </c>
      <c r="C95" s="26" t="s">
        <v>93</v>
      </c>
      <c r="D95" s="69" t="s">
        <v>722</v>
      </c>
      <c r="E95" s="152">
        <v>2</v>
      </c>
      <c r="F95" s="36" t="s">
        <v>274</v>
      </c>
      <c r="G95" s="5" t="s">
        <v>723</v>
      </c>
    </row>
    <row r="96" spans="2:7" ht="38.25" customHeight="1">
      <c r="B96" s="151" t="s">
        <v>724</v>
      </c>
      <c r="C96" s="26" t="s">
        <v>93</v>
      </c>
      <c r="D96" s="68" t="s">
        <v>725</v>
      </c>
      <c r="E96" s="152">
        <v>2</v>
      </c>
      <c r="F96" s="36" t="s">
        <v>274</v>
      </c>
      <c r="G96" s="5" t="s">
        <v>726</v>
      </c>
    </row>
    <row r="97" spans="2:7" ht="38.25" customHeight="1">
      <c r="B97" s="150" t="s">
        <v>727</v>
      </c>
      <c r="C97" s="26" t="s">
        <v>93</v>
      </c>
      <c r="D97" s="69" t="s">
        <v>728</v>
      </c>
      <c r="E97" s="152">
        <v>3</v>
      </c>
      <c r="F97" s="36" t="s">
        <v>269</v>
      </c>
      <c r="G97" s="5" t="s">
        <v>729</v>
      </c>
    </row>
    <row r="98" spans="2:7" ht="38.25" customHeight="1">
      <c r="B98" s="151" t="s">
        <v>730</v>
      </c>
      <c r="C98" s="26" t="s">
        <v>89</v>
      </c>
      <c r="D98" s="68" t="s">
        <v>731</v>
      </c>
      <c r="E98" s="152">
        <v>3</v>
      </c>
      <c r="F98" s="36" t="s">
        <v>269</v>
      </c>
      <c r="G98" s="5" t="s">
        <v>732</v>
      </c>
    </row>
    <row r="99" spans="2:7" ht="38.25" customHeight="1">
      <c r="B99" s="150" t="s">
        <v>733</v>
      </c>
      <c r="C99" s="26" t="s">
        <v>93</v>
      </c>
      <c r="D99" s="67" t="s">
        <v>734</v>
      </c>
      <c r="E99" s="152">
        <v>2</v>
      </c>
      <c r="F99" s="36" t="s">
        <v>274</v>
      </c>
      <c r="G99" s="5" t="s">
        <v>735</v>
      </c>
    </row>
    <row r="100" spans="2:7" ht="38.25" customHeight="1">
      <c r="B100" s="151" t="s">
        <v>736</v>
      </c>
      <c r="C100" s="26" t="s">
        <v>89</v>
      </c>
      <c r="D100" s="68" t="s">
        <v>737</v>
      </c>
      <c r="E100" s="152">
        <v>3</v>
      </c>
      <c r="F100" s="36" t="s">
        <v>269</v>
      </c>
      <c r="G100" s="5" t="s">
        <v>738</v>
      </c>
    </row>
    <row r="101" spans="2:7" ht="38.25" customHeight="1">
      <c r="B101" s="150" t="s">
        <v>739</v>
      </c>
      <c r="C101" s="26" t="s">
        <v>93</v>
      </c>
      <c r="D101" s="67" t="s">
        <v>740</v>
      </c>
      <c r="E101" s="152">
        <v>3</v>
      </c>
      <c r="F101" s="36" t="s">
        <v>269</v>
      </c>
      <c r="G101" s="5" t="s">
        <v>741</v>
      </c>
    </row>
    <row r="102" spans="2:7" ht="38.25" customHeight="1">
      <c r="B102" s="151" t="s">
        <v>742</v>
      </c>
      <c r="C102" s="26" t="s">
        <v>93</v>
      </c>
      <c r="D102" s="74" t="s">
        <v>743</v>
      </c>
      <c r="E102" s="152">
        <v>3</v>
      </c>
      <c r="F102" s="36" t="s">
        <v>269</v>
      </c>
      <c r="G102" s="5" t="s">
        <v>744</v>
      </c>
    </row>
    <row r="103" spans="2:7" ht="38.25" customHeight="1">
      <c r="B103" s="150" t="s">
        <v>745</v>
      </c>
      <c r="C103" s="26" t="s">
        <v>89</v>
      </c>
      <c r="D103" s="69" t="s">
        <v>746</v>
      </c>
      <c r="E103" s="152">
        <v>4</v>
      </c>
      <c r="F103" s="36" t="s">
        <v>263</v>
      </c>
      <c r="G103" s="5" t="s">
        <v>747</v>
      </c>
    </row>
    <row r="104" spans="2:7" ht="38.25" customHeight="1">
      <c r="B104" s="151" t="s">
        <v>748</v>
      </c>
      <c r="C104" s="26" t="s">
        <v>89</v>
      </c>
      <c r="D104" s="74" t="s">
        <v>749</v>
      </c>
      <c r="E104" s="152">
        <v>3</v>
      </c>
      <c r="F104" s="36" t="s">
        <v>269</v>
      </c>
      <c r="G104" s="5" t="s">
        <v>750</v>
      </c>
    </row>
    <row r="105" spans="2:7" ht="38.25" customHeight="1">
      <c r="B105" s="150" t="s">
        <v>751</v>
      </c>
      <c r="C105" s="26" t="s">
        <v>86</v>
      </c>
      <c r="D105" s="67" t="s">
        <v>752</v>
      </c>
      <c r="E105" s="152">
        <v>4</v>
      </c>
      <c r="F105" s="36" t="s">
        <v>263</v>
      </c>
      <c r="G105" s="5" t="s">
        <v>753</v>
      </c>
    </row>
    <row r="106" spans="2:7" ht="38.25" customHeight="1">
      <c r="B106" s="151" t="s">
        <v>754</v>
      </c>
      <c r="C106" s="26" t="s">
        <v>89</v>
      </c>
      <c r="D106" s="74" t="s">
        <v>755</v>
      </c>
      <c r="E106" s="152">
        <v>4</v>
      </c>
      <c r="F106" s="36" t="s">
        <v>263</v>
      </c>
      <c r="G106" s="5" t="s">
        <v>756</v>
      </c>
    </row>
    <row r="107" spans="2:7" ht="38.25" customHeight="1">
      <c r="B107" s="150" t="s">
        <v>757</v>
      </c>
      <c r="C107" s="26" t="s">
        <v>89</v>
      </c>
      <c r="D107" s="69" t="s">
        <v>758</v>
      </c>
      <c r="E107" s="152">
        <v>3</v>
      </c>
      <c r="F107" s="36" t="s">
        <v>269</v>
      </c>
      <c r="G107" s="5" t="s">
        <v>759</v>
      </c>
    </row>
    <row r="108" spans="2:7" ht="38.25" customHeight="1">
      <c r="B108" s="151" t="s">
        <v>760</v>
      </c>
      <c r="C108" s="26" t="s">
        <v>93</v>
      </c>
      <c r="D108" s="74" t="s">
        <v>761</v>
      </c>
      <c r="E108" s="152">
        <v>2</v>
      </c>
      <c r="F108" s="36" t="s">
        <v>274</v>
      </c>
      <c r="G108" s="5" t="s">
        <v>762</v>
      </c>
    </row>
    <row r="109" spans="2:7" ht="38.25" customHeight="1">
      <c r="B109" s="150" t="s">
        <v>763</v>
      </c>
      <c r="C109" s="26" t="s">
        <v>93</v>
      </c>
      <c r="D109" s="69" t="s">
        <v>764</v>
      </c>
      <c r="E109" s="152">
        <v>3</v>
      </c>
      <c r="F109" s="36" t="s">
        <v>269</v>
      </c>
      <c r="G109" s="5" t="s">
        <v>765</v>
      </c>
    </row>
    <row r="110" spans="2:7" ht="38.25" customHeight="1">
      <c r="B110" s="151" t="s">
        <v>766</v>
      </c>
      <c r="C110" s="26" t="s">
        <v>86</v>
      </c>
      <c r="D110" s="74" t="s">
        <v>767</v>
      </c>
      <c r="E110" s="152">
        <v>4</v>
      </c>
      <c r="F110" s="36" t="s">
        <v>263</v>
      </c>
      <c r="G110" s="5" t="s">
        <v>768</v>
      </c>
    </row>
    <row r="111" spans="2:7" ht="38.25" customHeight="1">
      <c r="B111" s="150" t="s">
        <v>769</v>
      </c>
      <c r="C111" s="26" t="s">
        <v>86</v>
      </c>
      <c r="D111" s="69" t="s">
        <v>770</v>
      </c>
      <c r="E111" s="152">
        <v>4</v>
      </c>
      <c r="F111" s="36" t="s">
        <v>263</v>
      </c>
      <c r="G111" s="5" t="s">
        <v>771</v>
      </c>
    </row>
    <row r="112" spans="2:7" ht="38.25" customHeight="1">
      <c r="B112" s="151" t="s">
        <v>772</v>
      </c>
      <c r="C112" s="26" t="s">
        <v>93</v>
      </c>
      <c r="D112" s="74" t="s">
        <v>773</v>
      </c>
      <c r="E112" s="152">
        <v>2</v>
      </c>
      <c r="F112" s="36" t="s">
        <v>274</v>
      </c>
      <c r="G112" s="5" t="s">
        <v>774</v>
      </c>
    </row>
    <row r="113" spans="2:7" ht="30.75" customHeight="1">
      <c r="B113" s="50" t="s">
        <v>775</v>
      </c>
      <c r="C113" s="26" t="s">
        <v>86</v>
      </c>
      <c r="D113" s="74" t="s">
        <v>776</v>
      </c>
      <c r="E113" s="49"/>
      <c r="F113" s="36"/>
      <c r="G113" s="5" t="s">
        <v>777</v>
      </c>
    </row>
    <row r="114" spans="2:7" ht="38.25" customHeight="1">
      <c r="B114" s="50" t="s">
        <v>778</v>
      </c>
      <c r="C114" s="26"/>
      <c r="D114" s="74"/>
      <c r="E114" s="49"/>
      <c r="F114" s="36"/>
      <c r="G114" s="5"/>
    </row>
    <row r="116" spans="2:7" ht="17.25">
      <c r="B116" s="101" t="s">
        <v>779</v>
      </c>
      <c r="C116" s="100"/>
      <c r="D116" s="100"/>
    </row>
    <row r="117" spans="2:7" ht="16.5">
      <c r="B117" s="6" t="s">
        <v>780</v>
      </c>
      <c r="C117" s="33" t="s">
        <v>781</v>
      </c>
      <c r="D117" s="33" t="s">
        <v>677</v>
      </c>
    </row>
    <row r="118" spans="2:7" ht="16.5">
      <c r="B118" s="51" t="s">
        <v>782</v>
      </c>
      <c r="C118" s="126"/>
      <c r="D118" s="126"/>
    </row>
    <row r="119" spans="2:7" ht="50.25">
      <c r="B119" s="52" t="s">
        <v>783</v>
      </c>
      <c r="C119" s="64" t="s">
        <v>784</v>
      </c>
      <c r="D119" s="64" t="s">
        <v>785</v>
      </c>
    </row>
    <row r="120" spans="2:7" ht="33">
      <c r="B120" s="51" t="s">
        <v>786</v>
      </c>
      <c r="C120" s="126"/>
      <c r="D120" s="126"/>
    </row>
    <row r="121" spans="2:7" ht="33">
      <c r="B121" s="52" t="s">
        <v>787</v>
      </c>
      <c r="C121" s="126"/>
      <c r="D121" s="126"/>
    </row>
    <row r="122" spans="2:7" ht="33">
      <c r="B122" s="51" t="s">
        <v>788</v>
      </c>
      <c r="C122" s="126"/>
      <c r="D122" s="126"/>
    </row>
    <row r="123" spans="2:7" ht="33">
      <c r="B123" s="52" t="s">
        <v>789</v>
      </c>
      <c r="C123" s="126"/>
      <c r="D123" s="126"/>
    </row>
    <row r="124" spans="2:7" ht="33">
      <c r="B124" s="122" t="s">
        <v>790</v>
      </c>
      <c r="C124" s="126"/>
      <c r="D124" s="126"/>
    </row>
    <row r="125" spans="2:7" ht="16.5">
      <c r="B125" s="123" t="s">
        <v>791</v>
      </c>
      <c r="C125" s="136"/>
      <c r="D125" s="126"/>
    </row>
    <row r="127" spans="2:7" ht="36">
      <c r="B127" s="101" t="s">
        <v>792</v>
      </c>
      <c r="C127" s="100"/>
      <c r="D127" s="100"/>
      <c r="E127" s="100"/>
      <c r="F127" s="100"/>
    </row>
    <row r="128" spans="2:7" ht="16.5">
      <c r="B128" s="6" t="s">
        <v>793</v>
      </c>
      <c r="C128" s="33" t="s">
        <v>794</v>
      </c>
      <c r="D128" s="33" t="s">
        <v>795</v>
      </c>
      <c r="E128" s="33" t="s">
        <v>796</v>
      </c>
      <c r="F128" s="33" t="s">
        <v>261</v>
      </c>
    </row>
    <row r="129" spans="2:7" ht="45.75" customHeight="1">
      <c r="B129" s="14" t="s">
        <v>797</v>
      </c>
      <c r="C129" s="99" t="s">
        <v>299</v>
      </c>
      <c r="D129" s="45" t="s">
        <v>278</v>
      </c>
      <c r="E129" s="14" t="s">
        <v>798</v>
      </c>
      <c r="F129" s="45" t="s">
        <v>263</v>
      </c>
    </row>
    <row r="130" spans="2:7" ht="16.5">
      <c r="B130" s="16" t="s">
        <v>799</v>
      </c>
      <c r="C130" s="135"/>
      <c r="D130" s="45" t="s">
        <v>93</v>
      </c>
      <c r="E130" s="16"/>
      <c r="F130" s="45" t="s">
        <v>269</v>
      </c>
    </row>
    <row r="131" spans="2:7" ht="16.5">
      <c r="B131" s="14" t="s">
        <v>800</v>
      </c>
      <c r="C131" s="135"/>
      <c r="D131" s="45" t="s">
        <v>93</v>
      </c>
      <c r="E131" s="14"/>
      <c r="F131" s="45" t="s">
        <v>269</v>
      </c>
    </row>
    <row r="132" spans="2:7" ht="16.5">
      <c r="B132" s="16" t="s">
        <v>801</v>
      </c>
      <c r="C132" s="135"/>
      <c r="D132" s="45" t="s">
        <v>93</v>
      </c>
      <c r="E132" s="16"/>
      <c r="F132" s="45" t="s">
        <v>269</v>
      </c>
    </row>
    <row r="133" spans="2:7" ht="33">
      <c r="B133" s="14" t="s">
        <v>802</v>
      </c>
      <c r="C133" s="135"/>
      <c r="D133" s="45" t="s">
        <v>93</v>
      </c>
      <c r="E133" s="14"/>
      <c r="F133" s="45" t="s">
        <v>269</v>
      </c>
    </row>
    <row r="134" spans="2:7" ht="33">
      <c r="B134" s="16" t="s">
        <v>803</v>
      </c>
      <c r="C134" s="135"/>
      <c r="D134" s="45" t="s">
        <v>93</v>
      </c>
      <c r="E134" s="16"/>
      <c r="F134" s="45" t="s">
        <v>269</v>
      </c>
    </row>
    <row r="135" spans="2:7" ht="16.5">
      <c r="B135" s="14" t="s">
        <v>804</v>
      </c>
      <c r="C135" s="135"/>
      <c r="D135" s="45" t="s">
        <v>93</v>
      </c>
      <c r="E135" s="14"/>
      <c r="F135" s="45" t="s">
        <v>269</v>
      </c>
    </row>
    <row r="136" spans="2:7" ht="16.5">
      <c r="B136" s="16" t="s">
        <v>805</v>
      </c>
      <c r="C136" s="135"/>
      <c r="D136" s="45" t="s">
        <v>93</v>
      </c>
      <c r="E136" s="16"/>
      <c r="F136" s="45" t="s">
        <v>269</v>
      </c>
    </row>
    <row r="137" spans="2:7" ht="16.5">
      <c r="B137" s="14" t="s">
        <v>806</v>
      </c>
      <c r="C137" s="135"/>
      <c r="D137" s="45" t="s">
        <v>93</v>
      </c>
      <c r="E137" s="14"/>
      <c r="F137" s="45" t="s">
        <v>269</v>
      </c>
    </row>
    <row r="138" spans="2:7" ht="66.75">
      <c r="B138" s="16" t="s">
        <v>807</v>
      </c>
      <c r="C138" s="135" t="s">
        <v>808</v>
      </c>
      <c r="D138" s="45" t="s">
        <v>89</v>
      </c>
      <c r="E138" s="16" t="s">
        <v>809</v>
      </c>
      <c r="F138" s="45" t="s">
        <v>263</v>
      </c>
    </row>
    <row r="140" spans="2:7" ht="15.75">
      <c r="B140" s="201" t="s">
        <v>810</v>
      </c>
      <c r="C140" s="201"/>
      <c r="D140" s="201"/>
      <c r="E140" s="201"/>
      <c r="F140" s="201"/>
      <c r="G140" s="201"/>
    </row>
    <row r="141" spans="2:7" ht="16.5">
      <c r="B141" s="6" t="s">
        <v>811</v>
      </c>
      <c r="C141" s="33" t="s">
        <v>812</v>
      </c>
    </row>
    <row r="142" spans="2:7" ht="16.5">
      <c r="B142" s="51" t="s">
        <v>813</v>
      </c>
      <c r="C142" s="296" t="s">
        <v>814</v>
      </c>
      <c r="D142" s="296"/>
      <c r="E142" s="296"/>
      <c r="F142" s="296"/>
      <c r="G142" s="296"/>
    </row>
    <row r="143" spans="2:7" ht="14.25" customHeight="1">
      <c r="B143" s="52" t="s">
        <v>815</v>
      </c>
      <c r="C143" s="296"/>
      <c r="D143" s="296"/>
      <c r="E143" s="296"/>
      <c r="F143" s="296"/>
      <c r="G143" s="296"/>
    </row>
    <row r="144" spans="2:7" ht="16.5">
      <c r="B144" s="51" t="s">
        <v>816</v>
      </c>
      <c r="C144" s="296"/>
      <c r="D144" s="296"/>
      <c r="E144" s="296"/>
      <c r="F144" s="296"/>
      <c r="G144" s="296"/>
    </row>
    <row r="145" spans="2:7" ht="16.5">
      <c r="B145" s="52" t="s">
        <v>817</v>
      </c>
      <c r="C145" s="296"/>
      <c r="D145" s="296"/>
      <c r="E145" s="296"/>
      <c r="F145" s="296"/>
      <c r="G145" s="296"/>
    </row>
    <row r="146" spans="2:7" ht="14.25" customHeight="1">
      <c r="B146" s="51" t="s">
        <v>818</v>
      </c>
      <c r="C146" s="296"/>
      <c r="D146" s="296"/>
      <c r="E146" s="296"/>
      <c r="F146" s="296"/>
      <c r="G146" s="296"/>
    </row>
    <row r="147" spans="2:7" ht="14.25" customHeight="1">
      <c r="B147" s="52" t="s">
        <v>819</v>
      </c>
      <c r="C147" s="296" t="s">
        <v>820</v>
      </c>
      <c r="D147" s="296"/>
      <c r="E147" s="296"/>
      <c r="F147" s="296"/>
      <c r="G147" s="296"/>
    </row>
    <row r="148" spans="2:7" ht="14.25" customHeight="1">
      <c r="B148" s="51" t="s">
        <v>821</v>
      </c>
      <c r="C148" s="296" t="s">
        <v>822</v>
      </c>
      <c r="D148" s="296"/>
      <c r="E148" s="296"/>
      <c r="F148" s="296"/>
      <c r="G148" s="296"/>
    </row>
    <row r="150" spans="2:7" ht="15.75">
      <c r="B150" s="201" t="s">
        <v>823</v>
      </c>
      <c r="C150" s="201"/>
      <c r="D150" s="201"/>
      <c r="E150" s="201"/>
      <c r="F150" s="201"/>
      <c r="G150" s="201"/>
    </row>
    <row r="151" spans="2:7" ht="16.5">
      <c r="B151" s="6" t="s">
        <v>824</v>
      </c>
      <c r="C151" s="33" t="s">
        <v>825</v>
      </c>
    </row>
    <row r="152" spans="2:7" ht="17.25" customHeight="1">
      <c r="B152" s="51" t="s">
        <v>826</v>
      </c>
      <c r="C152" s="296" t="s">
        <v>827</v>
      </c>
      <c r="D152" s="296"/>
      <c r="E152" s="296"/>
      <c r="F152" s="296"/>
      <c r="G152" s="296"/>
    </row>
    <row r="153" spans="2:7" ht="17.25" customHeight="1">
      <c r="B153" s="52" t="s">
        <v>828</v>
      </c>
      <c r="C153" s="296" t="s">
        <v>829</v>
      </c>
      <c r="D153" s="296"/>
      <c r="E153" s="296"/>
      <c r="F153" s="296"/>
      <c r="G153" s="296"/>
    </row>
    <row r="154" spans="2:7" ht="17.25" customHeight="1">
      <c r="B154" s="51" t="s">
        <v>830</v>
      </c>
      <c r="C154" s="296" t="s">
        <v>831</v>
      </c>
      <c r="D154" s="296"/>
      <c r="E154" s="296"/>
      <c r="F154" s="296"/>
      <c r="G154" s="296"/>
    </row>
    <row r="155" spans="2:7" ht="17.25" customHeight="1">
      <c r="B155" s="52" t="s">
        <v>832</v>
      </c>
      <c r="C155" s="209" t="s">
        <v>833</v>
      </c>
      <c r="D155" s="209"/>
      <c r="E155" s="209"/>
      <c r="F155" s="209"/>
      <c r="G155" s="209"/>
    </row>
    <row r="156" spans="2:7" ht="17.25" customHeight="1">
      <c r="B156" s="51" t="s">
        <v>834</v>
      </c>
      <c r="C156" s="296" t="s">
        <v>835</v>
      </c>
      <c r="D156" s="296"/>
      <c r="E156" s="296"/>
      <c r="F156" s="296"/>
      <c r="G156" s="296"/>
    </row>
    <row r="157" spans="2:7" ht="17.25" customHeight="1">
      <c r="B157" s="52" t="s">
        <v>836</v>
      </c>
      <c r="C157" s="296"/>
      <c r="D157" s="296"/>
      <c r="E157" s="296"/>
      <c r="F157" s="296"/>
      <c r="G157" s="296"/>
    </row>
    <row r="158" spans="2:7" ht="31.5" customHeight="1">
      <c r="B158" s="51" t="s">
        <v>837</v>
      </c>
      <c r="C158" s="296" t="s">
        <v>838</v>
      </c>
      <c r="D158" s="195"/>
      <c r="E158" s="195"/>
      <c r="F158" s="195"/>
      <c r="G158" s="195"/>
    </row>
    <row r="159" spans="2:7" ht="27" customHeight="1">
      <c r="B159" s="52" t="s">
        <v>839</v>
      </c>
      <c r="C159" s="301" t="s">
        <v>840</v>
      </c>
      <c r="D159" s="302"/>
      <c r="E159" s="302"/>
      <c r="F159" s="302"/>
      <c r="G159" s="302"/>
    </row>
    <row r="160" spans="2:7" ht="33" customHeight="1">
      <c r="B160" s="51" t="s">
        <v>841</v>
      </c>
      <c r="C160" s="296" t="s">
        <v>842</v>
      </c>
      <c r="D160" s="296"/>
      <c r="E160" s="296"/>
      <c r="F160" s="296"/>
      <c r="G160" s="296"/>
    </row>
    <row r="162" spans="2:11" ht="15.75">
      <c r="B162" s="303" t="s">
        <v>843</v>
      </c>
      <c r="C162" s="303"/>
      <c r="D162" s="303"/>
      <c r="E162" s="303"/>
      <c r="F162" s="303"/>
      <c r="G162" s="303"/>
    </row>
    <row r="163" spans="2:11">
      <c r="B163" s="92" t="s">
        <v>260</v>
      </c>
      <c r="C163" s="154"/>
      <c r="D163" s="153" t="s">
        <v>844</v>
      </c>
      <c r="E163" s="154"/>
      <c r="F163" s="153" t="s">
        <v>845</v>
      </c>
      <c r="G163" s="154"/>
      <c r="H163" s="360"/>
      <c r="I163" s="155" t="s">
        <v>846</v>
      </c>
      <c r="J163" s="155" t="s">
        <v>847</v>
      </c>
      <c r="K163" s="155" t="s">
        <v>848</v>
      </c>
    </row>
    <row r="164" spans="2:11">
      <c r="B164" s="94" t="s">
        <v>849</v>
      </c>
      <c r="C164" s="300"/>
      <c r="D164" s="300"/>
      <c r="E164" s="300"/>
      <c r="F164" s="300"/>
      <c r="G164" s="300"/>
      <c r="H164" s="360"/>
      <c r="I164" s="156" t="s">
        <v>850</v>
      </c>
      <c r="J164" s="157" t="s">
        <v>851</v>
      </c>
      <c r="K164" s="157" t="s">
        <v>852</v>
      </c>
    </row>
    <row r="165" spans="2:11">
      <c r="B165" s="92" t="s">
        <v>853</v>
      </c>
      <c r="C165" s="300"/>
      <c r="D165" s="300"/>
      <c r="E165" s="300"/>
      <c r="F165" s="300"/>
      <c r="G165" s="300"/>
      <c r="H165" s="360"/>
      <c r="I165" s="156" t="s">
        <v>854</v>
      </c>
      <c r="J165" s="157" t="s">
        <v>855</v>
      </c>
      <c r="K165" s="157" t="s">
        <v>856</v>
      </c>
    </row>
    <row r="166" spans="2:11">
      <c r="B166" s="94" t="s">
        <v>857</v>
      </c>
      <c r="C166" s="300"/>
      <c r="D166" s="300"/>
      <c r="E166" s="300"/>
      <c r="F166" s="300"/>
      <c r="G166" s="300"/>
      <c r="H166" s="360"/>
      <c r="I166" s="156" t="s">
        <v>858</v>
      </c>
      <c r="J166" s="157" t="s">
        <v>859</v>
      </c>
      <c r="K166" s="157" t="s">
        <v>860</v>
      </c>
    </row>
    <row r="167" spans="2:11">
      <c r="B167" s="92" t="s">
        <v>861</v>
      </c>
      <c r="C167" s="301" t="s">
        <v>862</v>
      </c>
      <c r="D167" s="302"/>
      <c r="E167" s="302"/>
      <c r="F167" s="302"/>
      <c r="G167" s="302"/>
      <c r="H167" s="360"/>
      <c r="I167" s="156" t="s">
        <v>863</v>
      </c>
      <c r="J167" s="157" t="s">
        <v>864</v>
      </c>
      <c r="K167" s="157" t="s">
        <v>865</v>
      </c>
    </row>
    <row r="168" spans="2:11" ht="30.75">
      <c r="B168" s="92" t="s">
        <v>866</v>
      </c>
      <c r="C168" s="300"/>
      <c r="D168" s="300"/>
      <c r="E168" s="300"/>
      <c r="F168" s="300"/>
      <c r="G168" s="300"/>
      <c r="H168" s="360"/>
      <c r="I168" s="156" t="s">
        <v>867</v>
      </c>
      <c r="J168" s="157" t="s">
        <v>868</v>
      </c>
      <c r="K168" s="157" t="s">
        <v>869</v>
      </c>
    </row>
    <row r="169" spans="2:11">
      <c r="B169" s="94" t="s">
        <v>870</v>
      </c>
      <c r="C169" s="154"/>
      <c r="D169" s="153" t="s">
        <v>871</v>
      </c>
      <c r="E169" s="154"/>
      <c r="F169" s="153" t="s">
        <v>872</v>
      </c>
      <c r="G169" s="154"/>
      <c r="H169" s="360"/>
      <c r="I169" s="156" t="s">
        <v>873</v>
      </c>
      <c r="J169" s="157" t="s">
        <v>874</v>
      </c>
      <c r="K169" s="157" t="s">
        <v>875</v>
      </c>
    </row>
    <row r="170" spans="2:11">
      <c r="B170" s="92" t="s">
        <v>876</v>
      </c>
      <c r="C170" s="154"/>
      <c r="D170" s="153" t="s">
        <v>877</v>
      </c>
      <c r="E170" s="154"/>
      <c r="F170" s="153" t="s">
        <v>878</v>
      </c>
      <c r="G170" s="154"/>
      <c r="H170" s="360"/>
      <c r="I170" s="156" t="s">
        <v>879</v>
      </c>
      <c r="J170" s="157" t="s">
        <v>880</v>
      </c>
      <c r="K170" s="157" t="s">
        <v>881</v>
      </c>
    </row>
    <row r="171" spans="2:11">
      <c r="B171" s="94" t="s">
        <v>882</v>
      </c>
      <c r="C171" s="154"/>
      <c r="D171" s="153" t="s">
        <v>883</v>
      </c>
      <c r="E171" s="154"/>
      <c r="F171" s="153" t="s">
        <v>884</v>
      </c>
      <c r="G171" s="154"/>
      <c r="H171" s="360"/>
      <c r="I171" s="156" t="s">
        <v>885</v>
      </c>
      <c r="J171" s="157" t="s">
        <v>886</v>
      </c>
      <c r="K171" s="157" t="s">
        <v>887</v>
      </c>
    </row>
    <row r="172" spans="2:11">
      <c r="B172" s="92" t="s">
        <v>888</v>
      </c>
      <c r="C172" s="300"/>
      <c r="D172" s="300"/>
      <c r="E172" s="300"/>
      <c r="F172" s="300"/>
      <c r="G172" s="300"/>
      <c r="H172" s="360"/>
    </row>
    <row r="173" spans="2:11" ht="30.75">
      <c r="B173" s="94" t="s">
        <v>889</v>
      </c>
      <c r="C173" s="300"/>
      <c r="D173" s="300"/>
      <c r="E173" s="300"/>
      <c r="F173" s="300"/>
      <c r="G173" s="300"/>
      <c r="H173" s="360"/>
      <c r="I173" s="360"/>
      <c r="J173" s="360"/>
      <c r="K173" s="360"/>
    </row>
    <row r="174" spans="2:11" ht="45.75">
      <c r="B174" s="92" t="s">
        <v>890</v>
      </c>
      <c r="C174" s="300"/>
      <c r="D174" s="300"/>
      <c r="E174" s="300"/>
      <c r="F174" s="300"/>
      <c r="G174" s="300"/>
      <c r="H174" s="360"/>
    </row>
    <row r="175" spans="2:11">
      <c r="H175" s="360"/>
    </row>
  </sheetData>
  <mergeCells count="42">
    <mergeCell ref="C164:G164"/>
    <mergeCell ref="C147:G147"/>
    <mergeCell ref="C148:G148"/>
    <mergeCell ref="B150:G150"/>
    <mergeCell ref="C152:G152"/>
    <mergeCell ref="C153:G153"/>
    <mergeCell ref="C154:G154"/>
    <mergeCell ref="C155:G155"/>
    <mergeCell ref="C156:G156"/>
    <mergeCell ref="C157:G157"/>
    <mergeCell ref="C160:G160"/>
    <mergeCell ref="B162:G162"/>
    <mergeCell ref="C158:G158"/>
    <mergeCell ref="C159:G159"/>
    <mergeCell ref="C174:G174"/>
    <mergeCell ref="C165:G165"/>
    <mergeCell ref="C166:G166"/>
    <mergeCell ref="C167:G167"/>
    <mergeCell ref="C168:G168"/>
    <mergeCell ref="C172:G172"/>
    <mergeCell ref="C173:G173"/>
    <mergeCell ref="B93:G93"/>
    <mergeCell ref="B72:F72"/>
    <mergeCell ref="C146:G146"/>
    <mergeCell ref="B140:G140"/>
    <mergeCell ref="C142:G142"/>
    <mergeCell ref="C143:G143"/>
    <mergeCell ref="C144:G144"/>
    <mergeCell ref="C145:G145"/>
    <mergeCell ref="B71:C71"/>
    <mergeCell ref="B54:C54"/>
    <mergeCell ref="B2:G2"/>
    <mergeCell ref="B4:G4"/>
    <mergeCell ref="C5:E5"/>
    <mergeCell ref="C7:E7"/>
    <mergeCell ref="C8:E8"/>
    <mergeCell ref="C9:E9"/>
    <mergeCell ref="C10:E10"/>
    <mergeCell ref="C11:E11"/>
    <mergeCell ref="C6:E6"/>
    <mergeCell ref="B27:C27"/>
    <mergeCell ref="C18:E18"/>
  </mergeCells>
  <dataValidations count="7">
    <dataValidation type="list" allowBlank="1" sqref="C95:C114" xr:uid="{0E2C1FF3-4B4E-438D-86C5-A870943BDC49}">
      <formula1>"Sí,No,Parcial"</formula1>
      <formula2>0</formula2>
    </dataValidation>
    <dataValidation type="list" allowBlank="1" sqref="F30:F34 F37:F43 F46:F48 F51:F52" xr:uid="{23BE8C0B-C5AC-42BE-92AB-4B1F45A39F58}">
      <formula1>"Alta,Media,Baja,Sin mejora"</formula1>
      <formula2>0</formula2>
    </dataValidation>
    <dataValidation type="list" allowBlank="1" showInputMessage="1" showErrorMessage="1" promptTitle="Seleccione herramienta" prompt="Seleccione una opción de la lista o escriba otra herramienta si aplica." sqref="C138" xr:uid="{00E72735-D819-4D94-853D-60755A6C0015}">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34" xr:uid="{5681BD92-3A91-4474-967C-463497E3B3FB}">
      <formula1>"Microsoft Teams Phone,Genesys Cloud,Avaya,3CX,Cisco Webex Contact Center,Amazon Connect,Twilio Flex,Five9,NICE CXone,Talkdesk"</formula1>
    </dataValidation>
    <dataValidation type="date" allowBlank="1" showInputMessage="1" showErrorMessage="1" sqref="C9:E9" xr:uid="{41678507-2AF6-4AF3-9177-08C2027FE8DB}">
      <formula1>46174</formula1>
      <formula2>46368</formula2>
    </dataValidation>
    <dataValidation allowBlank="1" sqref="C17:C23 D17:E17 D19:E23" xr:uid="{06374386-E871-462B-9964-8C7C97FE0705}"/>
    <dataValidation allowBlank="1" showInputMessage="1" showErrorMessage="1" sqref="C15:E15" xr:uid="{579F4274-7BA4-4C86-BA9D-4C832F0ABFAB}"/>
  </dataValidations>
  <hyperlinks>
    <hyperlink ref="C23" r:id="rId1" display="https://personalsoftsas-my.sharepoint.com/personal/jorengifo_personalsoft_com/_layouts/15/stream.aspx?id=%2Fpersonal%2Fjorengifo%5Fpersonalsoft%5Fcom%2FDocuments%2FGrabaciones%2FHablemos%20Mesas%20AES%2D20260707%5F113150%2DGrabaci%C3%B3n%20de%20la%20reuni%C3%B3n%2Emp4&amp;referrer=StreamWebApp%2EWeb&amp;referrerScenario=AddressBarCopied%2Eview%2E8bb79edf%2Dcf18%2D4677%2D8d5a%2Dc46ddd3c2dad" xr:uid="{CDCDC4C7-CEDD-414E-9AE7-7BEF0E04A983}"/>
  </hyperlinks>
  <pageMargins left="0.75" right="0.75" top="1" bottom="1" header="0.511811023622047" footer="0.511811023622047"/>
  <pageSetup paperSize="9" orientation="portrait" horizontalDpi="300" verticalDpi="300"/>
  <legacyDrawing r:id="rId2"/>
  <extLst>
    <ext xmlns:x14="http://schemas.microsoft.com/office/spreadsheetml/2009/9/main" uri="{CCE6A557-97BC-4b89-ADB6-D9C93CAAB3DF}">
      <x14:dataValidations xmlns:xm="http://schemas.microsoft.com/office/excel/2006/main" count="23">
        <x14:dataValidation type="list" allowBlank="1" showInputMessage="1" showErrorMessage="1" xr:uid="{A93F860B-B79F-4A87-A45D-7D294F7AF853}">
          <x14:formula1>
            <xm:f>Listas!$N$5:$N$11</xm:f>
          </x14:formula1>
          <xm:sqref>C5:E5</xm:sqref>
        </x14:dataValidation>
        <x14:dataValidation type="list" allowBlank="1" xr:uid="{3D7929E2-FCC6-44E0-AF70-63BC873607D1}">
          <x14:formula1>
            <xm:f>Listas!$L$5:$L$8</xm:f>
          </x14:formula1>
          <x14:formula2>
            <xm:f>0</xm:f>
          </x14:formula2>
          <xm:sqref>C156</xm:sqref>
        </x14:dataValidation>
        <x14:dataValidation type="list" allowBlank="1" xr:uid="{94B432D4-A010-48BF-8AF2-86A73F303E9C}">
          <x14:formula1>
            <xm:f>Listas!$F$5:$F$8</xm:f>
          </x14:formula1>
          <x14:formula2>
            <xm:f>0</xm:f>
          </x14:formula2>
          <xm:sqref>F95:F112</xm:sqref>
        </x14:dataValidation>
        <x14:dataValidation type="list" allowBlank="1" xr:uid="{6E7ABE4C-A653-4AAC-9F81-790E80A95F9D}">
          <x14:formula1>
            <xm:f>Listas!$B$5:$B$9</xm:f>
          </x14:formula1>
          <x14:formula2>
            <xm:f>0</xm:f>
          </x14:formula2>
          <xm:sqref>D51:D52 D37:D43 D46:D48 D30:D34</xm:sqref>
        </x14:dataValidation>
        <x14:dataValidation type="list" allowBlank="1" xr:uid="{A62CF650-730E-4E54-BB87-CB8D7A776FFA}">
          <x14:formula1>
            <xm:f>Listas!$D$5:$D$11</xm:f>
          </x14:formula1>
          <x14:formula2>
            <xm:f>0</xm:f>
          </x14:formula2>
          <xm:sqref>C13 C16</xm:sqref>
        </x14:dataValidation>
        <x14:dataValidation type="list" allowBlank="1" xr:uid="{8DD07C67-F6A3-419D-BBED-D8E8888BF9B0}">
          <x14:formula1>
            <xm:f>Listas!$H$5:$H$10</xm:f>
          </x14:formula1>
          <x14:formula2>
            <xm:f>0</xm:f>
          </x14:formula2>
          <xm:sqref>C12</xm:sqref>
        </x14:dataValidation>
        <x14:dataValidation type="list" allowBlank="1" showInputMessage="1" showErrorMessage="1" xr:uid="{CE1D8B38-DFC2-47AD-ABD5-E6B332DB57A7}">
          <x14:formula1>
            <xm:f>Listas!$P$5:$P$9</xm:f>
          </x14:formula1>
          <xm:sqref>F129:F138</xm:sqref>
        </x14:dataValidation>
        <x14:dataValidation type="list" allowBlank="1" showInputMessage="1" showErrorMessage="1" xr:uid="{148B68CB-9348-44F7-91B7-E13280648DEF}">
          <x14:formula1>
            <xm:f>Listas!$R$5:$R$8</xm:f>
          </x14:formula1>
          <xm:sqref>D129:D138</xm:sqref>
        </x14:dataValidation>
        <x14:dataValidation type="list" allowBlank="1" showInputMessage="1" showErrorMessage="1" promptTitle="Seleccione herramienta" prompt="Seleccione una opción de la lista o escriba otra herramienta si aplica." xr:uid="{47698440-59E0-4931-93A3-44D523E13D8B}">
          <x14:formula1>
            <xm:f>Listas!$J$21:$J$35</xm:f>
          </x14:formula1>
          <xm:sqref>C137</xm:sqref>
        </x14:dataValidation>
        <x14:dataValidation type="list" allowBlank="1" showInputMessage="1" showErrorMessage="1" promptTitle="Seleccione herramienta" prompt="Seleccione una opción de la lista o escriba otra herramienta si aplica." xr:uid="{150947AE-F176-4976-B759-1087E30DB084}">
          <x14:formula1>
            <xm:f>Listas!$L$21:$L$35</xm:f>
          </x14:formula1>
          <xm:sqref>C136</xm:sqref>
        </x14:dataValidation>
        <x14:dataValidation type="list" allowBlank="1" showInputMessage="1" showErrorMessage="1" promptTitle="Seleccione herramienta" prompt="Seleccione una opción de la lista o escriba otra herramienta si aplica." xr:uid="{65617870-D199-4497-80CD-7434B61A298C}">
          <x14:formula1>
            <xm:f>Listas!$H$21:$H$35</xm:f>
          </x14:formula1>
          <xm:sqref>C135</xm:sqref>
        </x14:dataValidation>
        <x14:dataValidation type="list" allowBlank="1" showInputMessage="1" showErrorMessage="1" promptTitle="Seleccione herramienta" prompt="Seleccione una opción de la lista o escriba otra herramienta si aplica." xr:uid="{6062ADA2-7C88-4525-AA33-FA040A318CD6}">
          <x14:formula1>
            <xm:f>Listas!$N$21:$N$35</xm:f>
          </x14:formula1>
          <xm:sqref>C133</xm:sqref>
        </x14:dataValidation>
        <x14:dataValidation type="list" allowBlank="1" showInputMessage="1" showErrorMessage="1" promptTitle="Seleccione herramienta" prompt="Seleccione una opción de la lista o escriba otra herramienta si aplica." xr:uid="{283DE0C5-94E3-437F-82E3-45784518D4C1}">
          <x14:formula1>
            <xm:f>Listas!$P$21:$P$35</xm:f>
          </x14:formula1>
          <xm:sqref>C132</xm:sqref>
        </x14:dataValidation>
        <x14:dataValidation type="list" allowBlank="1" showInputMessage="1" showErrorMessage="1" promptTitle="Seleccione herramienta" prompt="Seleccione una opción de la lista o escriba otra herramienta si aplica." xr:uid="{3A9737F1-40DF-4105-9814-112470B808BE}">
          <x14:formula1>
            <xm:f>Listas!$F$21:$F$35</xm:f>
          </x14:formula1>
          <xm:sqref>C131</xm:sqref>
        </x14:dataValidation>
        <x14:dataValidation type="list" allowBlank="1" showInputMessage="1" showErrorMessage="1" promptTitle="Seleccione herramienta" prompt="Seleccione una opción de la lista o escriba otra herramienta si aplica." xr:uid="{A665D250-11B6-48FA-B6A3-58CDACEB3EF4}">
          <x14:formula1>
            <xm:f>Listas!$D$21:$D$35</xm:f>
          </x14:formula1>
          <xm:sqref>C130</xm:sqref>
        </x14:dataValidation>
        <x14:dataValidation type="list" allowBlank="1" showInputMessage="1" showErrorMessage="1" promptTitle="Seleccione herramienta" prompt="Seleccione una opción de la lista o escriba otra herramienta si aplica." xr:uid="{A00FBC46-7B87-4C91-A382-FA052BCC1451}">
          <x14:formula1>
            <xm:f>Listas!$B$21:$B$35</xm:f>
          </x14:formula1>
          <xm:sqref>C129</xm:sqref>
        </x14:dataValidation>
        <x14:dataValidation type="list" allowBlank="1" showInputMessage="1" showErrorMessage="1" xr:uid="{6A22CC4E-5D56-4368-8555-2D16176DAF71}">
          <x14:formula1>
            <xm:f>Listas!$J$45:$J$49</xm:f>
          </x14:formula1>
          <xm:sqref>C91:D91</xm:sqref>
        </x14:dataValidation>
        <x14:dataValidation type="list" allowBlank="1" showInputMessage="1" showErrorMessage="1" xr:uid="{5AA80BED-DBD4-4AB1-BA02-3F976F28468A}">
          <x14:formula1>
            <xm:f>Listas!$H$45:$H$48</xm:f>
          </x14:formula1>
          <xm:sqref>C90:D90</xm:sqref>
        </x14:dataValidation>
        <x14:dataValidation type="list" allowBlank="1" showInputMessage="1" showErrorMessage="1" xr:uid="{17B02590-B4EE-4A69-9ACB-8065C90CFE52}">
          <x14:formula1>
            <xm:f>Listas!$F$45:$F$52</xm:f>
          </x14:formula1>
          <xm:sqref>C87:D87</xm:sqref>
        </x14:dataValidation>
        <x14:dataValidation type="list" allowBlank="1" showInputMessage="1" showErrorMessage="1" xr:uid="{E74E2C79-6372-4925-B36F-C2552764D840}">
          <x14:formula1>
            <xm:f>Listas!$D$45:$D$49</xm:f>
          </x14:formula1>
          <xm:sqref>C86:D86</xm:sqref>
        </x14:dataValidation>
        <x14:dataValidation type="list" allowBlank="1" showInputMessage="1" showErrorMessage="1" xr:uid="{8AD86512-E491-4D48-9603-569690167BD3}">
          <x14:formula1>
            <xm:f>Listas!$B$45:$B$48</xm:f>
          </x14:formula1>
          <xm:sqref>C85:D85</xm:sqref>
        </x14:dataValidation>
        <x14:dataValidation type="list" allowBlank="1" showInputMessage="1" showErrorMessage="1" xr:uid="{C9AEB3DB-5644-4926-8AC9-B26BC8953824}">
          <x14:formula1>
            <xm:f>Listas!$B$53:$B$58</xm:f>
          </x14:formula1>
          <xm:sqref>C124</xm:sqref>
        </x14:dataValidation>
        <x14:dataValidation type="list" allowBlank="1" showInputMessage="1" showErrorMessage="1" xr:uid="{929BF37C-4A33-4189-A7B9-2B4C5D5D0E14}">
          <x14:formula1>
            <xm:f>Listas!$B$12:$B$17</xm:f>
          </x14:formula1>
          <xm:sqref>C14</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7A4D"/>
  </sheetPr>
  <dimension ref="B1:L198"/>
  <sheetViews>
    <sheetView showGridLines="0" tabSelected="1" zoomScaleNormal="100" workbookViewId="0">
      <pane xSplit="2" ySplit="1" topLeftCell="C145" activePane="bottomRight" state="frozen"/>
      <selection pane="bottomRight" activeCell="C158" sqref="C158:G158"/>
      <selection pane="bottomLeft" activeCell="A3" sqref="A3"/>
      <selection pane="topRight" activeCell="C1" sqref="C1"/>
    </sheetView>
  </sheetViews>
  <sheetFormatPr defaultColWidth="8.5703125" defaultRowHeight="14.45"/>
  <cols>
    <col min="1" max="1" width="3" style="1" customWidth="1"/>
    <col min="2" max="2" width="48.7109375" style="1" customWidth="1"/>
    <col min="3" max="3" width="43" style="1" customWidth="1"/>
    <col min="4" max="4" width="38.85546875" style="1" customWidth="1"/>
    <col min="5" max="5" width="41.7109375" style="1" customWidth="1"/>
    <col min="6" max="6" width="41" style="1" customWidth="1"/>
    <col min="7" max="7" width="35.85546875" style="1" customWidth="1"/>
    <col min="8" max="8" width="8.5703125" style="1"/>
    <col min="9" max="9" width="38.42578125" style="1" bestFit="1" customWidth="1"/>
    <col min="10" max="10" width="32.5703125" style="1" customWidth="1"/>
    <col min="11" max="11" width="109.5703125" style="1" bestFit="1" customWidth="1"/>
    <col min="12" max="16384" width="8.5703125" style="1"/>
  </cols>
  <sheetData>
    <row r="1" spans="2:11" ht="30" customHeight="1">
      <c r="B1" s="199" t="s">
        <v>891</v>
      </c>
      <c r="C1" s="199"/>
      <c r="D1" s="199"/>
      <c r="E1" s="199"/>
      <c r="F1" s="199"/>
      <c r="G1" s="199"/>
    </row>
    <row r="2" spans="2:11" ht="18" customHeight="1">
      <c r="B2" s="200" t="s">
        <v>892</v>
      </c>
      <c r="C2" s="200"/>
      <c r="D2" s="200"/>
      <c r="E2" s="200"/>
      <c r="F2" s="200"/>
      <c r="G2" s="200"/>
      <c r="I2" s="62" t="s">
        <v>60</v>
      </c>
      <c r="J2" s="62"/>
      <c r="K2" s="62"/>
    </row>
    <row r="3" spans="2:11" ht="24" customHeight="1">
      <c r="B3" s="201" t="s">
        <v>590</v>
      </c>
      <c r="C3" s="201"/>
      <c r="D3" s="201"/>
      <c r="E3" s="201"/>
      <c r="F3" s="201"/>
      <c r="G3" s="201"/>
      <c r="I3" s="6" t="s">
        <v>61</v>
      </c>
      <c r="J3" s="6" t="s">
        <v>62</v>
      </c>
      <c r="K3" s="6" t="s">
        <v>22</v>
      </c>
    </row>
    <row r="4" spans="2:11" ht="19.5" customHeight="1">
      <c r="B4" s="37" t="s">
        <v>591</v>
      </c>
      <c r="C4" s="202" t="s">
        <v>240</v>
      </c>
      <c r="D4" s="202"/>
      <c r="E4" s="202"/>
      <c r="I4" s="17" t="s">
        <v>63</v>
      </c>
      <c r="J4" s="18" t="s">
        <v>64</v>
      </c>
      <c r="K4" s="63" t="s">
        <v>65</v>
      </c>
    </row>
    <row r="5" spans="2:11" ht="15" customHeight="1">
      <c r="B5" s="37" t="s">
        <v>592</v>
      </c>
      <c r="C5" s="192" t="s">
        <v>893</v>
      </c>
      <c r="D5" s="192"/>
      <c r="E5" s="316"/>
      <c r="F5" s="91"/>
      <c r="G5" s="91"/>
      <c r="I5" s="19" t="s">
        <v>66</v>
      </c>
      <c r="J5" s="122" t="s">
        <v>67</v>
      </c>
      <c r="K5" s="63" t="s">
        <v>68</v>
      </c>
    </row>
    <row r="6" spans="2:11" ht="15" customHeight="1">
      <c r="B6" s="37" t="s">
        <v>594</v>
      </c>
      <c r="C6" s="196" t="s">
        <v>894</v>
      </c>
      <c r="D6" s="196"/>
      <c r="E6" s="325"/>
      <c r="F6" s="324"/>
      <c r="G6" s="91"/>
      <c r="I6" s="20" t="s">
        <v>69</v>
      </c>
      <c r="J6" s="122" t="s">
        <v>70</v>
      </c>
      <c r="K6" s="63" t="s">
        <v>71</v>
      </c>
    </row>
    <row r="7" spans="2:11" ht="15" customHeight="1">
      <c r="B7" s="37" t="s">
        <v>596</v>
      </c>
      <c r="C7" s="192" t="s">
        <v>895</v>
      </c>
      <c r="D7" s="192"/>
      <c r="E7" s="316"/>
      <c r="F7" s="91"/>
      <c r="G7" s="91"/>
      <c r="I7" s="21" t="s">
        <v>72</v>
      </c>
      <c r="J7" s="122" t="s">
        <v>73</v>
      </c>
      <c r="K7" s="63" t="s">
        <v>74</v>
      </c>
    </row>
    <row r="8" spans="2:11" ht="15.75" customHeight="1">
      <c r="B8" s="37" t="s">
        <v>598</v>
      </c>
      <c r="C8" s="194">
        <v>46211</v>
      </c>
      <c r="D8" s="195"/>
      <c r="E8" s="317"/>
      <c r="F8" s="91"/>
      <c r="G8" s="91"/>
      <c r="I8" s="22" t="s">
        <v>75</v>
      </c>
      <c r="J8" s="122" t="s">
        <v>76</v>
      </c>
      <c r="K8" s="63" t="s">
        <v>77</v>
      </c>
    </row>
    <row r="9" spans="2:11" ht="15">
      <c r="B9" s="37" t="s">
        <v>599</v>
      </c>
      <c r="C9" s="198" t="s">
        <v>600</v>
      </c>
      <c r="D9" s="198"/>
      <c r="E9" s="318"/>
      <c r="F9" s="91"/>
      <c r="G9" s="91"/>
    </row>
    <row r="10" spans="2:11" ht="16.5">
      <c r="B10" s="37" t="s">
        <v>601</v>
      </c>
      <c r="C10" s="326">
        <v>8</v>
      </c>
      <c r="D10" s="326"/>
      <c r="E10" s="327"/>
      <c r="F10" s="91"/>
      <c r="G10" s="91"/>
      <c r="I10" s="6" t="s">
        <v>602</v>
      </c>
      <c r="J10" s="6" t="s">
        <v>284</v>
      </c>
      <c r="K10" s="6" t="s">
        <v>603</v>
      </c>
    </row>
    <row r="11" spans="2:11" ht="16.5">
      <c r="B11" s="133" t="s">
        <v>604</v>
      </c>
      <c r="C11" s="126" t="s">
        <v>264</v>
      </c>
      <c r="D11" s="127"/>
      <c r="E11" s="127"/>
      <c r="F11" s="91"/>
      <c r="G11" s="91"/>
      <c r="I11" s="18" t="s">
        <v>605</v>
      </c>
      <c r="J11" s="63" t="s">
        <v>606</v>
      </c>
      <c r="K11" s="63" t="s">
        <v>607</v>
      </c>
    </row>
    <row r="12" spans="2:11" ht="20.25">
      <c r="B12" s="37" t="s">
        <v>608</v>
      </c>
      <c r="C12" s="173" t="s">
        <v>69</v>
      </c>
      <c r="D12" s="319" t="s">
        <v>609</v>
      </c>
      <c r="E12" s="320"/>
      <c r="F12" s="91"/>
      <c r="G12" s="91"/>
      <c r="I12" s="122" t="s">
        <v>610</v>
      </c>
      <c r="J12" s="63" t="s">
        <v>611</v>
      </c>
      <c r="K12" s="63" t="s">
        <v>612</v>
      </c>
    </row>
    <row r="13" spans="2:11" ht="16.5" customHeight="1">
      <c r="B13" s="133" t="s">
        <v>613</v>
      </c>
      <c r="C13" s="321" t="s">
        <v>288</v>
      </c>
      <c r="D13" s="319"/>
      <c r="E13" s="320"/>
      <c r="F13" s="315"/>
      <c r="G13" s="91"/>
      <c r="I13" s="122" t="s">
        <v>615</v>
      </c>
      <c r="J13" s="63" t="s">
        <v>616</v>
      </c>
      <c r="K13" s="63" t="s">
        <v>617</v>
      </c>
    </row>
    <row r="14" spans="2:11" ht="15">
      <c r="B14" s="37" t="s">
        <v>896</v>
      </c>
      <c r="C14" s="217"/>
      <c r="D14" s="218" t="s">
        <v>609</v>
      </c>
      <c r="E14" s="322"/>
      <c r="F14" s="91"/>
      <c r="G14" s="91"/>
    </row>
    <row r="15" spans="2:11" ht="18.75">
      <c r="B15" s="37" t="s">
        <v>620</v>
      </c>
      <c r="C15" s="174" t="s">
        <v>72</v>
      </c>
      <c r="D15" s="319" t="s">
        <v>897</v>
      </c>
      <c r="E15" s="323"/>
      <c r="F15" s="91"/>
      <c r="G15" s="91"/>
    </row>
    <row r="16" spans="2:11" ht="15">
      <c r="B16" s="37" t="s">
        <v>621</v>
      </c>
      <c r="C16" s="192" t="s">
        <v>622</v>
      </c>
      <c r="D16" s="192"/>
      <c r="E16" s="316"/>
      <c r="F16" s="91"/>
      <c r="G16" s="91"/>
    </row>
    <row r="17" spans="2:7" ht="31.5" customHeight="1">
      <c r="B17" s="37" t="s">
        <v>623</v>
      </c>
      <c r="C17" s="192" t="s">
        <v>898</v>
      </c>
      <c r="D17" s="192"/>
      <c r="E17" s="316"/>
      <c r="F17" s="91"/>
      <c r="G17" s="91"/>
    </row>
    <row r="18" spans="2:7" ht="15">
      <c r="B18" s="37" t="s">
        <v>625</v>
      </c>
      <c r="C18" s="192" t="s">
        <v>626</v>
      </c>
      <c r="D18" s="192"/>
      <c r="E18" s="316"/>
      <c r="F18" s="91"/>
      <c r="G18" s="91"/>
    </row>
    <row r="19" spans="2:7" ht="15">
      <c r="B19" s="37" t="s">
        <v>899</v>
      </c>
      <c r="C19" s="226" t="s">
        <v>900</v>
      </c>
      <c r="D19" s="192"/>
      <c r="E19" s="316"/>
      <c r="F19" s="91"/>
      <c r="G19" s="91"/>
    </row>
    <row r="20" spans="2:7" ht="15">
      <c r="B20" s="37" t="s">
        <v>629</v>
      </c>
      <c r="C20" s="192" t="s">
        <v>901</v>
      </c>
      <c r="D20" s="192"/>
      <c r="E20" s="316"/>
      <c r="F20" s="91"/>
      <c r="G20" s="91"/>
    </row>
    <row r="21" spans="2:7" ht="15">
      <c r="B21" s="37" t="s">
        <v>631</v>
      </c>
      <c r="C21" s="192" t="s">
        <v>97</v>
      </c>
      <c r="D21" s="192"/>
      <c r="E21" s="316"/>
      <c r="F21" s="91"/>
      <c r="G21" s="91"/>
    </row>
    <row r="22" spans="2:7" ht="15">
      <c r="B22" s="37" t="s">
        <v>633</v>
      </c>
      <c r="C22" s="203" t="s">
        <v>902</v>
      </c>
      <c r="D22" s="192"/>
      <c r="E22" s="316"/>
      <c r="F22" s="91"/>
      <c r="G22" s="91"/>
    </row>
    <row r="23" spans="2:7" ht="15" customHeight="1">
      <c r="B23" s="37" t="s">
        <v>635</v>
      </c>
      <c r="C23" s="192" t="s">
        <v>903</v>
      </c>
      <c r="D23" s="192"/>
      <c r="E23" s="316"/>
      <c r="F23" s="91"/>
      <c r="G23" s="91"/>
    </row>
    <row r="24" spans="2:7" ht="15">
      <c r="B24" s="37" t="s">
        <v>904</v>
      </c>
      <c r="C24" s="328">
        <v>24</v>
      </c>
      <c r="D24" s="328"/>
      <c r="E24" s="329"/>
      <c r="F24" s="91"/>
      <c r="G24" s="91"/>
    </row>
    <row r="25" spans="2:7" ht="15">
      <c r="B25" s="37" t="s">
        <v>905</v>
      </c>
      <c r="C25" s="192" t="s">
        <v>906</v>
      </c>
      <c r="D25" s="192"/>
      <c r="E25" s="316"/>
      <c r="F25" s="91"/>
      <c r="G25" s="91"/>
    </row>
    <row r="26" spans="2:7" ht="15"/>
    <row r="27" spans="2:7" ht="24" customHeight="1">
      <c r="B27" s="100" t="s">
        <v>638</v>
      </c>
      <c r="C27" s="100"/>
      <c r="D27" s="100"/>
      <c r="E27" s="100"/>
      <c r="F27" s="100"/>
      <c r="G27" s="91"/>
    </row>
    <row r="28" spans="2:7" ht="27.75" customHeight="1">
      <c r="B28" s="6" t="s">
        <v>19</v>
      </c>
      <c r="C28" s="6" t="s">
        <v>639</v>
      </c>
      <c r="D28" s="6" t="s">
        <v>640</v>
      </c>
      <c r="E28" s="6" t="s">
        <v>641</v>
      </c>
      <c r="F28" s="6" t="s">
        <v>642</v>
      </c>
    </row>
    <row r="29" spans="2:7" ht="21.75" customHeight="1">
      <c r="B29" s="170" t="s">
        <v>643</v>
      </c>
      <c r="C29" s="170"/>
      <c r="D29" s="170"/>
      <c r="E29" s="170"/>
      <c r="F29" s="170"/>
    </row>
    <row r="30" spans="2:7" ht="41.25" customHeight="1">
      <c r="B30" s="40" t="s">
        <v>907</v>
      </c>
      <c r="C30" s="65" t="s">
        <v>644</v>
      </c>
      <c r="D30" s="26" t="s">
        <v>89</v>
      </c>
      <c r="E30" s="5" t="s">
        <v>908</v>
      </c>
      <c r="F30" s="36" t="s">
        <v>269</v>
      </c>
    </row>
    <row r="31" spans="2:7" ht="41.25" customHeight="1">
      <c r="B31" s="41" t="s">
        <v>909</v>
      </c>
      <c r="C31" s="66" t="s">
        <v>645</v>
      </c>
      <c r="D31" s="26" t="s">
        <v>89</v>
      </c>
      <c r="E31" s="5" t="s">
        <v>910</v>
      </c>
      <c r="F31" s="36" t="s">
        <v>263</v>
      </c>
    </row>
    <row r="32" spans="2:7" ht="41.25" customHeight="1">
      <c r="B32" s="40" t="s">
        <v>911</v>
      </c>
      <c r="C32" s="65" t="s">
        <v>646</v>
      </c>
      <c r="D32" s="26" t="s">
        <v>93</v>
      </c>
      <c r="E32" s="5" t="s">
        <v>912</v>
      </c>
      <c r="F32" s="36" t="s">
        <v>269</v>
      </c>
    </row>
    <row r="33" spans="2:6" ht="41.25" customHeight="1">
      <c r="B33" s="41" t="s">
        <v>913</v>
      </c>
      <c r="C33" s="66" t="s">
        <v>647</v>
      </c>
      <c r="D33" s="26" t="s">
        <v>89</v>
      </c>
      <c r="E33" s="5" t="s">
        <v>914</v>
      </c>
      <c r="F33" s="36" t="s">
        <v>269</v>
      </c>
    </row>
    <row r="34" spans="2:6" ht="41.25" customHeight="1">
      <c r="B34" s="40" t="s">
        <v>915</v>
      </c>
      <c r="C34" s="65" t="s">
        <v>648</v>
      </c>
      <c r="D34" s="26" t="s">
        <v>93</v>
      </c>
      <c r="E34" s="5" t="s">
        <v>916</v>
      </c>
      <c r="F34" s="36" t="s">
        <v>269</v>
      </c>
    </row>
    <row r="35" spans="2:6" ht="15"/>
    <row r="36" spans="2:6" ht="21.75" customHeight="1">
      <c r="B36" s="129" t="s">
        <v>650</v>
      </c>
      <c r="C36" s="129"/>
      <c r="D36" s="129"/>
      <c r="E36" s="129"/>
      <c r="F36" s="129"/>
    </row>
    <row r="37" spans="2:6" ht="27.75" customHeight="1">
      <c r="B37" s="41" t="s">
        <v>917</v>
      </c>
      <c r="C37" s="66" t="s">
        <v>651</v>
      </c>
      <c r="D37" s="26" t="s">
        <v>86</v>
      </c>
      <c r="E37" s="5" t="s">
        <v>918</v>
      </c>
      <c r="F37" s="36" t="s">
        <v>269</v>
      </c>
    </row>
    <row r="38" spans="2:6" ht="27.75" customHeight="1">
      <c r="B38" s="40" t="s">
        <v>919</v>
      </c>
      <c r="C38" s="65" t="s">
        <v>653</v>
      </c>
      <c r="D38" s="26" t="s">
        <v>86</v>
      </c>
      <c r="E38" s="5" t="s">
        <v>920</v>
      </c>
      <c r="F38" s="36" t="s">
        <v>269</v>
      </c>
    </row>
    <row r="39" spans="2:6" ht="57" customHeight="1">
      <c r="B39" s="41" t="s">
        <v>921</v>
      </c>
      <c r="C39" s="66" t="s">
        <v>655</v>
      </c>
      <c r="D39" s="26" t="s">
        <v>86</v>
      </c>
      <c r="E39" s="5" t="s">
        <v>922</v>
      </c>
      <c r="F39" s="36" t="s">
        <v>263</v>
      </c>
    </row>
    <row r="40" spans="2:6" ht="43.5" customHeight="1">
      <c r="B40" s="40" t="s">
        <v>923</v>
      </c>
      <c r="C40" s="65" t="s">
        <v>657</v>
      </c>
      <c r="D40" s="26" t="s">
        <v>89</v>
      </c>
      <c r="E40" s="5" t="s">
        <v>924</v>
      </c>
      <c r="F40" s="36" t="s">
        <v>269</v>
      </c>
    </row>
    <row r="41" spans="2:6" ht="50.25">
      <c r="B41" s="41" t="s">
        <v>925</v>
      </c>
      <c r="C41" s="66" t="s">
        <v>658</v>
      </c>
      <c r="D41" s="26" t="s">
        <v>93</v>
      </c>
      <c r="E41" s="5"/>
      <c r="F41" s="36" t="s">
        <v>269</v>
      </c>
    </row>
    <row r="42" spans="2:6" ht="27.75" customHeight="1">
      <c r="B42" s="40" t="s">
        <v>926</v>
      </c>
      <c r="C42" s="65" t="s">
        <v>660</v>
      </c>
      <c r="D42" s="26" t="s">
        <v>93</v>
      </c>
      <c r="E42" s="5"/>
      <c r="F42" s="36" t="s">
        <v>269</v>
      </c>
    </row>
    <row r="43" spans="2:6" ht="27.75" customHeight="1">
      <c r="B43" s="41" t="s">
        <v>927</v>
      </c>
      <c r="C43" s="66" t="s">
        <v>661</v>
      </c>
      <c r="D43" s="26" t="s">
        <v>89</v>
      </c>
      <c r="E43" s="5" t="s">
        <v>928</v>
      </c>
      <c r="F43" s="36" t="s">
        <v>263</v>
      </c>
    </row>
    <row r="44" spans="2:6" ht="15"/>
    <row r="45" spans="2:6" ht="21.75" customHeight="1">
      <c r="B45" s="129" t="s">
        <v>662</v>
      </c>
      <c r="C45" s="129"/>
      <c r="D45" s="129"/>
      <c r="E45" s="129"/>
      <c r="F45" s="129"/>
    </row>
    <row r="46" spans="2:6" ht="27.75" customHeight="1">
      <c r="B46" s="40" t="s">
        <v>929</v>
      </c>
      <c r="C46" s="65" t="s">
        <v>663</v>
      </c>
      <c r="D46" s="26" t="s">
        <v>86</v>
      </c>
      <c r="E46" s="5" t="s">
        <v>930</v>
      </c>
      <c r="F46" s="36" t="s">
        <v>269</v>
      </c>
    </row>
    <row r="47" spans="2:6" ht="53.25" customHeight="1">
      <c r="B47" s="41" t="s">
        <v>931</v>
      </c>
      <c r="C47" s="66" t="s">
        <v>665</v>
      </c>
      <c r="D47" s="26" t="s">
        <v>86</v>
      </c>
      <c r="E47" s="5" t="s">
        <v>932</v>
      </c>
      <c r="F47" s="36" t="s">
        <v>263</v>
      </c>
    </row>
    <row r="48" spans="2:6" ht="27.75" customHeight="1">
      <c r="B48" s="40" t="s">
        <v>933</v>
      </c>
      <c r="C48" s="65" t="s">
        <v>666</v>
      </c>
      <c r="D48" s="26" t="s">
        <v>89</v>
      </c>
      <c r="E48" s="5" t="s">
        <v>934</v>
      </c>
      <c r="F48" s="36" t="s">
        <v>263</v>
      </c>
    </row>
    <row r="49" spans="2:6" ht="15"/>
    <row r="50" spans="2:6" ht="21.75" customHeight="1">
      <c r="B50" s="129" t="s">
        <v>667</v>
      </c>
      <c r="C50" s="129"/>
      <c r="D50" s="129"/>
      <c r="E50" s="129"/>
      <c r="F50" s="129"/>
    </row>
    <row r="51" spans="2:6" ht="27.75" customHeight="1">
      <c r="B51" s="41" t="s">
        <v>935</v>
      </c>
      <c r="C51" s="66" t="s">
        <v>668</v>
      </c>
      <c r="D51" s="26" t="s">
        <v>89</v>
      </c>
      <c r="E51" s="5" t="s">
        <v>936</v>
      </c>
      <c r="F51" s="36" t="s">
        <v>263</v>
      </c>
    </row>
    <row r="52" spans="2:6" ht="27.75" customHeight="1">
      <c r="B52" s="40" t="s">
        <v>937</v>
      </c>
      <c r="C52" s="65" t="s">
        <v>670</v>
      </c>
      <c r="D52" s="26" t="s">
        <v>89</v>
      </c>
      <c r="E52" s="5" t="s">
        <v>938</v>
      </c>
      <c r="F52" s="36" t="s">
        <v>263</v>
      </c>
    </row>
    <row r="53" spans="2:6" ht="15"/>
    <row r="54" spans="2:6" ht="27.75" customHeight="1">
      <c r="B54" s="214" t="s">
        <v>671</v>
      </c>
      <c r="C54" s="215"/>
      <c r="D54" s="42">
        <f>IF(D30="Sí",1,IF(D30="Parcial",0.5,0))+IF(D31="Sí",1,IF(D31="Parcial",0.5,0))+IF(D32="Sí",1,IF(D32="Parcial",0.5,0))+IF(D33="Sí",1,IF(D33="Parcial",0.5,0))+IF(D34="Sí",1,IF(D34="Parcial",0.5,0))+IF(D37="Sí",1,IF(D37="Parcial",0.5,0))+IF(D38="Sí",1,IF(D38="Parcial",0.5,0))+IF(D39="Sí",1,IF(D39="Parcial",0.5,0))+IF(D40="Sí",1,IF(D40="Parcial",0.5,0))+IF(D41="Sí",1,IF(D41="Parcial",0.5,0))+IF(D42="Sí",1,IF(D42="Parcial",0.5,0))+IF(D43="Sí",1,IF(D43="Parcial",0.5,0))+IF(D46="Sí",1,IF(D46="Parcial",0.5,0))+IF(D47="Sí",1,IF(D47="Parcial",0.5,0))+IF(D48="Sí",1,IF(D48="Parcial",0.5,0))+IF(D51="Sí",1,IF(D51="Parcial",0.5,0))+IF(D52="Sí",1,IF(D52="Parcial",0.5,0))</f>
        <v>9</v>
      </c>
      <c r="E54" s="43">
        <f>D54/17</f>
        <v>0.52941176470588236</v>
      </c>
    </row>
    <row r="55" spans="2:6" ht="15"/>
    <row r="56" spans="2:6" ht="24" customHeight="1">
      <c r="B56" s="100" t="s">
        <v>672</v>
      </c>
      <c r="C56" s="100"/>
      <c r="D56" s="100"/>
      <c r="E56" s="100"/>
      <c r="F56" s="100"/>
    </row>
    <row r="57" spans="2:6" ht="21.75" customHeight="1">
      <c r="B57" s="6" t="s">
        <v>673</v>
      </c>
      <c r="C57" s="6" t="s">
        <v>674</v>
      </c>
      <c r="D57" s="6" t="s">
        <v>675</v>
      </c>
      <c r="E57" s="6" t="s">
        <v>676</v>
      </c>
      <c r="F57" s="6" t="s">
        <v>677</v>
      </c>
    </row>
    <row r="58" spans="2:6" ht="34.5" customHeight="1">
      <c r="B58" s="44" t="s">
        <v>678</v>
      </c>
      <c r="C58" s="341">
        <v>668</v>
      </c>
      <c r="D58" s="149"/>
      <c r="E58" s="149" t="s">
        <v>939</v>
      </c>
      <c r="F58" s="347"/>
    </row>
    <row r="59" spans="2:6" ht="34.5" customHeight="1">
      <c r="B59" s="46" t="s">
        <v>680</v>
      </c>
      <c r="C59" s="342">
        <v>667</v>
      </c>
      <c r="D59" s="348"/>
      <c r="E59" s="348" t="s">
        <v>939</v>
      </c>
      <c r="F59" s="347"/>
    </row>
    <row r="60" spans="2:6" ht="34.5" customHeight="1">
      <c r="B60" s="44" t="s">
        <v>681</v>
      </c>
      <c r="C60" s="341">
        <v>1</v>
      </c>
      <c r="D60" s="149"/>
      <c r="E60" s="149" t="s">
        <v>939</v>
      </c>
      <c r="F60" s="347"/>
    </row>
    <row r="61" spans="2:6" ht="34.5" customHeight="1">
      <c r="B61" s="46" t="s">
        <v>682</v>
      </c>
      <c r="C61" s="342" t="s">
        <v>97</v>
      </c>
      <c r="D61" s="348" t="s">
        <v>97</v>
      </c>
      <c r="E61" s="348" t="s">
        <v>939</v>
      </c>
      <c r="F61" s="347"/>
    </row>
    <row r="62" spans="2:6" ht="34.5" customHeight="1">
      <c r="B62" s="44" t="s">
        <v>683</v>
      </c>
      <c r="C62" s="343" t="s">
        <v>679</v>
      </c>
      <c r="D62" s="149" t="s">
        <v>679</v>
      </c>
      <c r="E62" s="149" t="s">
        <v>939</v>
      </c>
      <c r="F62" s="347"/>
    </row>
    <row r="63" spans="2:6" ht="34.5" customHeight="1">
      <c r="B63" s="46" t="s">
        <v>684</v>
      </c>
      <c r="C63" s="344">
        <v>24.58</v>
      </c>
      <c r="D63" s="349" t="s">
        <v>940</v>
      </c>
      <c r="E63" s="348" t="s">
        <v>939</v>
      </c>
      <c r="F63" s="347"/>
    </row>
    <row r="64" spans="2:6" ht="34.5" customHeight="1">
      <c r="B64" s="44" t="s">
        <v>249</v>
      </c>
      <c r="C64" s="343">
        <v>0.7</v>
      </c>
      <c r="D64" s="350">
        <v>0.92</v>
      </c>
      <c r="E64" s="149" t="s">
        <v>939</v>
      </c>
      <c r="F64" s="347"/>
    </row>
    <row r="65" spans="2:6" ht="34.5" customHeight="1">
      <c r="B65" s="46" t="s">
        <v>685</v>
      </c>
      <c r="C65" s="342">
        <v>65</v>
      </c>
      <c r="D65" s="348"/>
      <c r="E65" s="348" t="s">
        <v>939</v>
      </c>
      <c r="F65" s="347"/>
    </row>
    <row r="66" spans="2:6" ht="34.5" customHeight="1">
      <c r="B66" s="44" t="s">
        <v>686</v>
      </c>
      <c r="C66" s="341">
        <v>150</v>
      </c>
      <c r="D66" s="149"/>
      <c r="E66" s="149" t="s">
        <v>939</v>
      </c>
      <c r="F66" s="347"/>
    </row>
    <row r="67" spans="2:6" ht="34.5" customHeight="1">
      <c r="B67" s="46" t="s">
        <v>687</v>
      </c>
      <c r="C67" s="342" t="s">
        <v>679</v>
      </c>
      <c r="D67" s="348" t="s">
        <v>679</v>
      </c>
      <c r="E67" s="348" t="s">
        <v>939</v>
      </c>
      <c r="F67" s="347"/>
    </row>
    <row r="68" spans="2:6" ht="34.5" customHeight="1">
      <c r="B68" s="44" t="s">
        <v>688</v>
      </c>
      <c r="C68" s="343">
        <v>8</v>
      </c>
      <c r="D68" s="350"/>
      <c r="E68" s="149" t="s">
        <v>939</v>
      </c>
      <c r="F68" s="347"/>
    </row>
    <row r="69" spans="2:6" ht="34.5" customHeight="1">
      <c r="B69" s="46" t="s">
        <v>690</v>
      </c>
      <c r="C69" s="344">
        <v>0</v>
      </c>
      <c r="D69" s="349">
        <v>0</v>
      </c>
      <c r="E69" s="348" t="s">
        <v>939</v>
      </c>
      <c r="F69" s="347"/>
    </row>
    <row r="70" spans="2:6" ht="15"/>
    <row r="71" spans="2:6" ht="24" customHeight="1">
      <c r="B71" s="100" t="s">
        <v>37</v>
      </c>
      <c r="C71" s="100"/>
      <c r="D71" s="100"/>
      <c r="E71" s="100"/>
      <c r="F71" s="100"/>
    </row>
    <row r="72" spans="2:6" ht="23.25" customHeight="1">
      <c r="B72" s="216" t="s">
        <v>691</v>
      </c>
      <c r="C72" s="216"/>
      <c r="D72" s="216"/>
      <c r="E72" s="216"/>
      <c r="F72" s="216"/>
    </row>
    <row r="73" spans="2:6" ht="21.75" customHeight="1">
      <c r="B73" s="6" t="s">
        <v>692</v>
      </c>
      <c r="C73" s="6" t="s">
        <v>693</v>
      </c>
      <c r="D73" s="6" t="s">
        <v>694</v>
      </c>
      <c r="E73" s="6" t="s">
        <v>695</v>
      </c>
      <c r="F73" s="6" t="s">
        <v>696</v>
      </c>
    </row>
    <row r="74" spans="2:6" ht="20.25" customHeight="1">
      <c r="B74" s="44" t="s">
        <v>697</v>
      </c>
      <c r="C74" s="45"/>
      <c r="D74" s="45"/>
      <c r="E74" s="45"/>
      <c r="F74" s="45"/>
    </row>
    <row r="75" spans="2:6" ht="19.5" customHeight="1">
      <c r="B75" s="46" t="s">
        <v>698</v>
      </c>
      <c r="C75" s="47"/>
      <c r="D75" s="190"/>
      <c r="E75" s="47"/>
      <c r="F75" s="47"/>
    </row>
    <row r="76" spans="2:6" ht="34.5" customHeight="1">
      <c r="B76" s="44" t="s">
        <v>700</v>
      </c>
      <c r="C76" s="45">
        <v>668</v>
      </c>
      <c r="D76" s="191">
        <v>1</v>
      </c>
      <c r="E76" s="45">
        <v>24.58</v>
      </c>
      <c r="F76" s="149" t="s">
        <v>941</v>
      </c>
    </row>
    <row r="77" spans="2:6" ht="19.5" customHeight="1">
      <c r="B77" s="46" t="s">
        <v>701</v>
      </c>
      <c r="C77" s="47"/>
      <c r="D77" s="47"/>
      <c r="E77" s="47"/>
      <c r="F77" s="47"/>
    </row>
    <row r="78" spans="2:6" ht="19.5" customHeight="1">
      <c r="B78" s="44" t="s">
        <v>703</v>
      </c>
      <c r="C78" s="45"/>
      <c r="D78" s="45"/>
      <c r="E78" s="45"/>
      <c r="F78" s="45"/>
    </row>
    <row r="79" spans="2:6" ht="19.5" customHeight="1">
      <c r="B79" s="46" t="s">
        <v>704</v>
      </c>
      <c r="C79" s="47"/>
      <c r="D79" s="47"/>
      <c r="E79" s="47"/>
      <c r="F79" s="47"/>
    </row>
    <row r="80" spans="2:6" ht="19.5" customHeight="1">
      <c r="B80" s="44" t="s">
        <v>705</v>
      </c>
      <c r="C80" s="45"/>
      <c r="D80" s="45"/>
      <c r="E80" s="45"/>
      <c r="F80" s="45"/>
    </row>
    <row r="81" spans="2:7" ht="19.5" customHeight="1">
      <c r="B81" s="46" t="s">
        <v>707</v>
      </c>
      <c r="C81" s="47"/>
      <c r="D81" s="47"/>
      <c r="E81" s="47"/>
      <c r="F81" s="47"/>
    </row>
    <row r="82" spans="2:7" ht="14.45" customHeight="1"/>
    <row r="83" spans="2:7" ht="24" customHeight="1">
      <c r="B83" s="100" t="s">
        <v>709</v>
      </c>
      <c r="C83" s="100"/>
      <c r="D83" s="100"/>
      <c r="E83" s="100"/>
      <c r="F83" s="100"/>
    </row>
    <row r="84" spans="2:7" ht="21.75" customHeight="1">
      <c r="B84" s="6" t="s">
        <v>710</v>
      </c>
      <c r="C84" s="6" t="s">
        <v>674</v>
      </c>
      <c r="D84" s="6" t="s">
        <v>194</v>
      </c>
      <c r="E84" s="6" t="s">
        <v>711</v>
      </c>
      <c r="F84" s="6" t="s">
        <v>696</v>
      </c>
    </row>
    <row r="85" spans="2:7" ht="16.5">
      <c r="B85" s="14" t="s">
        <v>712</v>
      </c>
      <c r="C85" s="45"/>
      <c r="D85" s="45"/>
      <c r="E85" s="149"/>
      <c r="F85" s="149"/>
    </row>
    <row r="86" spans="2:7" ht="16.5">
      <c r="B86" s="16" t="s">
        <v>420</v>
      </c>
      <c r="C86" s="36"/>
      <c r="D86" s="36"/>
      <c r="E86" s="348"/>
      <c r="F86" s="348"/>
    </row>
    <row r="87" spans="2:7" ht="16.5">
      <c r="B87" s="14" t="s">
        <v>421</v>
      </c>
      <c r="C87" s="45"/>
      <c r="D87" s="45"/>
      <c r="E87" s="45"/>
      <c r="F87" s="45"/>
    </row>
    <row r="88" spans="2:7" ht="16.5">
      <c r="B88" s="16" t="s">
        <v>713</v>
      </c>
      <c r="C88" s="47"/>
      <c r="D88" s="47"/>
      <c r="E88" s="47"/>
      <c r="F88" s="47"/>
    </row>
    <row r="89" spans="2:7" ht="16.5">
      <c r="B89" s="14" t="s">
        <v>714</v>
      </c>
      <c r="C89" s="45"/>
      <c r="D89" s="45"/>
      <c r="E89" s="45"/>
      <c r="F89" s="45"/>
    </row>
    <row r="90" spans="2:7" ht="16.5">
      <c r="B90" s="16" t="s">
        <v>422</v>
      </c>
      <c r="C90" s="47"/>
      <c r="D90" s="47"/>
      <c r="E90" s="47"/>
      <c r="F90" s="47"/>
    </row>
    <row r="91" spans="2:7" ht="16.5">
      <c r="B91" s="14" t="s">
        <v>423</v>
      </c>
      <c r="C91" s="45"/>
      <c r="D91" s="45"/>
      <c r="E91" s="45"/>
      <c r="F91" s="45"/>
    </row>
    <row r="93" spans="2:7" ht="24" customHeight="1">
      <c r="B93" s="201" t="s">
        <v>715</v>
      </c>
      <c r="C93" s="213"/>
      <c r="D93" s="213"/>
      <c r="E93" s="213"/>
      <c r="F93" s="213"/>
      <c r="G93" s="213"/>
    </row>
    <row r="94" spans="2:7" ht="27.75" customHeight="1">
      <c r="B94" s="6" t="s">
        <v>141</v>
      </c>
      <c r="C94" s="6" t="s">
        <v>716</v>
      </c>
      <c r="D94" s="6" t="s">
        <v>717</v>
      </c>
      <c r="E94" s="6" t="s">
        <v>718</v>
      </c>
      <c r="F94" s="6" t="s">
        <v>719</v>
      </c>
      <c r="G94" s="6" t="s">
        <v>720</v>
      </c>
    </row>
    <row r="95" spans="2:7" ht="25.5" customHeight="1">
      <c r="B95" s="48" t="s">
        <v>721</v>
      </c>
      <c r="C95" s="26" t="s">
        <v>89</v>
      </c>
      <c r="D95" s="69" t="s">
        <v>722</v>
      </c>
      <c r="E95" s="49">
        <v>3</v>
      </c>
      <c r="F95" s="36" t="s">
        <v>269</v>
      </c>
      <c r="G95" s="5" t="s">
        <v>942</v>
      </c>
    </row>
    <row r="96" spans="2:7" ht="27.75" customHeight="1">
      <c r="B96" s="50" t="s">
        <v>724</v>
      </c>
      <c r="C96" s="26" t="s">
        <v>86</v>
      </c>
      <c r="D96" s="68" t="s">
        <v>725</v>
      </c>
      <c r="E96" s="49">
        <v>4</v>
      </c>
      <c r="F96" s="36" t="s">
        <v>263</v>
      </c>
      <c r="G96" s="5" t="s">
        <v>943</v>
      </c>
    </row>
    <row r="97" spans="2:7" ht="25.5" customHeight="1">
      <c r="B97" s="48" t="s">
        <v>727</v>
      </c>
      <c r="C97" s="26" t="s">
        <v>86</v>
      </c>
      <c r="D97" s="69" t="s">
        <v>728</v>
      </c>
      <c r="E97" s="49">
        <v>4</v>
      </c>
      <c r="F97" s="36" t="s">
        <v>263</v>
      </c>
      <c r="G97" s="5" t="s">
        <v>944</v>
      </c>
    </row>
    <row r="98" spans="2:7" ht="25.5" customHeight="1">
      <c r="B98" s="50" t="s">
        <v>730</v>
      </c>
      <c r="C98" s="26" t="s">
        <v>89</v>
      </c>
      <c r="D98" s="68" t="s">
        <v>731</v>
      </c>
      <c r="E98" s="49">
        <v>3</v>
      </c>
      <c r="F98" s="36" t="s">
        <v>269</v>
      </c>
      <c r="G98" s="5" t="s">
        <v>945</v>
      </c>
    </row>
    <row r="99" spans="2:7" ht="25.5" customHeight="1">
      <c r="B99" s="48" t="s">
        <v>733</v>
      </c>
      <c r="C99" s="26" t="s">
        <v>93</v>
      </c>
      <c r="D99" s="67" t="s">
        <v>734</v>
      </c>
      <c r="E99" s="49">
        <v>2</v>
      </c>
      <c r="F99" s="36" t="s">
        <v>274</v>
      </c>
      <c r="G99" s="5" t="s">
        <v>946</v>
      </c>
    </row>
    <row r="100" spans="2:7" ht="25.5" customHeight="1">
      <c r="B100" s="50" t="s">
        <v>736</v>
      </c>
      <c r="C100" s="26" t="s">
        <v>89</v>
      </c>
      <c r="D100" s="68" t="s">
        <v>737</v>
      </c>
      <c r="E100" s="49">
        <v>3</v>
      </c>
      <c r="F100" s="36" t="s">
        <v>269</v>
      </c>
      <c r="G100" s="5" t="s">
        <v>947</v>
      </c>
    </row>
    <row r="101" spans="2:7" ht="25.5" customHeight="1">
      <c r="B101" s="48" t="s">
        <v>739</v>
      </c>
      <c r="C101" s="26" t="s">
        <v>89</v>
      </c>
      <c r="D101" s="67" t="s">
        <v>948</v>
      </c>
      <c r="E101" s="49">
        <v>3</v>
      </c>
      <c r="F101" s="36" t="s">
        <v>269</v>
      </c>
      <c r="G101" s="5" t="s">
        <v>949</v>
      </c>
    </row>
    <row r="102" spans="2:7" ht="33" customHeight="1">
      <c r="B102" s="50" t="s">
        <v>742</v>
      </c>
      <c r="C102" s="26" t="s">
        <v>89</v>
      </c>
      <c r="D102" s="74" t="s">
        <v>743</v>
      </c>
      <c r="E102" s="49">
        <v>3</v>
      </c>
      <c r="F102" s="36" t="s">
        <v>269</v>
      </c>
      <c r="G102" s="5" t="s">
        <v>950</v>
      </c>
    </row>
    <row r="103" spans="2:7" ht="42.75" customHeight="1">
      <c r="B103" s="48" t="s">
        <v>745</v>
      </c>
      <c r="C103" s="26" t="s">
        <v>86</v>
      </c>
      <c r="D103" s="69" t="s">
        <v>746</v>
      </c>
      <c r="E103" s="49">
        <v>3</v>
      </c>
      <c r="F103" s="36" t="s">
        <v>269</v>
      </c>
      <c r="G103" s="5" t="s">
        <v>951</v>
      </c>
    </row>
    <row r="104" spans="2:7" ht="56.25" customHeight="1">
      <c r="B104" s="50" t="s">
        <v>748</v>
      </c>
      <c r="C104" s="26" t="s">
        <v>89</v>
      </c>
      <c r="D104" s="74" t="s">
        <v>952</v>
      </c>
      <c r="E104" s="49">
        <v>3</v>
      </c>
      <c r="F104" s="36" t="s">
        <v>269</v>
      </c>
      <c r="G104" s="5" t="s">
        <v>953</v>
      </c>
    </row>
    <row r="105" spans="2:7" ht="25.5" customHeight="1">
      <c r="B105" s="48" t="s">
        <v>751</v>
      </c>
      <c r="C105" s="26" t="s">
        <v>89</v>
      </c>
      <c r="D105" s="67" t="s">
        <v>752</v>
      </c>
      <c r="E105" s="49">
        <v>3</v>
      </c>
      <c r="F105" s="36" t="s">
        <v>269</v>
      </c>
      <c r="G105" s="5" t="s">
        <v>954</v>
      </c>
    </row>
    <row r="106" spans="2:7" ht="25.5" customHeight="1">
      <c r="B106" s="50" t="s">
        <v>754</v>
      </c>
      <c r="C106" s="26" t="s">
        <v>89</v>
      </c>
      <c r="D106" s="74" t="s">
        <v>755</v>
      </c>
      <c r="E106" s="49">
        <v>3</v>
      </c>
      <c r="F106" s="36" t="s">
        <v>269</v>
      </c>
      <c r="G106" s="5" t="s">
        <v>955</v>
      </c>
    </row>
    <row r="107" spans="2:7" ht="25.5" customHeight="1">
      <c r="B107" s="48" t="s">
        <v>757</v>
      </c>
      <c r="C107" s="26" t="s">
        <v>86</v>
      </c>
      <c r="D107" s="69" t="s">
        <v>758</v>
      </c>
      <c r="E107" s="49">
        <v>4</v>
      </c>
      <c r="F107" s="36" t="s">
        <v>263</v>
      </c>
      <c r="G107" s="5" t="s">
        <v>956</v>
      </c>
    </row>
    <row r="108" spans="2:7" ht="25.5" customHeight="1">
      <c r="B108" s="50" t="s">
        <v>760</v>
      </c>
      <c r="C108" s="26" t="s">
        <v>89</v>
      </c>
      <c r="D108" s="74" t="s">
        <v>761</v>
      </c>
      <c r="E108" s="49">
        <v>3</v>
      </c>
      <c r="F108" s="36" t="s">
        <v>269</v>
      </c>
      <c r="G108" s="5" t="s">
        <v>957</v>
      </c>
    </row>
    <row r="109" spans="2:7" ht="25.5" customHeight="1">
      <c r="B109" s="48" t="s">
        <v>763</v>
      </c>
      <c r="C109" s="26" t="s">
        <v>89</v>
      </c>
      <c r="D109" s="69" t="s">
        <v>764</v>
      </c>
      <c r="E109" s="49">
        <v>3</v>
      </c>
      <c r="F109" s="36" t="s">
        <v>269</v>
      </c>
      <c r="G109" s="5" t="s">
        <v>958</v>
      </c>
    </row>
    <row r="110" spans="2:7" ht="25.5" customHeight="1">
      <c r="B110" s="50" t="s">
        <v>766</v>
      </c>
      <c r="C110" s="26" t="s">
        <v>86</v>
      </c>
      <c r="D110" s="74" t="s">
        <v>959</v>
      </c>
      <c r="E110" s="49">
        <v>4</v>
      </c>
      <c r="F110" s="36" t="s">
        <v>263</v>
      </c>
      <c r="G110" s="5" t="s">
        <v>960</v>
      </c>
    </row>
    <row r="111" spans="2:7" ht="25.5" customHeight="1">
      <c r="B111" s="48" t="s">
        <v>769</v>
      </c>
      <c r="C111" s="26" t="s">
        <v>89</v>
      </c>
      <c r="D111" s="69" t="s">
        <v>770</v>
      </c>
      <c r="E111" s="49">
        <v>3</v>
      </c>
      <c r="F111" s="36" t="s">
        <v>269</v>
      </c>
      <c r="G111" s="5" t="s">
        <v>961</v>
      </c>
    </row>
    <row r="112" spans="2:7" ht="28.5" customHeight="1">
      <c r="B112" s="50" t="s">
        <v>772</v>
      </c>
      <c r="C112" s="26" t="s">
        <v>89</v>
      </c>
      <c r="D112" s="120" t="s">
        <v>773</v>
      </c>
      <c r="E112" s="49">
        <v>3</v>
      </c>
      <c r="F112" s="36" t="s">
        <v>269</v>
      </c>
      <c r="G112" s="5" t="s">
        <v>962</v>
      </c>
    </row>
    <row r="113" spans="2:7" ht="28.5" customHeight="1">
      <c r="B113" s="48" t="s">
        <v>963</v>
      </c>
      <c r="C113" s="26" t="s">
        <v>86</v>
      </c>
      <c r="D113" s="69" t="s">
        <v>964</v>
      </c>
      <c r="E113" s="49"/>
      <c r="F113" s="36"/>
      <c r="G113" s="5"/>
    </row>
    <row r="114" spans="2:7" ht="42" customHeight="1">
      <c r="B114" s="50" t="s">
        <v>775</v>
      </c>
      <c r="C114" s="26" t="s">
        <v>86</v>
      </c>
      <c r="D114" s="74" t="s">
        <v>776</v>
      </c>
      <c r="E114" s="49"/>
      <c r="F114" s="36"/>
      <c r="G114" s="5" t="s">
        <v>777</v>
      </c>
    </row>
    <row r="115" spans="2:7" ht="42" customHeight="1">
      <c r="B115" s="50" t="s">
        <v>778</v>
      </c>
      <c r="C115" s="26"/>
      <c r="D115" s="74"/>
      <c r="E115" s="49"/>
      <c r="F115" s="36"/>
      <c r="G115" s="5"/>
    </row>
    <row r="116" spans="2:7" ht="15"/>
    <row r="117" spans="2:7" ht="24" customHeight="1">
      <c r="B117" s="100" t="s">
        <v>779</v>
      </c>
      <c r="C117" s="100"/>
      <c r="D117" s="100"/>
    </row>
    <row r="118" spans="2:7" ht="21.75" customHeight="1">
      <c r="B118" s="6" t="s">
        <v>780</v>
      </c>
      <c r="C118" s="6" t="s">
        <v>781</v>
      </c>
      <c r="D118" s="6" t="s">
        <v>677</v>
      </c>
    </row>
    <row r="119" spans="2:7" ht="26.25" customHeight="1">
      <c r="B119" s="13" t="s">
        <v>782</v>
      </c>
      <c r="C119" s="64" t="s">
        <v>965</v>
      </c>
      <c r="D119" s="64" t="s">
        <v>965</v>
      </c>
    </row>
    <row r="120" spans="2:7" ht="26.25" customHeight="1">
      <c r="B120" s="15" t="s">
        <v>783</v>
      </c>
      <c r="C120" s="64" t="s">
        <v>966</v>
      </c>
      <c r="D120" s="64" t="s">
        <v>967</v>
      </c>
    </row>
    <row r="121" spans="2:7" ht="26.25" customHeight="1">
      <c r="B121" s="13" t="s">
        <v>786</v>
      </c>
      <c r="C121" s="64"/>
      <c r="D121" s="64" t="s">
        <v>968</v>
      </c>
    </row>
    <row r="122" spans="2:7" ht="26.25" customHeight="1">
      <c r="B122" s="15" t="s">
        <v>787</v>
      </c>
      <c r="C122" s="64"/>
      <c r="D122" s="64" t="s">
        <v>969</v>
      </c>
    </row>
    <row r="123" spans="2:7" ht="26.25" customHeight="1">
      <c r="B123" s="13" t="s">
        <v>788</v>
      </c>
      <c r="C123" s="64"/>
      <c r="D123" s="64"/>
    </row>
    <row r="124" spans="2:7" ht="26.25" customHeight="1">
      <c r="B124" s="15" t="s">
        <v>789</v>
      </c>
      <c r="C124" s="64" t="s">
        <v>970</v>
      </c>
      <c r="D124" s="64" t="s">
        <v>971</v>
      </c>
    </row>
    <row r="125" spans="2:7" ht="26.25" customHeight="1">
      <c r="B125" s="13" t="s">
        <v>790</v>
      </c>
      <c r="C125" s="64" t="s">
        <v>451</v>
      </c>
      <c r="D125" s="64" t="s">
        <v>972</v>
      </c>
    </row>
    <row r="126" spans="2:7" ht="26.25" customHeight="1">
      <c r="B126" s="15" t="s">
        <v>791</v>
      </c>
      <c r="C126" s="64"/>
      <c r="D126" s="64"/>
      <c r="E126" s="109"/>
      <c r="F126" s="109"/>
      <c r="G126" s="109"/>
    </row>
    <row r="127" spans="2:7" ht="15"/>
    <row r="128" spans="2:7" ht="24.75" customHeight="1">
      <c r="B128" s="101" t="s">
        <v>792</v>
      </c>
      <c r="C128" s="101"/>
      <c r="D128" s="101"/>
      <c r="E128" s="101"/>
      <c r="F128" s="101"/>
    </row>
    <row r="129" spans="2:7" ht="33" customHeight="1">
      <c r="B129" s="6" t="s">
        <v>793</v>
      </c>
      <c r="C129" s="6" t="s">
        <v>794</v>
      </c>
      <c r="D129" s="6" t="s">
        <v>795</v>
      </c>
      <c r="E129" s="6" t="s">
        <v>796</v>
      </c>
      <c r="F129" s="6" t="s">
        <v>261</v>
      </c>
    </row>
    <row r="130" spans="2:7" ht="25.5" customHeight="1">
      <c r="B130" s="14" t="s">
        <v>797</v>
      </c>
      <c r="C130" s="99" t="s">
        <v>973</v>
      </c>
      <c r="D130" s="99" t="s">
        <v>86</v>
      </c>
      <c r="E130" s="14" t="s">
        <v>974</v>
      </c>
      <c r="F130" s="99" t="s">
        <v>269</v>
      </c>
    </row>
    <row r="131" spans="2:7" ht="25.5" customHeight="1">
      <c r="B131" s="16" t="s">
        <v>799</v>
      </c>
      <c r="C131" s="99"/>
      <c r="D131" s="99" t="s">
        <v>93</v>
      </c>
      <c r="E131" s="16" t="s">
        <v>975</v>
      </c>
      <c r="F131" s="99" t="s">
        <v>269</v>
      </c>
    </row>
    <row r="132" spans="2:7" ht="25.5" customHeight="1">
      <c r="B132" s="14" t="s">
        <v>800</v>
      </c>
      <c r="C132" s="99"/>
      <c r="D132" s="99" t="s">
        <v>93</v>
      </c>
      <c r="E132" s="14" t="s">
        <v>976</v>
      </c>
      <c r="F132" s="99" t="s">
        <v>263</v>
      </c>
    </row>
    <row r="133" spans="2:7" ht="25.5" customHeight="1">
      <c r="B133" s="16" t="s">
        <v>801</v>
      </c>
      <c r="C133" s="99"/>
      <c r="D133" s="99" t="s">
        <v>93</v>
      </c>
      <c r="E133" s="16" t="s">
        <v>977</v>
      </c>
      <c r="F133" s="99" t="s">
        <v>263</v>
      </c>
    </row>
    <row r="134" spans="2:7" ht="25.5" customHeight="1">
      <c r="B134" s="14" t="s">
        <v>802</v>
      </c>
      <c r="C134" s="99"/>
      <c r="D134" s="99" t="s">
        <v>93</v>
      </c>
      <c r="E134" s="14" t="s">
        <v>978</v>
      </c>
      <c r="F134" s="99" t="s">
        <v>269</v>
      </c>
    </row>
    <row r="135" spans="2:7" ht="25.5" customHeight="1">
      <c r="B135" s="16" t="s">
        <v>803</v>
      </c>
      <c r="C135" s="99"/>
      <c r="D135" s="99" t="s">
        <v>93</v>
      </c>
      <c r="E135" s="16" t="s">
        <v>979</v>
      </c>
      <c r="F135" s="99" t="s">
        <v>274</v>
      </c>
    </row>
    <row r="136" spans="2:7" ht="25.5" customHeight="1">
      <c r="B136" s="14" t="s">
        <v>804</v>
      </c>
      <c r="C136" s="99" t="s">
        <v>980</v>
      </c>
      <c r="D136" s="99" t="s">
        <v>278</v>
      </c>
      <c r="E136" s="14" t="s">
        <v>981</v>
      </c>
      <c r="F136" s="99" t="s">
        <v>263</v>
      </c>
    </row>
    <row r="137" spans="2:7" ht="25.5" customHeight="1">
      <c r="B137" s="16" t="s">
        <v>805</v>
      </c>
      <c r="C137" s="99"/>
      <c r="D137" s="99" t="s">
        <v>93</v>
      </c>
      <c r="E137" s="16" t="s">
        <v>982</v>
      </c>
      <c r="F137" s="99" t="s">
        <v>274</v>
      </c>
    </row>
    <row r="138" spans="2:7" ht="25.5" customHeight="1">
      <c r="B138" s="14" t="s">
        <v>806</v>
      </c>
      <c r="C138" s="99" t="s">
        <v>983</v>
      </c>
      <c r="D138" s="99" t="s">
        <v>89</v>
      </c>
      <c r="E138" s="14" t="s">
        <v>984</v>
      </c>
      <c r="F138" s="99" t="s">
        <v>269</v>
      </c>
    </row>
    <row r="139" spans="2:7" ht="25.5" customHeight="1">
      <c r="B139" s="16" t="s">
        <v>807</v>
      </c>
      <c r="C139" s="99" t="s">
        <v>985</v>
      </c>
      <c r="D139" s="99" t="s">
        <v>89</v>
      </c>
      <c r="E139" s="16" t="s">
        <v>986</v>
      </c>
      <c r="F139" s="99" t="s">
        <v>263</v>
      </c>
    </row>
    <row r="141" spans="2:7" ht="24" customHeight="1">
      <c r="B141" s="201" t="s">
        <v>810</v>
      </c>
      <c r="C141" s="213"/>
      <c r="D141" s="213"/>
      <c r="E141" s="213"/>
      <c r="F141" s="213"/>
      <c r="G141" s="213"/>
    </row>
    <row r="142" spans="2:7" ht="21.75" customHeight="1">
      <c r="B142" s="6" t="s">
        <v>811</v>
      </c>
      <c r="C142" s="6" t="s">
        <v>812</v>
      </c>
    </row>
    <row r="143" spans="2:7" ht="21.75" customHeight="1">
      <c r="B143" s="13" t="s">
        <v>813</v>
      </c>
      <c r="C143" s="209" t="s">
        <v>987</v>
      </c>
      <c r="D143" s="210"/>
      <c r="E143" s="210"/>
      <c r="F143" s="210"/>
      <c r="G143" s="210"/>
    </row>
    <row r="144" spans="2:7" ht="21.75" customHeight="1">
      <c r="B144" s="15" t="s">
        <v>815</v>
      </c>
      <c r="C144" s="209" t="s">
        <v>679</v>
      </c>
      <c r="D144" s="210"/>
      <c r="E144" s="210"/>
      <c r="F144" s="210"/>
      <c r="G144" s="210"/>
    </row>
    <row r="145" spans="2:7" ht="21.75" customHeight="1">
      <c r="B145" s="13" t="s">
        <v>816</v>
      </c>
      <c r="C145" s="209" t="s">
        <v>679</v>
      </c>
      <c r="D145" s="210"/>
      <c r="E145" s="210"/>
      <c r="F145" s="210"/>
      <c r="G145" s="210"/>
    </row>
    <row r="146" spans="2:7" ht="21.75" customHeight="1">
      <c r="B146" s="15" t="s">
        <v>817</v>
      </c>
      <c r="C146" s="209" t="s">
        <v>679</v>
      </c>
      <c r="D146" s="210"/>
      <c r="E146" s="210"/>
      <c r="F146" s="210"/>
      <c r="G146" s="210"/>
    </row>
    <row r="147" spans="2:7" ht="21.75" customHeight="1">
      <c r="B147" s="13" t="s">
        <v>818</v>
      </c>
      <c r="C147" s="209" t="s">
        <v>988</v>
      </c>
      <c r="D147" s="210"/>
      <c r="E147" s="210"/>
      <c r="F147" s="210"/>
      <c r="G147" s="210"/>
    </row>
    <row r="148" spans="2:7" ht="21.75" customHeight="1">
      <c r="B148" s="15" t="s">
        <v>819</v>
      </c>
      <c r="C148" s="209" t="s">
        <v>989</v>
      </c>
      <c r="D148" s="210"/>
      <c r="E148" s="210"/>
      <c r="F148" s="210"/>
      <c r="G148" s="210"/>
    </row>
    <row r="149" spans="2:7" ht="21.75" customHeight="1">
      <c r="B149" s="13" t="s">
        <v>821</v>
      </c>
      <c r="C149" s="209" t="s">
        <v>990</v>
      </c>
      <c r="D149" s="210"/>
      <c r="E149" s="210"/>
      <c r="F149" s="210"/>
      <c r="G149" s="210"/>
    </row>
    <row r="151" spans="2:7" ht="24" customHeight="1">
      <c r="B151" s="201" t="s">
        <v>991</v>
      </c>
      <c r="C151" s="213"/>
      <c r="D151" s="213"/>
      <c r="E151" s="213"/>
      <c r="F151" s="213"/>
      <c r="G151" s="213"/>
    </row>
    <row r="152" spans="2:7" ht="21.75" customHeight="1">
      <c r="B152" s="6" t="s">
        <v>824</v>
      </c>
      <c r="C152" s="207" t="s">
        <v>825</v>
      </c>
      <c r="D152" s="208"/>
      <c r="E152" s="208"/>
      <c r="F152" s="208"/>
      <c r="G152" s="208"/>
    </row>
    <row r="153" spans="2:7" ht="30" customHeight="1">
      <c r="B153" s="51" t="s">
        <v>826</v>
      </c>
      <c r="C153" s="209" t="s">
        <v>992</v>
      </c>
      <c r="D153" s="210"/>
      <c r="E153" s="210"/>
      <c r="F153" s="210"/>
      <c r="G153" s="210"/>
    </row>
    <row r="154" spans="2:7" ht="30" customHeight="1">
      <c r="B154" s="52" t="s">
        <v>828</v>
      </c>
      <c r="C154" s="209" t="s">
        <v>993</v>
      </c>
      <c r="D154" s="210"/>
      <c r="E154" s="210"/>
      <c r="F154" s="210"/>
      <c r="G154" s="210"/>
    </row>
    <row r="155" spans="2:7" ht="30" customHeight="1">
      <c r="B155" s="51" t="s">
        <v>830</v>
      </c>
      <c r="C155" s="209" t="s">
        <v>994</v>
      </c>
      <c r="D155" s="210"/>
      <c r="E155" s="210"/>
      <c r="F155" s="210"/>
      <c r="G155" s="210"/>
    </row>
    <row r="156" spans="2:7" ht="30" customHeight="1">
      <c r="B156" s="52" t="s">
        <v>832</v>
      </c>
      <c r="C156" s="209" t="s">
        <v>995</v>
      </c>
      <c r="D156" s="210"/>
      <c r="E156" s="210"/>
      <c r="F156" s="210"/>
      <c r="G156" s="210"/>
    </row>
    <row r="157" spans="2:7" ht="30" customHeight="1">
      <c r="B157" s="51" t="s">
        <v>834</v>
      </c>
      <c r="C157" s="209" t="s">
        <v>996</v>
      </c>
      <c r="D157" s="210"/>
      <c r="E157" s="210"/>
      <c r="F157" s="210"/>
      <c r="G157" s="210"/>
    </row>
    <row r="158" spans="2:7" ht="30" customHeight="1">
      <c r="B158" s="52" t="s">
        <v>836</v>
      </c>
      <c r="C158" s="209" t="s">
        <v>997</v>
      </c>
      <c r="D158" s="210"/>
      <c r="E158" s="210"/>
      <c r="F158" s="210"/>
      <c r="G158" s="210"/>
    </row>
    <row r="159" spans="2:7" ht="30" customHeight="1">
      <c r="B159" s="51" t="s">
        <v>837</v>
      </c>
      <c r="C159" s="209" t="s">
        <v>998</v>
      </c>
      <c r="D159" s="210"/>
      <c r="E159" s="210"/>
      <c r="F159" s="210"/>
      <c r="G159" s="210"/>
    </row>
    <row r="160" spans="2:7" ht="30" customHeight="1">
      <c r="B160" s="52" t="s">
        <v>839</v>
      </c>
      <c r="C160" s="211" t="s">
        <v>840</v>
      </c>
      <c r="D160" s="212"/>
      <c r="E160" s="212"/>
      <c r="F160" s="212"/>
      <c r="G160" s="212"/>
    </row>
    <row r="161" spans="2:12" ht="30" customHeight="1">
      <c r="B161" s="51" t="s">
        <v>841</v>
      </c>
      <c r="C161" s="209" t="s">
        <v>999</v>
      </c>
      <c r="D161" s="210"/>
      <c r="E161" s="210"/>
      <c r="F161" s="210"/>
      <c r="G161" s="210"/>
    </row>
    <row r="162" spans="2:12" ht="15">
      <c r="B162" s="360"/>
      <c r="C162" s="360"/>
      <c r="D162" s="360"/>
      <c r="E162" s="360"/>
      <c r="F162" s="360"/>
      <c r="G162" s="360"/>
      <c r="H162" s="360"/>
    </row>
    <row r="163" spans="2:12" ht="24" customHeight="1">
      <c r="B163" s="222" t="s">
        <v>843</v>
      </c>
      <c r="C163" s="223"/>
      <c r="D163" s="223"/>
      <c r="E163" s="223"/>
      <c r="F163" s="223"/>
      <c r="G163" s="223"/>
      <c r="H163" s="360"/>
      <c r="I163" s="124" t="s">
        <v>846</v>
      </c>
      <c r="J163" s="124" t="s">
        <v>847</v>
      </c>
      <c r="K163" s="124" t="s">
        <v>848</v>
      </c>
    </row>
    <row r="164" spans="2:12" ht="15">
      <c r="B164" s="92" t="s">
        <v>260</v>
      </c>
      <c r="C164" s="93"/>
      <c r="D164" s="92" t="s">
        <v>844</v>
      </c>
      <c r="E164" s="93"/>
      <c r="F164" s="92" t="s">
        <v>845</v>
      </c>
      <c r="G164" s="93"/>
      <c r="H164" s="360"/>
      <c r="I164" s="125" t="s">
        <v>850</v>
      </c>
      <c r="J164" s="114" t="s">
        <v>851</v>
      </c>
      <c r="K164" s="114" t="s">
        <v>852</v>
      </c>
      <c r="L164" s="360"/>
    </row>
    <row r="165" spans="2:12" ht="27">
      <c r="B165" s="94" t="s">
        <v>849</v>
      </c>
      <c r="C165" s="219"/>
      <c r="D165" s="220"/>
      <c r="E165" s="220"/>
      <c r="F165" s="220"/>
      <c r="G165" s="221"/>
      <c r="H165" s="360"/>
      <c r="I165" s="125" t="s">
        <v>854</v>
      </c>
      <c r="J165" s="114" t="s">
        <v>855</v>
      </c>
      <c r="K165" s="114" t="s">
        <v>856</v>
      </c>
      <c r="L165" s="360"/>
    </row>
    <row r="166" spans="2:12" ht="15">
      <c r="B166" s="92" t="s">
        <v>853</v>
      </c>
      <c r="C166" s="219"/>
      <c r="D166" s="220"/>
      <c r="E166" s="220"/>
      <c r="F166" s="220"/>
      <c r="G166" s="221"/>
      <c r="H166" s="360"/>
      <c r="I166" s="125" t="s">
        <v>858</v>
      </c>
      <c r="J166" s="114" t="s">
        <v>859</v>
      </c>
      <c r="K166" s="114" t="s">
        <v>860</v>
      </c>
      <c r="L166" s="360"/>
    </row>
    <row r="167" spans="2:12" ht="15">
      <c r="B167" s="94" t="s">
        <v>857</v>
      </c>
      <c r="C167" s="219"/>
      <c r="D167" s="220"/>
      <c r="E167" s="220"/>
      <c r="F167" s="220"/>
      <c r="G167" s="221"/>
      <c r="H167" s="360"/>
      <c r="I167" s="125" t="s">
        <v>863</v>
      </c>
      <c r="J167" s="114" t="s">
        <v>864</v>
      </c>
      <c r="K167" s="114" t="s">
        <v>865</v>
      </c>
      <c r="L167" s="360"/>
    </row>
    <row r="168" spans="2:12" ht="15">
      <c r="B168" s="92" t="s">
        <v>861</v>
      </c>
      <c r="C168" s="224" t="s">
        <v>1000</v>
      </c>
      <c r="D168" s="225"/>
      <c r="E168" s="225"/>
      <c r="F168" s="225"/>
      <c r="G168" s="225"/>
      <c r="H168" s="360"/>
      <c r="I168" s="125" t="s">
        <v>867</v>
      </c>
      <c r="J168" s="114" t="s">
        <v>868</v>
      </c>
      <c r="K168" s="114" t="s">
        <v>869</v>
      </c>
      <c r="L168" s="360"/>
    </row>
    <row r="169" spans="2:12" ht="42" customHeight="1">
      <c r="B169" s="92" t="s">
        <v>866</v>
      </c>
      <c r="C169" s="219"/>
      <c r="D169" s="220"/>
      <c r="E169" s="220"/>
      <c r="F169" s="220"/>
      <c r="G169" s="221"/>
      <c r="H169" s="360"/>
      <c r="I169" s="125" t="s">
        <v>873</v>
      </c>
      <c r="J169" s="114" t="s">
        <v>874</v>
      </c>
      <c r="K169" s="114" t="s">
        <v>875</v>
      </c>
      <c r="L169" s="360"/>
    </row>
    <row r="170" spans="2:12" ht="30.75">
      <c r="B170" s="94" t="s">
        <v>870</v>
      </c>
      <c r="C170" s="93"/>
      <c r="D170" s="92" t="s">
        <v>871</v>
      </c>
      <c r="E170" s="93"/>
      <c r="F170" s="92" t="s">
        <v>872</v>
      </c>
      <c r="G170" s="93"/>
      <c r="H170" s="360"/>
      <c r="I170" s="125" t="s">
        <v>879</v>
      </c>
      <c r="J170" s="114" t="s">
        <v>880</v>
      </c>
      <c r="K170" s="114" t="s">
        <v>881</v>
      </c>
      <c r="L170" s="360"/>
    </row>
    <row r="171" spans="2:12" ht="42" customHeight="1">
      <c r="B171" s="92" t="s">
        <v>876</v>
      </c>
      <c r="C171" s="93"/>
      <c r="D171" s="92" t="s">
        <v>877</v>
      </c>
      <c r="E171" s="93"/>
      <c r="F171" s="92" t="s">
        <v>878</v>
      </c>
      <c r="G171" s="93"/>
      <c r="H171" s="360"/>
      <c r="I171" s="125" t="s">
        <v>885</v>
      </c>
      <c r="J171" s="114" t="s">
        <v>886</v>
      </c>
      <c r="K171" s="114" t="s">
        <v>887</v>
      </c>
      <c r="L171" s="360"/>
    </row>
    <row r="172" spans="2:12" ht="15">
      <c r="B172" s="94" t="s">
        <v>882</v>
      </c>
      <c r="C172" s="93"/>
      <c r="D172" s="92" t="s">
        <v>883</v>
      </c>
      <c r="E172" s="93"/>
      <c r="F172" s="92" t="s">
        <v>884</v>
      </c>
      <c r="G172" s="93"/>
      <c r="H172" s="360"/>
      <c r="L172" s="360"/>
    </row>
    <row r="173" spans="2:12" ht="15">
      <c r="B173" s="92" t="s">
        <v>888</v>
      </c>
      <c r="C173" s="219"/>
      <c r="D173" s="220"/>
      <c r="E173" s="220"/>
      <c r="F173" s="220"/>
      <c r="G173" s="221"/>
      <c r="H173" s="360"/>
      <c r="I173" s="360"/>
      <c r="J173" s="360"/>
      <c r="K173" s="360"/>
      <c r="L173" s="360"/>
    </row>
    <row r="174" spans="2:12" ht="15">
      <c r="B174" s="94" t="s">
        <v>889</v>
      </c>
      <c r="C174" s="219"/>
      <c r="D174" s="220"/>
      <c r="E174" s="220"/>
      <c r="F174" s="220"/>
      <c r="G174" s="221"/>
      <c r="H174" s="360"/>
    </row>
    <row r="175" spans="2:12" ht="30.75">
      <c r="B175" s="92" t="s">
        <v>890</v>
      </c>
      <c r="C175" s="219"/>
      <c r="D175" s="220"/>
      <c r="E175" s="220"/>
      <c r="F175" s="220"/>
      <c r="G175" s="221"/>
      <c r="H175" s="360"/>
    </row>
    <row r="176" spans="2:12" ht="15">
      <c r="B176" s="360"/>
      <c r="C176" s="360"/>
      <c r="D176" s="360"/>
      <c r="E176" s="360"/>
      <c r="F176" s="360"/>
      <c r="G176" s="360"/>
      <c r="H176" s="360"/>
    </row>
    <row r="177" spans="2:11" ht="15">
      <c r="B177" s="360"/>
      <c r="C177" s="360"/>
      <c r="D177" s="360"/>
      <c r="E177" s="360"/>
      <c r="F177" s="360"/>
      <c r="G177" s="360"/>
      <c r="H177" s="360"/>
    </row>
    <row r="178" spans="2:11" ht="15">
      <c r="F178" s="360"/>
      <c r="G178" s="360"/>
      <c r="H178" s="360"/>
    </row>
    <row r="179" spans="2:11" ht="15">
      <c r="F179" s="360"/>
      <c r="G179" s="360"/>
      <c r="H179" s="360"/>
    </row>
    <row r="180" spans="2:11" ht="15">
      <c r="F180" s="360"/>
      <c r="G180" s="360"/>
      <c r="H180" s="360"/>
    </row>
    <row r="181" spans="2:11" ht="15">
      <c r="F181" s="360"/>
      <c r="G181" s="360"/>
      <c r="H181" s="360"/>
      <c r="I181"/>
      <c r="J181"/>
      <c r="K181"/>
    </row>
    <row r="182" spans="2:11" ht="15">
      <c r="F182" s="360"/>
      <c r="G182" s="360"/>
      <c r="H182" s="360"/>
      <c r="I182"/>
      <c r="J182"/>
      <c r="K182"/>
    </row>
    <row r="183" spans="2:11" ht="15">
      <c r="F183" s="360"/>
      <c r="G183" s="360"/>
      <c r="H183" s="360"/>
      <c r="I183"/>
      <c r="J183"/>
      <c r="K183"/>
    </row>
    <row r="184" spans="2:11" ht="15">
      <c r="F184" s="360"/>
      <c r="G184" s="360"/>
      <c r="H184" s="360"/>
      <c r="I184"/>
      <c r="J184"/>
      <c r="K184"/>
    </row>
    <row r="185" spans="2:11" ht="15">
      <c r="F185" s="360"/>
      <c r="G185" s="360"/>
      <c r="H185" s="360"/>
    </row>
    <row r="186" spans="2:11" ht="15">
      <c r="F186" s="360"/>
      <c r="G186" s="360"/>
      <c r="H186" s="360"/>
    </row>
    <row r="187" spans="2:11" ht="15">
      <c r="F187" s="360"/>
      <c r="G187" s="360"/>
      <c r="H187" s="360"/>
    </row>
    <row r="188" spans="2:11" ht="15">
      <c r="B188" s="360"/>
      <c r="C188" s="360"/>
      <c r="D188" s="360"/>
      <c r="E188" s="360"/>
      <c r="F188" s="360"/>
      <c r="G188" s="360"/>
      <c r="H188" s="360"/>
    </row>
    <row r="189" spans="2:11" ht="15">
      <c r="B189" s="360"/>
      <c r="C189" s="360"/>
      <c r="D189" s="360"/>
      <c r="E189" s="360"/>
      <c r="F189" s="360"/>
      <c r="G189" s="360"/>
      <c r="H189" s="360"/>
    </row>
    <row r="190" spans="2:11" ht="15">
      <c r="B190" s="360"/>
      <c r="C190" s="360"/>
      <c r="D190" s="360"/>
      <c r="E190" s="360"/>
      <c r="F190" s="360"/>
      <c r="G190" s="360"/>
      <c r="H190" s="360"/>
    </row>
    <row r="191" spans="2:11" ht="15">
      <c r="B191" s="360"/>
      <c r="C191" s="360"/>
      <c r="D191" s="360"/>
      <c r="E191" s="360"/>
      <c r="F191" s="360"/>
      <c r="G191" s="360"/>
      <c r="H191" s="360"/>
    </row>
    <row r="192" spans="2:11" ht="15">
      <c r="B192" s="360"/>
      <c r="C192" s="360"/>
      <c r="D192" s="360"/>
      <c r="E192" s="360"/>
      <c r="F192" s="360"/>
      <c r="G192" s="360"/>
      <c r="H192" s="360"/>
    </row>
    <row r="193" ht="15"/>
    <row r="194" ht="15"/>
    <row r="195" ht="15"/>
    <row r="196" ht="15"/>
    <row r="197" ht="15"/>
    <row r="198" ht="15"/>
  </sheetData>
  <mergeCells count="52">
    <mergeCell ref="C18:E18"/>
    <mergeCell ref="C19:E19"/>
    <mergeCell ref="C158:G158"/>
    <mergeCell ref="C159:G159"/>
    <mergeCell ref="C153:G153"/>
    <mergeCell ref="C154:G154"/>
    <mergeCell ref="C155:G155"/>
    <mergeCell ref="C156:G156"/>
    <mergeCell ref="C157:G157"/>
    <mergeCell ref="B151:G151"/>
    <mergeCell ref="B141:G141"/>
    <mergeCell ref="C143:G143"/>
    <mergeCell ref="C144:G144"/>
    <mergeCell ref="C145:G145"/>
    <mergeCell ref="C146:G146"/>
    <mergeCell ref="C175:G175"/>
    <mergeCell ref="B163:G163"/>
    <mergeCell ref="C165:G165"/>
    <mergeCell ref="C166:G166"/>
    <mergeCell ref="C167:G167"/>
    <mergeCell ref="C168:G168"/>
    <mergeCell ref="C169:G169"/>
    <mergeCell ref="C173:G173"/>
    <mergeCell ref="C174:G174"/>
    <mergeCell ref="C14:E14"/>
    <mergeCell ref="C16:E16"/>
    <mergeCell ref="C17:E17"/>
    <mergeCell ref="C20:E20"/>
    <mergeCell ref="C21:E21"/>
    <mergeCell ref="C22:E22"/>
    <mergeCell ref="C23:E23"/>
    <mergeCell ref="C152:G152"/>
    <mergeCell ref="C161:G161"/>
    <mergeCell ref="C160:G160"/>
    <mergeCell ref="C147:G147"/>
    <mergeCell ref="C148:G148"/>
    <mergeCell ref="C149:G149"/>
    <mergeCell ref="B93:G93"/>
    <mergeCell ref="B54:C54"/>
    <mergeCell ref="B72:F72"/>
    <mergeCell ref="C24:E24"/>
    <mergeCell ref="C25:E25"/>
    <mergeCell ref="B1:G1"/>
    <mergeCell ref="B2:G2"/>
    <mergeCell ref="B3:G3"/>
    <mergeCell ref="C4:E4"/>
    <mergeCell ref="C5:E5"/>
    <mergeCell ref="C7:E7"/>
    <mergeCell ref="C8:E8"/>
    <mergeCell ref="C6:E6"/>
    <mergeCell ref="C9:E9"/>
    <mergeCell ref="C10:E10"/>
  </mergeCells>
  <dataValidations count="7">
    <dataValidation type="list" allowBlank="1" sqref="F30:F34 F37:F43 F46:F48 F51:F52" xr:uid="{00000000-0002-0000-0500-000003000000}">
      <formula1>"Alta,Media,Baja,Sin mejora"</formula1>
      <formula2>0</formula2>
    </dataValidation>
    <dataValidation type="list" allowBlank="1" sqref="C95:C115" xr:uid="{00000000-0002-0000-0500-000004000000}">
      <formula1>"Sí,No,Parcial"</formula1>
      <formula2>0</formula2>
    </dataValidation>
    <dataValidation type="list" allowBlank="1" showInputMessage="1" showErrorMessage="1" promptTitle="Seleccione herramienta" prompt="Seleccione una opción de la lista o escriba otra herramienta si aplica." sqref="C135" xr:uid="{9796B0AF-D63E-483D-9706-A39FD9FF3EDF}">
      <formula1>"Microsoft Teams Phone,Genesys Cloud,Avaya,3CX,Cisco Webex Contact Center,Amazon Connect,Twilio Flex,Five9,NICE CXone,Talkdesk"</formula1>
    </dataValidation>
    <dataValidation type="list" allowBlank="1" showInputMessage="1" showErrorMessage="1" promptTitle="Seleccione herramienta" prompt="Seleccione una opción de la lista o escriba otra herramienta si aplica." sqref="C139" xr:uid="{4ADE6148-D4CA-4CA4-8E00-CEA8A113DD0E}">
      <formula1>"API REST,Power Automate,Zapier,Make,Azure Logic Apps,MuleSoft,Boomi,Workato,ServiceNow IntegrationHub,Jira Automation"</formula1>
    </dataValidation>
    <dataValidation type="date" allowBlank="1" showInputMessage="1" showErrorMessage="1" sqref="C8:E8" xr:uid="{F72D2271-E63B-42F1-9BA0-7D0E6F63E002}">
      <formula1>46174</formula1>
      <formula2>46368</formula2>
    </dataValidation>
    <dataValidation allowBlank="1" sqref="C14:E14" xr:uid="{E7090266-7DA9-495A-8F62-9181D4634151}"/>
    <dataValidation allowBlank="1" showInputMessage="1" showErrorMessage="1" sqref="C6:E6 C19:E19 C24:E24" xr:uid="{AC28CA77-C037-4D84-9DE2-881E394EE1C1}"/>
  </dataValidations>
  <hyperlinks>
    <hyperlink ref="C22" r:id="rId1" xr:uid="{7F5BF3DC-53B1-4B47-AB0D-E39EBAFFDC2A}"/>
    <hyperlink ref="C4:E4" r:id="rId2" display="SURA" xr:uid="{37753393-1EE9-429F-870E-74F7B5A1005E}"/>
  </hyperlinks>
  <pageMargins left="0.75" right="0.75" top="1" bottom="1" header="0.511811023622047" footer="0.511811023622047"/>
  <pageSetup paperSize="9" orientation="portrait" horizontalDpi="300" verticalDpi="300"/>
  <legacyDrawing r:id="rId3"/>
  <extLst>
    <ext xmlns:x14="http://schemas.microsoft.com/office/spreadsheetml/2009/9/main" uri="{CCE6A557-97BC-4b89-ADB6-D9C93CAAB3DF}">
      <x14:dataValidations xmlns:xm="http://schemas.microsoft.com/office/excel/2006/main" count="23">
        <x14:dataValidation type="list" allowBlank="1" xr:uid="{64E57FD7-B65C-4A9C-A319-7BBE949C7B2D}">
          <x14:formula1>
            <xm:f>Listas!$D$5:$D$11</xm:f>
          </x14:formula1>
          <x14:formula2>
            <xm:f>0</xm:f>
          </x14:formula2>
          <xm:sqref>C12 C15</xm:sqref>
        </x14:dataValidation>
        <x14:dataValidation type="list" allowBlank="1" xr:uid="{00000000-0002-0000-0500-000002000000}">
          <x14:formula1>
            <xm:f>Listas!$B$5:$B$9</xm:f>
          </x14:formula1>
          <x14:formula2>
            <xm:f>0</xm:f>
          </x14:formula2>
          <xm:sqref>D30:D34 D37:D43 D46:D48 D51:D52</xm:sqref>
        </x14:dataValidation>
        <x14:dataValidation type="list" allowBlank="1" xr:uid="{00000000-0002-0000-0500-000005000000}">
          <x14:formula1>
            <xm:f>Listas!$F$5:$F$8</xm:f>
          </x14:formula1>
          <x14:formula2>
            <xm:f>0</xm:f>
          </x14:formula2>
          <xm:sqref>F95:F113</xm:sqref>
        </x14:dataValidation>
        <x14:dataValidation type="list" allowBlank="1" xr:uid="{00000000-0002-0000-0500-000006000000}">
          <x14:formula1>
            <xm:f>Listas!$L$5:$L$8</xm:f>
          </x14:formula1>
          <x14:formula2>
            <xm:f>0</xm:f>
          </x14:formula2>
          <xm:sqref>C157</xm:sqref>
        </x14:dataValidation>
        <x14:dataValidation type="list" allowBlank="1" showInputMessage="1" showErrorMessage="1" xr:uid="{73CA7FB8-F182-4DE9-98F6-3F6C4F3FD78F}">
          <x14:formula1>
            <xm:f>Listas!$N$5:$N$11</xm:f>
          </x14:formula1>
          <xm:sqref>C4:E4</xm:sqref>
        </x14:dataValidation>
        <x14:dataValidation type="list" allowBlank="1" showInputMessage="1" showErrorMessage="1" xr:uid="{6163B702-35DF-4C50-9526-5EA3BC82B3BA}">
          <x14:formula1>
            <xm:f>Listas!$P$5:$P$9</xm:f>
          </x14:formula1>
          <xm:sqref>F130:F139</xm:sqref>
        </x14:dataValidation>
        <x14:dataValidation type="list" allowBlank="1" showInputMessage="1" showErrorMessage="1" xr:uid="{231FED15-D09F-4A7D-8A4E-C22EE434E8FC}">
          <x14:formula1>
            <xm:f>Listas!$R$5:$R$8</xm:f>
          </x14:formula1>
          <xm:sqref>D130:D139</xm:sqref>
        </x14:dataValidation>
        <x14:dataValidation type="list" allowBlank="1" showInputMessage="1" showErrorMessage="1" promptTitle="Seleccione herramienta" prompt="Seleccione una opción de la lista o escriba otra herramienta si aplica." xr:uid="{EF568638-C551-406D-B9CF-7946537A1EAC}">
          <x14:formula1>
            <xm:f>Listas!$B$21:$B$35</xm:f>
          </x14:formula1>
          <xm:sqref>C130</xm:sqref>
        </x14:dataValidation>
        <x14:dataValidation type="list" allowBlank="1" showInputMessage="1" showErrorMessage="1" promptTitle="Seleccione herramienta" prompt="Seleccione una opción de la lista o escriba otra herramienta si aplica." xr:uid="{D48F002F-EFAC-49B0-B50D-A6F021DFC7F3}">
          <x14:formula1>
            <xm:f>Listas!$D$21:$D$35</xm:f>
          </x14:formula1>
          <xm:sqref>C131</xm:sqref>
        </x14:dataValidation>
        <x14:dataValidation type="list" allowBlank="1" showInputMessage="1" showErrorMessage="1" promptTitle="Seleccione herramienta" prompt="Seleccione una opción de la lista o escriba otra herramienta si aplica." xr:uid="{9C074A17-EA2E-4739-BCF0-6A5F37070D63}">
          <x14:formula1>
            <xm:f>Listas!$F$21:$F$35</xm:f>
          </x14:formula1>
          <xm:sqref>C132</xm:sqref>
        </x14:dataValidation>
        <x14:dataValidation type="list" allowBlank="1" showInputMessage="1" showErrorMessage="1" promptTitle="Seleccione herramienta" prompt="Seleccione una opción de la lista o escriba otra herramienta si aplica." xr:uid="{CFB42949-7959-47CE-8D36-2C764AB71AB2}">
          <x14:formula1>
            <xm:f>Listas!$P$21:$P$35</xm:f>
          </x14:formula1>
          <xm:sqref>C133</xm:sqref>
        </x14:dataValidation>
        <x14:dataValidation type="list" allowBlank="1" showInputMessage="1" showErrorMessage="1" promptTitle="Seleccione herramienta" prompt="Seleccione una opción de la lista o escriba otra herramienta si aplica." xr:uid="{D6F1DE2E-39DF-47C7-9521-D830EE556E1C}">
          <x14:formula1>
            <xm:f>Listas!$N$21:$N$35</xm:f>
          </x14:formula1>
          <xm:sqref>C134</xm:sqref>
        </x14:dataValidation>
        <x14:dataValidation type="list" allowBlank="1" showInputMessage="1" showErrorMessage="1" promptTitle="Seleccione herramienta" prompt="Seleccione una opción de la lista o escriba otra herramienta si aplica." xr:uid="{57B1E5C7-5EE3-4221-BECD-504BBCFDA310}">
          <x14:formula1>
            <xm:f>Listas!$H$21:$H$35</xm:f>
          </x14:formula1>
          <xm:sqref>C136</xm:sqref>
        </x14:dataValidation>
        <x14:dataValidation type="list" allowBlank="1" showInputMessage="1" showErrorMessage="1" promptTitle="Seleccione herramienta" prompt="Seleccione una opción de la lista o escriba otra herramienta si aplica." xr:uid="{63C19C09-181B-4F69-B3C1-A11AB7786FF9}">
          <x14:formula1>
            <xm:f>Listas!$L$21:$L$35</xm:f>
          </x14:formula1>
          <xm:sqref>C137</xm:sqref>
        </x14:dataValidation>
        <x14:dataValidation type="list" allowBlank="1" showInputMessage="1" showErrorMessage="1" promptTitle="Seleccione herramienta" prompt="Seleccione una opción de la lista o escriba otra herramienta si aplica." xr:uid="{116A2E36-F8BE-4C89-8A44-DCD3DD2324B2}">
          <x14:formula1>
            <xm:f>Listas!$J$21:$J$35</xm:f>
          </x14:formula1>
          <xm:sqref>C138</xm:sqref>
        </x14:dataValidation>
        <x14:dataValidation type="list" allowBlank="1" showInputMessage="1" showErrorMessage="1" xr:uid="{C63DAED6-FFB4-43B3-8837-CC4FA90D91B0}">
          <x14:formula1>
            <xm:f>Listas!$B$45:$B$48</xm:f>
          </x14:formula1>
          <xm:sqref>C85:D85</xm:sqref>
        </x14:dataValidation>
        <x14:dataValidation type="list" allowBlank="1" showInputMessage="1" showErrorMessage="1" xr:uid="{2EC7336E-C254-4FC5-970D-BDAB67C5C7CF}">
          <x14:formula1>
            <xm:f>Listas!$D$45:$D$49</xm:f>
          </x14:formula1>
          <xm:sqref>C86:D86</xm:sqref>
        </x14:dataValidation>
        <x14:dataValidation type="list" allowBlank="1" showInputMessage="1" showErrorMessage="1" xr:uid="{88375AB9-0755-4DDD-BBBB-F6AF5580F21E}">
          <x14:formula1>
            <xm:f>Listas!$F$45:$F$52</xm:f>
          </x14:formula1>
          <xm:sqref>C87:D87</xm:sqref>
        </x14:dataValidation>
        <x14:dataValidation type="list" allowBlank="1" showInputMessage="1" showErrorMessage="1" xr:uid="{21AEE156-5BB7-4FB0-B629-A6C6100B8188}">
          <x14:formula1>
            <xm:f>Listas!$H$45:$H$48</xm:f>
          </x14:formula1>
          <xm:sqref>C90:D90</xm:sqref>
        </x14:dataValidation>
        <x14:dataValidation type="list" allowBlank="1" showInputMessage="1" showErrorMessage="1" xr:uid="{7A3B62A0-0DCD-4356-B8EC-A8429E338541}">
          <x14:formula1>
            <xm:f>Listas!$J$45:$J$49</xm:f>
          </x14:formula1>
          <xm:sqref>C91:D91</xm:sqref>
        </x14:dataValidation>
        <x14:dataValidation type="list" allowBlank="1" showInputMessage="1" showErrorMessage="1" xr:uid="{6D994D98-7C49-4014-979E-6649CABA0FB8}">
          <x14:formula1>
            <xm:f>Listas!$B$53:$B$58</xm:f>
          </x14:formula1>
          <xm:sqref>C125</xm:sqref>
        </x14:dataValidation>
        <x14:dataValidation type="list" allowBlank="1" showInputMessage="1" showErrorMessage="1" xr:uid="{761DD234-A1F2-421D-9278-98D3E2390550}">
          <x14:formula1>
            <xm:f>Listas!$B$12:$B$17</xm:f>
          </x14:formula1>
          <xm:sqref>C13</xm:sqref>
        </x14:dataValidation>
        <x14:dataValidation type="list" allowBlank="1" xr:uid="{CA032D4D-CB0B-41E8-B1CF-73A1D7C2E6F2}">
          <x14:formula1>
            <xm:f>Listas!$H$5:$H$10</xm:f>
          </x14:formula1>
          <x14:formula2>
            <xm:f>0</xm:f>
          </x14:formula2>
          <xm:sqref>C11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7A4D"/>
  </sheetPr>
  <dimension ref="B1:K177"/>
  <sheetViews>
    <sheetView showGridLines="0" zoomScaleNormal="100" workbookViewId="0">
      <pane xSplit="2" ySplit="2" topLeftCell="C140" activePane="bottomRight" state="frozen"/>
      <selection pane="bottomRight" activeCell="C181" sqref="C181"/>
      <selection pane="bottomLeft" activeCell="A3" sqref="A3"/>
      <selection pane="topRight" activeCell="C1" sqref="C1"/>
    </sheetView>
  </sheetViews>
  <sheetFormatPr defaultColWidth="8.5703125" defaultRowHeight="14.45"/>
  <cols>
    <col min="1" max="1" width="3" style="1" customWidth="1"/>
    <col min="2" max="2" width="42.28515625" style="1" customWidth="1"/>
    <col min="3" max="3" width="48.7109375" style="1" customWidth="1"/>
    <col min="4" max="4" width="35.7109375" style="1" customWidth="1"/>
    <col min="5" max="5" width="40" style="1" customWidth="1"/>
    <col min="6" max="6" width="21.140625" style="1" customWidth="1"/>
    <col min="7" max="7" width="27.140625" style="1" customWidth="1"/>
    <col min="8" max="8" width="8.5703125" style="1"/>
    <col min="9" max="9" width="12" style="1" customWidth="1"/>
    <col min="10" max="10" width="32.5703125" style="1" customWidth="1"/>
    <col min="11" max="11" width="53" style="1" customWidth="1"/>
    <col min="12" max="16384" width="8.5703125" style="1"/>
  </cols>
  <sheetData>
    <row r="1" spans="2:11" ht="7.5" customHeight="1"/>
    <row r="2" spans="2:11" ht="30" customHeight="1">
      <c r="B2" s="199" t="s">
        <v>1001</v>
      </c>
      <c r="C2" s="199"/>
      <c r="D2" s="199"/>
      <c r="E2" s="199"/>
      <c r="F2" s="199"/>
      <c r="G2" s="199"/>
    </row>
    <row r="3" spans="2:11" ht="18" customHeight="1">
      <c r="B3" s="200" t="s">
        <v>892</v>
      </c>
      <c r="C3" s="200"/>
      <c r="D3" s="200"/>
      <c r="E3" s="200"/>
      <c r="F3" s="200"/>
      <c r="G3" s="200"/>
      <c r="I3" s="62" t="s">
        <v>60</v>
      </c>
      <c r="J3" s="62"/>
      <c r="K3" s="62"/>
    </row>
    <row r="4" spans="2:11" ht="24" customHeight="1">
      <c r="B4" s="304" t="s">
        <v>590</v>
      </c>
      <c r="C4" s="304"/>
      <c r="D4" s="304"/>
      <c r="E4" s="304"/>
      <c r="F4" s="201"/>
      <c r="G4" s="201"/>
      <c r="I4" s="6" t="s">
        <v>61</v>
      </c>
      <c r="J4" s="6" t="s">
        <v>62</v>
      </c>
      <c r="K4" s="6" t="s">
        <v>22</v>
      </c>
    </row>
    <row r="5" spans="2:11" ht="17.25">
      <c r="B5" s="37" t="s">
        <v>591</v>
      </c>
      <c r="C5" s="202" t="s">
        <v>240</v>
      </c>
      <c r="D5" s="202"/>
      <c r="E5" s="202"/>
      <c r="F5" s="91"/>
      <c r="G5" s="91"/>
      <c r="I5" s="17" t="s">
        <v>63</v>
      </c>
      <c r="J5" s="18" t="s">
        <v>64</v>
      </c>
      <c r="K5" s="63" t="s">
        <v>65</v>
      </c>
    </row>
    <row r="6" spans="2:11" ht="16.5" customHeight="1">
      <c r="B6" s="37" t="s">
        <v>592</v>
      </c>
      <c r="C6" s="326" t="s">
        <v>1002</v>
      </c>
      <c r="D6" s="326"/>
      <c r="E6" s="331"/>
      <c r="F6" s="91"/>
      <c r="G6" s="91"/>
      <c r="I6" s="19" t="s">
        <v>66</v>
      </c>
      <c r="J6" s="122" t="s">
        <v>67</v>
      </c>
      <c r="K6" s="63" t="s">
        <v>68</v>
      </c>
    </row>
    <row r="7" spans="2:11" ht="16.5" customHeight="1">
      <c r="B7" s="37" t="s">
        <v>594</v>
      </c>
      <c r="C7" s="196" t="s">
        <v>1003</v>
      </c>
      <c r="D7" s="196"/>
      <c r="E7" s="197"/>
      <c r="F7" s="91"/>
      <c r="G7" s="91"/>
      <c r="I7" s="20" t="s">
        <v>69</v>
      </c>
      <c r="J7" s="122" t="s">
        <v>70</v>
      </c>
      <c r="K7" s="63" t="s">
        <v>71</v>
      </c>
    </row>
    <row r="8" spans="2:11" ht="16.5" customHeight="1">
      <c r="B8" s="37" t="s">
        <v>596</v>
      </c>
      <c r="C8" s="326" t="s">
        <v>895</v>
      </c>
      <c r="D8" s="326"/>
      <c r="E8" s="331"/>
      <c r="F8" s="91"/>
      <c r="G8" s="91"/>
      <c r="I8" s="21" t="s">
        <v>72</v>
      </c>
      <c r="J8" s="122" t="s">
        <v>73</v>
      </c>
      <c r="K8" s="63" t="s">
        <v>74</v>
      </c>
    </row>
    <row r="9" spans="2:11" ht="16.5" customHeight="1">
      <c r="B9" s="37" t="s">
        <v>598</v>
      </c>
      <c r="C9" s="194">
        <v>46211</v>
      </c>
      <c r="D9" s="195"/>
      <c r="E9" s="195"/>
      <c r="F9" s="91"/>
      <c r="G9" s="91"/>
      <c r="I9" s="22" t="s">
        <v>75</v>
      </c>
      <c r="J9" s="122" t="s">
        <v>76</v>
      </c>
      <c r="K9" s="63" t="s">
        <v>77</v>
      </c>
    </row>
    <row r="10" spans="2:11" ht="15">
      <c r="B10" s="37" t="s">
        <v>599</v>
      </c>
      <c r="C10" s="305" t="s">
        <v>600</v>
      </c>
      <c r="D10" s="305"/>
      <c r="E10" s="306"/>
      <c r="F10" s="91"/>
      <c r="G10" s="91"/>
    </row>
    <row r="11" spans="2:11" ht="16.5">
      <c r="B11" s="37" t="s">
        <v>601</v>
      </c>
      <c r="C11" s="326">
        <v>2</v>
      </c>
      <c r="D11" s="326"/>
      <c r="E11" s="331"/>
      <c r="F11" s="91"/>
      <c r="G11" s="91"/>
      <c r="I11" s="6" t="s">
        <v>602</v>
      </c>
      <c r="J11" s="6" t="s">
        <v>284</v>
      </c>
      <c r="K11" s="6" t="s">
        <v>603</v>
      </c>
    </row>
    <row r="12" spans="2:11" ht="16.5">
      <c r="B12" s="133" t="s">
        <v>604</v>
      </c>
      <c r="C12" s="126" t="s">
        <v>268</v>
      </c>
      <c r="D12" s="127"/>
      <c r="E12" s="127"/>
      <c r="F12" s="91"/>
      <c r="G12" s="91"/>
      <c r="I12" s="18" t="s">
        <v>605</v>
      </c>
      <c r="J12" s="63" t="s">
        <v>606</v>
      </c>
      <c r="K12" s="63" t="s">
        <v>607</v>
      </c>
    </row>
    <row r="13" spans="2:11" ht="19.5" customHeight="1">
      <c r="B13" s="37" t="s">
        <v>608</v>
      </c>
      <c r="C13" s="332" t="s">
        <v>69</v>
      </c>
      <c r="D13" s="141" t="s">
        <v>609</v>
      </c>
      <c r="E13" s="333"/>
      <c r="F13" s="91"/>
      <c r="G13" s="91"/>
      <c r="I13" s="122" t="s">
        <v>610</v>
      </c>
      <c r="J13" s="63" t="s">
        <v>611</v>
      </c>
      <c r="K13" s="63" t="s">
        <v>612</v>
      </c>
    </row>
    <row r="14" spans="2:11" ht="16.5" customHeight="1">
      <c r="B14" s="133" t="s">
        <v>613</v>
      </c>
      <c r="C14" s="138" t="s">
        <v>289</v>
      </c>
      <c r="D14" s="141"/>
      <c r="E14" s="333"/>
      <c r="F14" s="91"/>
      <c r="G14" s="91"/>
      <c r="I14" s="122" t="s">
        <v>615</v>
      </c>
      <c r="J14" s="63" t="s">
        <v>616</v>
      </c>
      <c r="K14" s="63" t="s">
        <v>617</v>
      </c>
    </row>
    <row r="15" spans="2:11" ht="15">
      <c r="B15" s="37" t="s">
        <v>618</v>
      </c>
      <c r="C15" s="209"/>
      <c r="D15" s="210" t="s">
        <v>609</v>
      </c>
      <c r="E15" s="210"/>
      <c r="F15" s="91"/>
      <c r="G15" s="91"/>
    </row>
    <row r="16" spans="2:11" ht="18.75">
      <c r="B16" s="37" t="s">
        <v>620</v>
      </c>
      <c r="C16" s="334" t="s">
        <v>424</v>
      </c>
      <c r="D16" s="134"/>
      <c r="E16" s="335"/>
      <c r="F16" s="91"/>
      <c r="G16" s="91"/>
    </row>
    <row r="17" spans="2:7" ht="15">
      <c r="B17" s="37" t="s">
        <v>621</v>
      </c>
      <c r="C17" s="326" t="s">
        <v>1004</v>
      </c>
      <c r="D17" s="326"/>
      <c r="E17" s="331"/>
      <c r="F17" s="91"/>
      <c r="G17" s="91"/>
    </row>
    <row r="18" spans="2:7" ht="15">
      <c r="B18" s="37" t="s">
        <v>623</v>
      </c>
      <c r="C18" s="326" t="s">
        <v>1005</v>
      </c>
      <c r="D18" s="326"/>
      <c r="E18" s="331"/>
      <c r="F18" s="91"/>
      <c r="G18" s="91"/>
    </row>
    <row r="19" spans="2:7" ht="15">
      <c r="B19" s="37" t="s">
        <v>625</v>
      </c>
      <c r="C19" s="326" t="s">
        <v>1006</v>
      </c>
      <c r="D19" s="326"/>
      <c r="E19" s="331"/>
      <c r="F19" s="91"/>
      <c r="G19" s="91"/>
    </row>
    <row r="20" spans="2:7" ht="15">
      <c r="B20" s="37" t="s">
        <v>899</v>
      </c>
      <c r="C20" s="326" t="s">
        <v>1007</v>
      </c>
      <c r="D20" s="326"/>
      <c r="E20" s="331"/>
      <c r="F20" s="91"/>
      <c r="G20" s="91"/>
    </row>
    <row r="21" spans="2:7" ht="15">
      <c r="B21" s="37" t="s">
        <v>629</v>
      </c>
      <c r="C21" s="326" t="s">
        <v>1008</v>
      </c>
      <c r="D21" s="326"/>
      <c r="E21" s="331"/>
      <c r="F21" s="91"/>
      <c r="G21" s="91"/>
    </row>
    <row r="22" spans="2:7" ht="15">
      <c r="B22" s="37" t="s">
        <v>631</v>
      </c>
      <c r="C22" s="326"/>
      <c r="D22" s="326"/>
      <c r="E22" s="331"/>
      <c r="F22" s="91"/>
      <c r="G22" s="91"/>
    </row>
    <row r="23" spans="2:7" ht="15">
      <c r="B23" s="37" t="s">
        <v>633</v>
      </c>
      <c r="C23" s="336" t="s">
        <v>902</v>
      </c>
      <c r="D23" s="326"/>
      <c r="E23" s="331"/>
      <c r="F23" s="91"/>
      <c r="G23" s="91"/>
    </row>
    <row r="24" spans="2:7" ht="15">
      <c r="B24" s="37" t="s">
        <v>635</v>
      </c>
      <c r="C24" s="337" t="s">
        <v>903</v>
      </c>
      <c r="D24" s="338"/>
      <c r="E24" s="339"/>
      <c r="F24" s="91"/>
      <c r="G24" s="91"/>
    </row>
    <row r="25" spans="2:7" ht="15">
      <c r="B25" s="37" t="s">
        <v>904</v>
      </c>
      <c r="C25" s="175">
        <v>3</v>
      </c>
      <c r="D25" s="175"/>
      <c r="E25" s="175"/>
      <c r="F25" s="91"/>
      <c r="G25" s="91"/>
    </row>
    <row r="26" spans="2:7" ht="15">
      <c r="B26" s="37" t="s">
        <v>905</v>
      </c>
      <c r="C26" s="192" t="s">
        <v>906</v>
      </c>
      <c r="D26" s="192"/>
      <c r="E26" s="316"/>
      <c r="F26" s="91"/>
      <c r="G26" s="91"/>
    </row>
    <row r="27" spans="2:7" ht="14.45" customHeight="1">
      <c r="C27" s="335"/>
      <c r="D27" s="335"/>
      <c r="E27" s="335"/>
    </row>
    <row r="28" spans="2:7" ht="24" customHeight="1">
      <c r="B28" s="100" t="s">
        <v>638</v>
      </c>
      <c r="C28" s="100"/>
      <c r="D28" s="100"/>
      <c r="E28" s="100"/>
      <c r="F28" s="100"/>
    </row>
    <row r="29" spans="2:7" ht="27.75" customHeight="1">
      <c r="B29" s="6" t="s">
        <v>19</v>
      </c>
      <c r="C29" s="6" t="s">
        <v>639</v>
      </c>
      <c r="D29" s="6" t="s">
        <v>640</v>
      </c>
      <c r="E29" s="6" t="s">
        <v>641</v>
      </c>
      <c r="F29" s="6" t="s">
        <v>642</v>
      </c>
    </row>
    <row r="30" spans="2:7" ht="21.75" customHeight="1">
      <c r="B30" s="170" t="s">
        <v>643</v>
      </c>
      <c r="C30" s="170"/>
      <c r="D30" s="170"/>
      <c r="E30" s="170"/>
      <c r="F30" s="170"/>
    </row>
    <row r="31" spans="2:7" ht="27.75" customHeight="1">
      <c r="B31" s="40" t="s">
        <v>907</v>
      </c>
      <c r="C31" s="65" t="s">
        <v>644</v>
      </c>
      <c r="D31" s="26" t="s">
        <v>89</v>
      </c>
      <c r="E31" s="5" t="s">
        <v>908</v>
      </c>
      <c r="F31" s="36" t="s">
        <v>269</v>
      </c>
    </row>
    <row r="32" spans="2:7" ht="27.75" customHeight="1">
      <c r="B32" s="41" t="s">
        <v>909</v>
      </c>
      <c r="C32" s="66" t="s">
        <v>645</v>
      </c>
      <c r="D32" s="26" t="s">
        <v>89</v>
      </c>
      <c r="E32" s="5" t="s">
        <v>910</v>
      </c>
      <c r="F32" s="36" t="s">
        <v>263</v>
      </c>
    </row>
    <row r="33" spans="2:6" ht="27.75" customHeight="1">
      <c r="B33" s="40" t="s">
        <v>911</v>
      </c>
      <c r="C33" s="65" t="s">
        <v>646</v>
      </c>
      <c r="D33" s="26" t="s">
        <v>93</v>
      </c>
      <c r="E33" s="5" t="s">
        <v>912</v>
      </c>
      <c r="F33" s="36" t="s">
        <v>269</v>
      </c>
    </row>
    <row r="34" spans="2:6" ht="27.75" customHeight="1">
      <c r="B34" s="41" t="s">
        <v>913</v>
      </c>
      <c r="C34" s="66" t="s">
        <v>647</v>
      </c>
      <c r="D34" s="26" t="s">
        <v>89</v>
      </c>
      <c r="E34" s="5" t="s">
        <v>914</v>
      </c>
      <c r="F34" s="36" t="s">
        <v>269</v>
      </c>
    </row>
    <row r="35" spans="2:6" ht="27.75" customHeight="1">
      <c r="B35" s="40" t="s">
        <v>915</v>
      </c>
      <c r="C35" s="65" t="s">
        <v>648</v>
      </c>
      <c r="D35" s="26" t="s">
        <v>89</v>
      </c>
      <c r="E35" s="5" t="s">
        <v>916</v>
      </c>
      <c r="F35" s="36" t="s">
        <v>269</v>
      </c>
    </row>
    <row r="36" spans="2:6" ht="15"/>
    <row r="37" spans="2:6" ht="21.75" customHeight="1">
      <c r="B37" s="129" t="s">
        <v>650</v>
      </c>
      <c r="C37" s="129"/>
      <c r="D37" s="129"/>
      <c r="E37" s="129"/>
      <c r="F37" s="129"/>
    </row>
    <row r="38" spans="2:6" ht="27.75" customHeight="1">
      <c r="B38" s="41" t="s">
        <v>917</v>
      </c>
      <c r="C38" s="66" t="s">
        <v>651</v>
      </c>
      <c r="D38" s="26" t="s">
        <v>86</v>
      </c>
      <c r="E38" s="5" t="s">
        <v>918</v>
      </c>
      <c r="F38" s="36" t="s">
        <v>269</v>
      </c>
    </row>
    <row r="39" spans="2:6" ht="27.75" customHeight="1">
      <c r="B39" s="40" t="s">
        <v>919</v>
      </c>
      <c r="C39" s="65" t="s">
        <v>653</v>
      </c>
      <c r="D39" s="26" t="s">
        <v>86</v>
      </c>
      <c r="E39" s="5" t="s">
        <v>920</v>
      </c>
      <c r="F39" s="36" t="s">
        <v>269</v>
      </c>
    </row>
    <row r="40" spans="2:6" ht="27.75" customHeight="1">
      <c r="B40" s="41" t="s">
        <v>921</v>
      </c>
      <c r="C40" s="66" t="s">
        <v>655</v>
      </c>
      <c r="D40" s="26" t="s">
        <v>86</v>
      </c>
      <c r="E40" s="5" t="s">
        <v>922</v>
      </c>
      <c r="F40" s="36" t="s">
        <v>263</v>
      </c>
    </row>
    <row r="41" spans="2:6" ht="27.75" customHeight="1">
      <c r="B41" s="40" t="s">
        <v>923</v>
      </c>
      <c r="C41" s="65" t="s">
        <v>657</v>
      </c>
      <c r="D41" s="26" t="s">
        <v>89</v>
      </c>
      <c r="E41" s="5" t="s">
        <v>924</v>
      </c>
      <c r="F41" s="36" t="s">
        <v>269</v>
      </c>
    </row>
    <row r="42" spans="2:6" ht="39" customHeight="1">
      <c r="B42" s="41" t="s">
        <v>925</v>
      </c>
      <c r="C42" s="66" t="s">
        <v>658</v>
      </c>
      <c r="D42" s="26" t="s">
        <v>93</v>
      </c>
      <c r="E42" s="5"/>
      <c r="F42" s="36" t="s">
        <v>269</v>
      </c>
    </row>
    <row r="43" spans="2:6" ht="27.75" customHeight="1">
      <c r="B43" s="40" t="s">
        <v>926</v>
      </c>
      <c r="C43" s="65" t="s">
        <v>660</v>
      </c>
      <c r="D43" s="26" t="s">
        <v>93</v>
      </c>
      <c r="E43" s="5"/>
      <c r="F43" s="36" t="s">
        <v>269</v>
      </c>
    </row>
    <row r="44" spans="2:6" ht="27.75" customHeight="1">
      <c r="B44" s="41" t="s">
        <v>927</v>
      </c>
      <c r="C44" s="66" t="s">
        <v>661</v>
      </c>
      <c r="D44" s="26" t="s">
        <v>89</v>
      </c>
      <c r="E44" s="5" t="s">
        <v>928</v>
      </c>
      <c r="F44" s="36" t="s">
        <v>263</v>
      </c>
    </row>
    <row r="45" spans="2:6" ht="15"/>
    <row r="46" spans="2:6" ht="21.75" customHeight="1">
      <c r="B46" s="129" t="s">
        <v>662</v>
      </c>
      <c r="C46" s="129"/>
      <c r="D46" s="129"/>
      <c r="E46" s="129"/>
      <c r="F46" s="129"/>
    </row>
    <row r="47" spans="2:6" ht="27.75" customHeight="1">
      <c r="B47" s="40" t="s">
        <v>929</v>
      </c>
      <c r="C47" s="65" t="s">
        <v>663</v>
      </c>
      <c r="D47" s="26" t="s">
        <v>86</v>
      </c>
      <c r="E47" s="5" t="s">
        <v>930</v>
      </c>
      <c r="F47" s="36" t="s">
        <v>269</v>
      </c>
    </row>
    <row r="48" spans="2:6" ht="42.75" customHeight="1">
      <c r="B48" s="41" t="s">
        <v>931</v>
      </c>
      <c r="C48" s="66" t="s">
        <v>665</v>
      </c>
      <c r="D48" s="26" t="s">
        <v>86</v>
      </c>
      <c r="E48" s="5" t="s">
        <v>932</v>
      </c>
      <c r="F48" s="36" t="s">
        <v>263</v>
      </c>
    </row>
    <row r="49" spans="2:6" ht="30.75" customHeight="1">
      <c r="B49" s="40" t="s">
        <v>933</v>
      </c>
      <c r="C49" s="65" t="s">
        <v>666</v>
      </c>
      <c r="D49" s="26" t="s">
        <v>89</v>
      </c>
      <c r="E49" s="5" t="s">
        <v>934</v>
      </c>
      <c r="F49" s="36" t="s">
        <v>263</v>
      </c>
    </row>
    <row r="50" spans="2:6" ht="15"/>
    <row r="51" spans="2:6" ht="21.75" customHeight="1">
      <c r="B51" s="129" t="s">
        <v>667</v>
      </c>
      <c r="C51" s="129"/>
      <c r="D51" s="129"/>
      <c r="E51" s="129"/>
      <c r="F51" s="129"/>
    </row>
    <row r="52" spans="2:6" ht="27.75" customHeight="1">
      <c r="B52" s="41" t="s">
        <v>935</v>
      </c>
      <c r="C52" s="66" t="s">
        <v>668</v>
      </c>
      <c r="D52" s="26" t="s">
        <v>89</v>
      </c>
      <c r="E52" s="5" t="s">
        <v>936</v>
      </c>
      <c r="F52" s="36" t="s">
        <v>263</v>
      </c>
    </row>
    <row r="53" spans="2:6" ht="27.75" customHeight="1">
      <c r="B53" s="40" t="s">
        <v>937</v>
      </c>
      <c r="C53" s="65" t="s">
        <v>670</v>
      </c>
      <c r="D53" s="26" t="s">
        <v>89</v>
      </c>
      <c r="E53" s="5" t="s">
        <v>938</v>
      </c>
      <c r="F53" s="36" t="s">
        <v>263</v>
      </c>
    </row>
    <row r="54" spans="2:6" ht="15"/>
    <row r="55" spans="2:6" ht="27.75" customHeight="1">
      <c r="B55" s="214" t="s">
        <v>671</v>
      </c>
      <c r="C55" s="214"/>
      <c r="D55" s="42">
        <f>IF(D31="Sí",1,IF(D31="Parcial",0.5,0))+IF(D32="Sí",1,IF(D32="Parcial",0.5,0))+IF(D33="Sí",1,IF(D33="Parcial",0.5,0))+IF(D34="Sí",1,IF(D34="Parcial",0.5,0))+IF(D35="Sí",1,IF(D35="Parcial",0.5,0))+IF(D38="Sí",1,IF(D38="Parcial",0.5,0))+IF(D39="Sí",1,IF(D39="Parcial",0.5,0))+IF(D40="Sí",1,IF(D40="Parcial",0.5,0))+IF(D41="Sí",1,IF(D41="Parcial",0.5,0))+IF(D42="Sí",1,IF(D42="Parcial",0.5,0))+IF(D43="Sí",1,IF(D43="Parcial",0.5,0))+IF(D44="Sí",1,IF(D44="Parcial",0.5,0))+IF(D47="Sí",1,IF(D47="Parcial",0.5,0))+IF(D48="Sí",1,IF(D48="Parcial",0.5,0))+IF(D49="Sí",1,IF(D49="Parcial",0.5,0))+IF(D52="Sí",1,IF(D52="Parcial",0.5,0))+IF(D53="Sí",1,IF(D53="Parcial",0.5,0))</f>
        <v>9.5</v>
      </c>
      <c r="E55" s="43">
        <f>D55/17</f>
        <v>0.55882352941176472</v>
      </c>
    </row>
    <row r="56" spans="2:6" ht="15"/>
    <row r="57" spans="2:6" ht="24" customHeight="1">
      <c r="B57" s="100" t="s">
        <v>672</v>
      </c>
      <c r="C57" s="100"/>
      <c r="D57" s="100"/>
      <c r="E57" s="100"/>
      <c r="F57" s="100"/>
    </row>
    <row r="58" spans="2:6" ht="21.75" customHeight="1">
      <c r="B58" s="6" t="s">
        <v>673</v>
      </c>
      <c r="C58" s="6" t="s">
        <v>674</v>
      </c>
      <c r="D58" s="6" t="s">
        <v>675</v>
      </c>
      <c r="E58" s="6" t="s">
        <v>676</v>
      </c>
      <c r="F58" s="6" t="s">
        <v>677</v>
      </c>
    </row>
    <row r="59" spans="2:6" ht="21.75" customHeight="1">
      <c r="B59" s="44" t="s">
        <v>678</v>
      </c>
      <c r="C59" s="341">
        <v>174</v>
      </c>
      <c r="D59" s="45"/>
      <c r="E59" s="45" t="s">
        <v>1009</v>
      </c>
      <c r="F59" s="121"/>
    </row>
    <row r="60" spans="2:6" ht="21.75" customHeight="1">
      <c r="B60" s="46" t="s">
        <v>680</v>
      </c>
      <c r="C60" s="342">
        <v>174</v>
      </c>
      <c r="D60" s="47"/>
      <c r="E60" s="47" t="s">
        <v>1009</v>
      </c>
      <c r="F60" s="121"/>
    </row>
    <row r="61" spans="2:6" ht="21.75" customHeight="1">
      <c r="B61" s="44" t="s">
        <v>681</v>
      </c>
      <c r="C61" s="341">
        <v>0</v>
      </c>
      <c r="D61" s="45"/>
      <c r="E61" s="45" t="s">
        <v>1009</v>
      </c>
      <c r="F61" s="121"/>
    </row>
    <row r="62" spans="2:6" ht="21.75" customHeight="1">
      <c r="B62" s="46" t="s">
        <v>682</v>
      </c>
      <c r="C62" s="342" t="s">
        <v>97</v>
      </c>
      <c r="D62" s="47" t="s">
        <v>97</v>
      </c>
      <c r="E62" s="47" t="s">
        <v>1009</v>
      </c>
      <c r="F62" s="121"/>
    </row>
    <row r="63" spans="2:6" ht="21.75" customHeight="1">
      <c r="B63" s="44" t="s">
        <v>683</v>
      </c>
      <c r="C63" s="343" t="s">
        <v>679</v>
      </c>
      <c r="D63" s="45" t="s">
        <v>679</v>
      </c>
      <c r="E63" s="45" t="s">
        <v>1009</v>
      </c>
      <c r="F63" s="121"/>
    </row>
    <row r="64" spans="2:6" ht="21.75" customHeight="1">
      <c r="B64" s="46" t="s">
        <v>684</v>
      </c>
      <c r="C64" s="344">
        <v>12.38</v>
      </c>
      <c r="D64" s="190" t="s">
        <v>940</v>
      </c>
      <c r="E64" s="47" t="s">
        <v>1009</v>
      </c>
      <c r="F64" s="121"/>
    </row>
    <row r="65" spans="2:6" ht="21.75" customHeight="1">
      <c r="B65" s="44" t="s">
        <v>249</v>
      </c>
      <c r="C65" s="343">
        <v>0.74</v>
      </c>
      <c r="D65" s="191">
        <v>0.92</v>
      </c>
      <c r="E65" s="45" t="s">
        <v>1009</v>
      </c>
      <c r="F65" s="121"/>
    </row>
    <row r="66" spans="2:6" ht="21.75" customHeight="1">
      <c r="B66" s="46" t="s">
        <v>685</v>
      </c>
      <c r="C66" s="342">
        <v>12</v>
      </c>
      <c r="D66" s="47"/>
      <c r="E66" s="47" t="s">
        <v>1009</v>
      </c>
      <c r="F66" s="121"/>
    </row>
    <row r="67" spans="2:6" ht="21.75" customHeight="1">
      <c r="B67" s="44" t="s">
        <v>686</v>
      </c>
      <c r="C67" s="341">
        <v>77</v>
      </c>
      <c r="D67" s="45"/>
      <c r="E67" s="45" t="s">
        <v>1009</v>
      </c>
      <c r="F67" s="121"/>
    </row>
    <row r="68" spans="2:6" ht="21.75" customHeight="1">
      <c r="B68" s="46" t="s">
        <v>687</v>
      </c>
      <c r="C68" s="342" t="s">
        <v>679</v>
      </c>
      <c r="D68" s="47" t="s">
        <v>679</v>
      </c>
      <c r="E68" s="47" t="s">
        <v>1009</v>
      </c>
      <c r="F68" s="121"/>
    </row>
    <row r="69" spans="2:6" ht="21.75" customHeight="1">
      <c r="B69" s="44" t="s">
        <v>688</v>
      </c>
      <c r="C69" s="343">
        <v>2</v>
      </c>
      <c r="D69" s="191"/>
      <c r="E69" s="45" t="s">
        <v>1009</v>
      </c>
      <c r="F69" s="121"/>
    </row>
    <row r="70" spans="2:6" ht="21.75" customHeight="1">
      <c r="B70" s="46" t="s">
        <v>690</v>
      </c>
      <c r="C70" s="344">
        <v>0</v>
      </c>
      <c r="D70" s="190">
        <v>0</v>
      </c>
      <c r="E70" s="47" t="s">
        <v>1009</v>
      </c>
      <c r="F70" s="121"/>
    </row>
    <row r="71" spans="2:6" ht="15"/>
    <row r="72" spans="2:6" ht="24" customHeight="1">
      <c r="B72" s="100" t="s">
        <v>37</v>
      </c>
      <c r="C72" s="100"/>
      <c r="D72" s="100"/>
      <c r="E72" s="100"/>
      <c r="F72" s="100"/>
    </row>
    <row r="73" spans="2:6" ht="24" customHeight="1">
      <c r="B73" s="216" t="s">
        <v>691</v>
      </c>
      <c r="C73" s="216"/>
      <c r="D73" s="216"/>
      <c r="E73" s="216"/>
      <c r="F73" s="216"/>
    </row>
    <row r="74" spans="2:6" ht="21.75" customHeight="1">
      <c r="B74" s="6" t="s">
        <v>692</v>
      </c>
      <c r="C74" s="6" t="s">
        <v>693</v>
      </c>
      <c r="D74" s="6" t="s">
        <v>694</v>
      </c>
      <c r="E74" s="6" t="s">
        <v>695</v>
      </c>
      <c r="F74" s="6" t="s">
        <v>696</v>
      </c>
    </row>
    <row r="75" spans="2:6" ht="19.5" customHeight="1">
      <c r="B75" s="44" t="s">
        <v>697</v>
      </c>
      <c r="C75" s="45"/>
      <c r="D75" s="45"/>
      <c r="E75" s="45"/>
      <c r="F75" s="45"/>
    </row>
    <row r="76" spans="2:6" ht="19.5" customHeight="1">
      <c r="B76" s="46" t="s">
        <v>698</v>
      </c>
      <c r="C76" s="47"/>
      <c r="D76" s="190"/>
      <c r="E76" s="47"/>
      <c r="F76" s="47"/>
    </row>
    <row r="77" spans="2:6" ht="19.5" customHeight="1">
      <c r="B77" s="44" t="s">
        <v>700</v>
      </c>
      <c r="C77" s="45">
        <v>174</v>
      </c>
      <c r="D77" s="191">
        <v>1</v>
      </c>
      <c r="E77" s="45">
        <v>12.38</v>
      </c>
      <c r="F77" s="45" t="s">
        <v>1010</v>
      </c>
    </row>
    <row r="78" spans="2:6" ht="19.5" customHeight="1">
      <c r="B78" s="46" t="s">
        <v>701</v>
      </c>
      <c r="C78" s="47"/>
      <c r="D78" s="47"/>
      <c r="E78" s="47"/>
      <c r="F78" s="47"/>
    </row>
    <row r="79" spans="2:6" ht="19.5" customHeight="1">
      <c r="B79" s="44" t="s">
        <v>703</v>
      </c>
      <c r="C79" s="45"/>
      <c r="D79" s="45"/>
      <c r="E79" s="45"/>
      <c r="F79" s="45"/>
    </row>
    <row r="80" spans="2:6" ht="44.25" customHeight="1">
      <c r="B80" s="16" t="s">
        <v>1011</v>
      </c>
      <c r="C80" s="47"/>
      <c r="D80" s="47"/>
      <c r="E80" s="47"/>
      <c r="F80" s="47"/>
    </row>
    <row r="81" spans="2:7" ht="19.5" customHeight="1">
      <c r="B81" s="44" t="s">
        <v>705</v>
      </c>
      <c r="C81" s="45"/>
      <c r="D81" s="45"/>
      <c r="E81" s="45"/>
      <c r="F81" s="45"/>
    </row>
    <row r="82" spans="2:7" ht="19.5" customHeight="1">
      <c r="B82" s="46" t="s">
        <v>707</v>
      </c>
      <c r="C82" s="47"/>
      <c r="D82" s="47"/>
      <c r="E82" s="47"/>
      <c r="F82" s="47"/>
    </row>
    <row r="83" spans="2:7" ht="14.45" customHeight="1"/>
    <row r="84" spans="2:7" ht="24" customHeight="1">
      <c r="B84" s="100" t="s">
        <v>1012</v>
      </c>
      <c r="C84" s="102"/>
      <c r="D84" s="102"/>
      <c r="E84" s="102"/>
      <c r="F84" s="102"/>
    </row>
    <row r="85" spans="2:7" ht="21.75" customHeight="1">
      <c r="B85" s="6" t="s">
        <v>710</v>
      </c>
      <c r="C85" s="6" t="s">
        <v>674</v>
      </c>
      <c r="D85" s="6" t="s">
        <v>194</v>
      </c>
      <c r="E85" s="6" t="s">
        <v>711</v>
      </c>
      <c r="F85" s="6" t="s">
        <v>696</v>
      </c>
    </row>
    <row r="86" spans="2:7" ht="21.75" customHeight="1">
      <c r="B86" s="14" t="s">
        <v>712</v>
      </c>
      <c r="C86" s="45"/>
      <c r="D86" s="45"/>
      <c r="E86" s="45"/>
      <c r="F86" s="45"/>
    </row>
    <row r="87" spans="2:7" ht="16.5">
      <c r="B87" s="16" t="s">
        <v>420</v>
      </c>
      <c r="C87" s="36"/>
      <c r="D87" s="36"/>
      <c r="E87" s="47"/>
      <c r="F87" s="348"/>
    </row>
    <row r="88" spans="2:7" ht="21.75" customHeight="1">
      <c r="B88" s="14" t="s">
        <v>421</v>
      </c>
      <c r="C88" s="45"/>
      <c r="D88" s="45"/>
      <c r="E88" s="45"/>
      <c r="F88" s="45"/>
    </row>
    <row r="89" spans="2:7" ht="16.5">
      <c r="B89" s="16" t="s">
        <v>713</v>
      </c>
      <c r="C89" s="47"/>
      <c r="D89" s="47"/>
      <c r="E89" s="47"/>
      <c r="F89" s="47"/>
    </row>
    <row r="90" spans="2:7" ht="33">
      <c r="B90" s="14" t="s">
        <v>714</v>
      </c>
      <c r="C90" s="45"/>
      <c r="D90" s="45"/>
      <c r="E90" s="45"/>
      <c r="F90" s="45"/>
    </row>
    <row r="91" spans="2:7" ht="21.75" customHeight="1">
      <c r="B91" s="16" t="s">
        <v>422</v>
      </c>
      <c r="C91" s="47"/>
      <c r="D91" s="47"/>
      <c r="E91" s="47"/>
      <c r="F91" s="47"/>
    </row>
    <row r="92" spans="2:7" ht="33">
      <c r="B92" s="14" t="s">
        <v>423</v>
      </c>
      <c r="C92" s="45"/>
      <c r="D92" s="45"/>
      <c r="E92" s="45"/>
      <c r="F92" s="45"/>
    </row>
    <row r="94" spans="2:7" ht="24" customHeight="1">
      <c r="B94" s="201" t="s">
        <v>715</v>
      </c>
      <c r="C94" s="201"/>
      <c r="D94" s="201"/>
      <c r="E94" s="201"/>
      <c r="F94" s="201"/>
      <c r="G94" s="201"/>
    </row>
    <row r="95" spans="2:7" ht="27.75" customHeight="1">
      <c r="B95" s="6" t="s">
        <v>141</v>
      </c>
      <c r="C95" s="6" t="s">
        <v>716</v>
      </c>
      <c r="D95" s="6" t="s">
        <v>717</v>
      </c>
      <c r="E95" s="6" t="s">
        <v>718</v>
      </c>
      <c r="F95" s="6" t="s">
        <v>719</v>
      </c>
      <c r="G95" s="6" t="s">
        <v>720</v>
      </c>
    </row>
    <row r="96" spans="2:7" ht="25.5" customHeight="1">
      <c r="B96" s="48" t="s">
        <v>721</v>
      </c>
      <c r="C96" s="26" t="s">
        <v>89</v>
      </c>
      <c r="D96" s="69" t="s">
        <v>722</v>
      </c>
      <c r="E96" s="49">
        <v>3</v>
      </c>
      <c r="F96" s="36" t="s">
        <v>269</v>
      </c>
      <c r="G96" s="5" t="s">
        <v>942</v>
      </c>
    </row>
    <row r="97" spans="2:7" ht="25.5" customHeight="1">
      <c r="B97" s="50" t="s">
        <v>724</v>
      </c>
      <c r="C97" s="26" t="s">
        <v>86</v>
      </c>
      <c r="D97" s="68" t="s">
        <v>725</v>
      </c>
      <c r="E97" s="49">
        <v>4</v>
      </c>
      <c r="F97" s="36" t="s">
        <v>263</v>
      </c>
      <c r="G97" s="5" t="s">
        <v>943</v>
      </c>
    </row>
    <row r="98" spans="2:7" ht="25.5" customHeight="1">
      <c r="B98" s="48" t="s">
        <v>727</v>
      </c>
      <c r="C98" s="26" t="s">
        <v>86</v>
      </c>
      <c r="D98" s="69" t="s">
        <v>728</v>
      </c>
      <c r="E98" s="49">
        <v>4</v>
      </c>
      <c r="F98" s="36" t="s">
        <v>263</v>
      </c>
      <c r="G98" s="5" t="s">
        <v>944</v>
      </c>
    </row>
    <row r="99" spans="2:7" ht="25.5" customHeight="1">
      <c r="B99" s="50" t="s">
        <v>730</v>
      </c>
      <c r="C99" s="26" t="s">
        <v>89</v>
      </c>
      <c r="D99" s="68" t="s">
        <v>731</v>
      </c>
      <c r="E99" s="49">
        <v>3</v>
      </c>
      <c r="F99" s="36" t="s">
        <v>269</v>
      </c>
      <c r="G99" s="5" t="s">
        <v>945</v>
      </c>
    </row>
    <row r="100" spans="2:7" ht="25.5" customHeight="1">
      <c r="B100" s="48" t="s">
        <v>733</v>
      </c>
      <c r="C100" s="26" t="s">
        <v>93</v>
      </c>
      <c r="D100" s="67" t="s">
        <v>734</v>
      </c>
      <c r="E100" s="49">
        <v>2</v>
      </c>
      <c r="F100" s="36" t="s">
        <v>274</v>
      </c>
      <c r="G100" s="5" t="s">
        <v>946</v>
      </c>
    </row>
    <row r="101" spans="2:7" ht="25.5" customHeight="1">
      <c r="B101" s="50" t="s">
        <v>736</v>
      </c>
      <c r="C101" s="26" t="s">
        <v>89</v>
      </c>
      <c r="D101" s="68" t="s">
        <v>737</v>
      </c>
      <c r="E101" s="49">
        <v>3</v>
      </c>
      <c r="F101" s="36" t="s">
        <v>269</v>
      </c>
      <c r="G101" s="5" t="s">
        <v>947</v>
      </c>
    </row>
    <row r="102" spans="2:7" ht="25.5" customHeight="1">
      <c r="B102" s="48" t="s">
        <v>739</v>
      </c>
      <c r="C102" s="26" t="s">
        <v>86</v>
      </c>
      <c r="D102" s="67" t="s">
        <v>740</v>
      </c>
      <c r="E102" s="49">
        <v>3</v>
      </c>
      <c r="F102" s="36" t="s">
        <v>269</v>
      </c>
      <c r="G102" s="5" t="s">
        <v>949</v>
      </c>
    </row>
    <row r="103" spans="2:7" ht="25.5" customHeight="1">
      <c r="B103" s="50" t="s">
        <v>742</v>
      </c>
      <c r="C103" s="26" t="s">
        <v>89</v>
      </c>
      <c r="D103" s="74" t="s">
        <v>743</v>
      </c>
      <c r="E103" s="49">
        <v>3</v>
      </c>
      <c r="F103" s="36" t="s">
        <v>269</v>
      </c>
      <c r="G103" s="5" t="s">
        <v>950</v>
      </c>
    </row>
    <row r="104" spans="2:7" ht="25.5" customHeight="1">
      <c r="B104" s="48" t="s">
        <v>745</v>
      </c>
      <c r="C104" s="26" t="s">
        <v>86</v>
      </c>
      <c r="D104" s="69" t="s">
        <v>746</v>
      </c>
      <c r="E104" s="49">
        <v>3</v>
      </c>
      <c r="F104" s="36" t="s">
        <v>269</v>
      </c>
      <c r="G104" s="5" t="s">
        <v>951</v>
      </c>
    </row>
    <row r="105" spans="2:7" ht="83.25">
      <c r="B105" s="50" t="s">
        <v>748</v>
      </c>
      <c r="C105" s="26" t="s">
        <v>89</v>
      </c>
      <c r="D105" s="74" t="s">
        <v>749</v>
      </c>
      <c r="E105" s="49">
        <v>3</v>
      </c>
      <c r="F105" s="36" t="s">
        <v>269</v>
      </c>
      <c r="G105" s="5" t="s">
        <v>953</v>
      </c>
    </row>
    <row r="106" spans="2:7" ht="25.5" customHeight="1">
      <c r="B106" s="48" t="s">
        <v>751</v>
      </c>
      <c r="C106" s="26" t="s">
        <v>89</v>
      </c>
      <c r="D106" s="67" t="s">
        <v>752</v>
      </c>
      <c r="E106" s="49">
        <v>3</v>
      </c>
      <c r="F106" s="36" t="s">
        <v>269</v>
      </c>
      <c r="G106" s="5" t="s">
        <v>954</v>
      </c>
    </row>
    <row r="107" spans="2:7" ht="25.5" customHeight="1">
      <c r="B107" s="50" t="s">
        <v>754</v>
      </c>
      <c r="C107" s="26" t="s">
        <v>89</v>
      </c>
      <c r="D107" s="74" t="s">
        <v>755</v>
      </c>
      <c r="E107" s="49">
        <v>3</v>
      </c>
      <c r="F107" s="36" t="s">
        <v>269</v>
      </c>
      <c r="G107" s="5" t="s">
        <v>955</v>
      </c>
    </row>
    <row r="108" spans="2:7" ht="25.5" customHeight="1">
      <c r="B108" s="48" t="s">
        <v>757</v>
      </c>
      <c r="C108" s="26" t="s">
        <v>86</v>
      </c>
      <c r="D108" s="69" t="s">
        <v>758</v>
      </c>
      <c r="E108" s="49">
        <v>4</v>
      </c>
      <c r="F108" s="36" t="s">
        <v>263</v>
      </c>
      <c r="G108" s="5" t="s">
        <v>956</v>
      </c>
    </row>
    <row r="109" spans="2:7" ht="25.5" customHeight="1">
      <c r="B109" s="50" t="s">
        <v>760</v>
      </c>
      <c r="C109" s="26" t="s">
        <v>89</v>
      </c>
      <c r="D109" s="74" t="s">
        <v>761</v>
      </c>
      <c r="E109" s="49">
        <v>3</v>
      </c>
      <c r="F109" s="36" t="s">
        <v>269</v>
      </c>
      <c r="G109" s="5" t="s">
        <v>957</v>
      </c>
    </row>
    <row r="110" spans="2:7" ht="25.5" customHeight="1">
      <c r="B110" s="48" t="s">
        <v>763</v>
      </c>
      <c r="C110" s="26" t="s">
        <v>89</v>
      </c>
      <c r="D110" s="69" t="s">
        <v>764</v>
      </c>
      <c r="E110" s="49">
        <v>3</v>
      </c>
      <c r="F110" s="36" t="s">
        <v>269</v>
      </c>
      <c r="G110" s="5" t="s">
        <v>958</v>
      </c>
    </row>
    <row r="111" spans="2:7" ht="25.5" customHeight="1">
      <c r="B111" s="50" t="s">
        <v>766</v>
      </c>
      <c r="C111" s="26" t="s">
        <v>86</v>
      </c>
      <c r="D111" s="74" t="s">
        <v>767</v>
      </c>
      <c r="E111" s="49">
        <v>4</v>
      </c>
      <c r="F111" s="36" t="s">
        <v>263</v>
      </c>
      <c r="G111" s="5" t="s">
        <v>960</v>
      </c>
    </row>
    <row r="112" spans="2:7" ht="25.5" customHeight="1">
      <c r="B112" s="48" t="s">
        <v>769</v>
      </c>
      <c r="C112" s="26" t="s">
        <v>89</v>
      </c>
      <c r="D112" s="69" t="s">
        <v>770</v>
      </c>
      <c r="E112" s="49">
        <v>3</v>
      </c>
      <c r="F112" s="36" t="s">
        <v>269</v>
      </c>
      <c r="G112" s="5" t="s">
        <v>961</v>
      </c>
    </row>
    <row r="113" spans="2:7" ht="25.5" customHeight="1">
      <c r="B113" s="50" t="s">
        <v>772</v>
      </c>
      <c r="C113" s="26" t="s">
        <v>89</v>
      </c>
      <c r="D113" s="74" t="s">
        <v>773</v>
      </c>
      <c r="E113" s="49">
        <v>3</v>
      </c>
      <c r="F113" s="36" t="s">
        <v>269</v>
      </c>
      <c r="G113" s="5" t="s">
        <v>962</v>
      </c>
    </row>
    <row r="114" spans="2:7" ht="25.5" customHeight="1">
      <c r="B114" s="50" t="s">
        <v>775</v>
      </c>
      <c r="C114" s="26" t="s">
        <v>86</v>
      </c>
      <c r="D114" s="74" t="s">
        <v>776</v>
      </c>
      <c r="E114" s="49"/>
      <c r="F114" s="36"/>
      <c r="G114" s="5" t="s">
        <v>777</v>
      </c>
    </row>
    <row r="115" spans="2:7" ht="25.5" customHeight="1">
      <c r="B115" s="50" t="s">
        <v>778</v>
      </c>
      <c r="C115" s="26"/>
      <c r="D115" s="74"/>
      <c r="E115" s="49"/>
      <c r="F115" s="36"/>
      <c r="G115" s="5"/>
    </row>
    <row r="116" spans="2:7" ht="15"/>
    <row r="117" spans="2:7" ht="24" customHeight="1">
      <c r="B117" s="100" t="s">
        <v>779</v>
      </c>
      <c r="C117" s="100"/>
      <c r="D117" s="100"/>
    </row>
    <row r="118" spans="2:7" ht="21.75" customHeight="1">
      <c r="B118" s="6" t="s">
        <v>780</v>
      </c>
      <c r="C118" s="6" t="s">
        <v>781</v>
      </c>
      <c r="D118" s="6" t="s">
        <v>677</v>
      </c>
    </row>
    <row r="119" spans="2:7" ht="28.5" customHeight="1">
      <c r="B119" s="13" t="s">
        <v>782</v>
      </c>
      <c r="C119" s="64" t="s">
        <v>1013</v>
      </c>
      <c r="D119" s="64" t="s">
        <v>1014</v>
      </c>
    </row>
    <row r="120" spans="2:7" ht="28.5" customHeight="1">
      <c r="B120" s="15" t="s">
        <v>783</v>
      </c>
      <c r="C120" s="64" t="s">
        <v>966</v>
      </c>
      <c r="D120" s="64" t="s">
        <v>967</v>
      </c>
    </row>
    <row r="121" spans="2:7" ht="28.5" customHeight="1">
      <c r="B121" s="13" t="s">
        <v>786</v>
      </c>
      <c r="C121" s="64"/>
      <c r="D121" s="64" t="s">
        <v>968</v>
      </c>
    </row>
    <row r="122" spans="2:7" ht="28.5" customHeight="1">
      <c r="B122" s="15" t="s">
        <v>787</v>
      </c>
      <c r="C122" s="64"/>
      <c r="D122" s="64" t="s">
        <v>969</v>
      </c>
    </row>
    <row r="123" spans="2:7" ht="28.5" customHeight="1">
      <c r="B123" s="13" t="s">
        <v>788</v>
      </c>
      <c r="C123" s="64"/>
      <c r="D123" s="64" t="s">
        <v>1015</v>
      </c>
    </row>
    <row r="124" spans="2:7" ht="28.5" customHeight="1">
      <c r="B124" s="15" t="s">
        <v>789</v>
      </c>
      <c r="C124" s="64" t="s">
        <v>970</v>
      </c>
      <c r="D124" s="64" t="s">
        <v>971</v>
      </c>
    </row>
    <row r="125" spans="2:7" ht="28.5" customHeight="1">
      <c r="B125" s="13" t="s">
        <v>790</v>
      </c>
      <c r="C125" s="64" t="s">
        <v>451</v>
      </c>
      <c r="D125" s="64" t="s">
        <v>972</v>
      </c>
    </row>
    <row r="126" spans="2:7" ht="28.5" customHeight="1">
      <c r="B126" s="15" t="s">
        <v>791</v>
      </c>
      <c r="C126" s="109"/>
      <c r="D126" s="64" t="s">
        <v>1016</v>
      </c>
    </row>
    <row r="127" spans="2:7" ht="15">
      <c r="B127" s="123"/>
      <c r="C127" s="109"/>
      <c r="D127" s="109"/>
    </row>
    <row r="128" spans="2:7" ht="24" customHeight="1">
      <c r="B128" s="100" t="s">
        <v>792</v>
      </c>
      <c r="C128" s="100"/>
      <c r="D128" s="100"/>
      <c r="E128" s="100"/>
      <c r="F128" s="100"/>
    </row>
    <row r="129" spans="2:7" ht="21.75" customHeight="1">
      <c r="B129" s="6" t="s">
        <v>793</v>
      </c>
      <c r="C129" s="6" t="s">
        <v>794</v>
      </c>
      <c r="D129" s="6" t="s">
        <v>795</v>
      </c>
      <c r="E129" s="6" t="s">
        <v>796</v>
      </c>
      <c r="F129" s="6" t="s">
        <v>261</v>
      </c>
    </row>
    <row r="130" spans="2:7" ht="21.75" customHeight="1">
      <c r="B130" s="44" t="s">
        <v>797</v>
      </c>
      <c r="C130" s="99" t="s">
        <v>973</v>
      </c>
      <c r="D130" s="45" t="s">
        <v>86</v>
      </c>
      <c r="E130" s="14" t="s">
        <v>974</v>
      </c>
      <c r="F130" s="45" t="s">
        <v>269</v>
      </c>
    </row>
    <row r="131" spans="2:7" ht="21.75" customHeight="1">
      <c r="B131" s="46" t="s">
        <v>799</v>
      </c>
      <c r="C131" s="99"/>
      <c r="D131" s="45" t="s">
        <v>93</v>
      </c>
      <c r="E131" s="16" t="s">
        <v>975</v>
      </c>
      <c r="F131" s="45" t="s">
        <v>269</v>
      </c>
    </row>
    <row r="132" spans="2:7" ht="21.75" customHeight="1">
      <c r="B132" s="44" t="s">
        <v>800</v>
      </c>
      <c r="C132" s="99"/>
      <c r="D132" s="45" t="s">
        <v>93</v>
      </c>
      <c r="E132" s="14" t="s">
        <v>976</v>
      </c>
      <c r="F132" s="45" t="s">
        <v>263</v>
      </c>
    </row>
    <row r="133" spans="2:7" ht="21.75" customHeight="1">
      <c r="B133" s="46" t="s">
        <v>801</v>
      </c>
      <c r="C133" s="99"/>
      <c r="D133" s="45" t="s">
        <v>93</v>
      </c>
      <c r="E133" s="16" t="s">
        <v>977</v>
      </c>
      <c r="F133" s="45" t="s">
        <v>263</v>
      </c>
    </row>
    <row r="134" spans="2:7" ht="31.5" customHeight="1">
      <c r="B134" s="14" t="s">
        <v>802</v>
      </c>
      <c r="C134" s="99"/>
      <c r="D134" s="45" t="s">
        <v>93</v>
      </c>
      <c r="E134" s="14" t="s">
        <v>978</v>
      </c>
      <c r="F134" s="45" t="s">
        <v>269</v>
      </c>
    </row>
    <row r="135" spans="2:7" ht="30" customHeight="1">
      <c r="B135" s="16" t="s">
        <v>803</v>
      </c>
      <c r="C135" s="99"/>
      <c r="D135" s="45" t="s">
        <v>93</v>
      </c>
      <c r="E135" s="16" t="s">
        <v>979</v>
      </c>
      <c r="F135" s="45" t="s">
        <v>274</v>
      </c>
    </row>
    <row r="136" spans="2:7" ht="21.75" customHeight="1">
      <c r="B136" s="44" t="s">
        <v>804</v>
      </c>
      <c r="C136" s="99" t="s">
        <v>980</v>
      </c>
      <c r="D136" s="45" t="s">
        <v>278</v>
      </c>
      <c r="E136" s="14" t="s">
        <v>981</v>
      </c>
      <c r="F136" s="45" t="s">
        <v>263</v>
      </c>
    </row>
    <row r="137" spans="2:7" ht="21.75" customHeight="1">
      <c r="B137" s="46" t="s">
        <v>805</v>
      </c>
      <c r="C137" s="99"/>
      <c r="D137" s="45" t="s">
        <v>93</v>
      </c>
      <c r="E137" s="16" t="s">
        <v>982</v>
      </c>
      <c r="F137" s="45" t="s">
        <v>274</v>
      </c>
    </row>
    <row r="138" spans="2:7" ht="21.75" customHeight="1">
      <c r="B138" s="44" t="s">
        <v>806</v>
      </c>
      <c r="C138" s="99" t="s">
        <v>983</v>
      </c>
      <c r="D138" s="45" t="s">
        <v>89</v>
      </c>
      <c r="E138" s="14" t="s">
        <v>984</v>
      </c>
      <c r="F138" s="45" t="s">
        <v>269</v>
      </c>
    </row>
    <row r="139" spans="2:7" ht="21.75" customHeight="1">
      <c r="B139" s="46" t="s">
        <v>807</v>
      </c>
      <c r="C139" s="99" t="s">
        <v>985</v>
      </c>
      <c r="D139" s="45" t="s">
        <v>89</v>
      </c>
      <c r="E139" s="16" t="s">
        <v>1017</v>
      </c>
      <c r="F139" s="45" t="s">
        <v>263</v>
      </c>
    </row>
    <row r="141" spans="2:7" ht="24" customHeight="1">
      <c r="B141" s="201" t="s">
        <v>810</v>
      </c>
      <c r="C141" s="201"/>
      <c r="D141" s="201"/>
      <c r="E141" s="201"/>
      <c r="F141" s="201"/>
      <c r="G141" s="201"/>
    </row>
    <row r="142" spans="2:7" ht="21.75" customHeight="1">
      <c r="B142" s="6" t="s">
        <v>811</v>
      </c>
      <c r="C142" s="6" t="s">
        <v>812</v>
      </c>
    </row>
    <row r="143" spans="2:7" ht="21.75" customHeight="1">
      <c r="B143" s="13" t="s">
        <v>813</v>
      </c>
      <c r="C143" s="209" t="s">
        <v>987</v>
      </c>
      <c r="D143" s="209"/>
      <c r="E143" s="209"/>
      <c r="F143" s="209"/>
      <c r="G143" s="209"/>
    </row>
    <row r="144" spans="2:7" ht="21.75" customHeight="1">
      <c r="B144" s="15" t="s">
        <v>815</v>
      </c>
      <c r="C144" s="209" t="s">
        <v>679</v>
      </c>
      <c r="D144" s="209"/>
      <c r="E144" s="209"/>
      <c r="F144" s="209"/>
      <c r="G144" s="209"/>
    </row>
    <row r="145" spans="2:7" ht="21.75" customHeight="1">
      <c r="B145" s="13" t="s">
        <v>816</v>
      </c>
      <c r="C145" s="209" t="s">
        <v>679</v>
      </c>
      <c r="D145" s="209"/>
      <c r="E145" s="209"/>
      <c r="F145" s="209"/>
      <c r="G145" s="209"/>
    </row>
    <row r="146" spans="2:7" ht="21.75" customHeight="1">
      <c r="B146" s="15" t="s">
        <v>817</v>
      </c>
      <c r="C146" s="209" t="s">
        <v>679</v>
      </c>
      <c r="D146" s="209"/>
      <c r="E146" s="209"/>
      <c r="F146" s="209"/>
      <c r="G146" s="209"/>
    </row>
    <row r="147" spans="2:7" ht="21.75" customHeight="1">
      <c r="B147" s="13" t="s">
        <v>818</v>
      </c>
      <c r="C147" s="209" t="s">
        <v>988</v>
      </c>
      <c r="D147" s="209"/>
      <c r="E147" s="209"/>
      <c r="F147" s="209"/>
      <c r="G147" s="209"/>
    </row>
    <row r="148" spans="2:7" ht="21.75" customHeight="1">
      <c r="B148" s="15" t="s">
        <v>819</v>
      </c>
      <c r="C148" s="209" t="s">
        <v>989</v>
      </c>
      <c r="D148" s="209"/>
      <c r="E148" s="209"/>
      <c r="F148" s="209"/>
      <c r="G148" s="209"/>
    </row>
    <row r="149" spans="2:7" ht="21.75" customHeight="1">
      <c r="B149" s="13" t="s">
        <v>821</v>
      </c>
      <c r="C149" s="209" t="s">
        <v>990</v>
      </c>
      <c r="D149" s="209"/>
      <c r="E149" s="209"/>
      <c r="F149" s="209"/>
      <c r="G149" s="209"/>
    </row>
    <row r="151" spans="2:7" ht="24" customHeight="1">
      <c r="B151" s="201" t="s">
        <v>823</v>
      </c>
      <c r="C151" s="201"/>
      <c r="D151" s="201"/>
      <c r="E151" s="201"/>
      <c r="F151" s="201"/>
      <c r="G151" s="201"/>
    </row>
    <row r="152" spans="2:7" ht="21.75" customHeight="1">
      <c r="B152" s="6" t="s">
        <v>824</v>
      </c>
      <c r="C152" s="6" t="s">
        <v>825</v>
      </c>
    </row>
    <row r="153" spans="2:7" ht="30" customHeight="1">
      <c r="B153" s="51" t="s">
        <v>826</v>
      </c>
      <c r="C153" s="209" t="s">
        <v>992</v>
      </c>
      <c r="D153" s="209"/>
      <c r="E153" s="209"/>
      <c r="F153" s="209"/>
      <c r="G153" s="209"/>
    </row>
    <row r="154" spans="2:7" ht="30" customHeight="1">
      <c r="B154" s="52" t="s">
        <v>828</v>
      </c>
      <c r="C154" s="209" t="s">
        <v>993</v>
      </c>
      <c r="D154" s="209"/>
      <c r="E154" s="209"/>
      <c r="F154" s="209"/>
      <c r="G154" s="209"/>
    </row>
    <row r="155" spans="2:7" ht="30" customHeight="1">
      <c r="B155" s="51" t="s">
        <v>830</v>
      </c>
      <c r="C155" s="209" t="s">
        <v>994</v>
      </c>
      <c r="D155" s="209"/>
      <c r="E155" s="209"/>
      <c r="F155" s="209"/>
      <c r="G155" s="209"/>
    </row>
    <row r="156" spans="2:7" ht="30" customHeight="1">
      <c r="B156" s="52" t="s">
        <v>832</v>
      </c>
      <c r="C156" s="209" t="s">
        <v>995</v>
      </c>
      <c r="D156" s="209"/>
      <c r="E156" s="209"/>
      <c r="F156" s="209"/>
      <c r="G156" s="209"/>
    </row>
    <row r="157" spans="2:7" ht="30" customHeight="1">
      <c r="B157" s="51" t="s">
        <v>834</v>
      </c>
      <c r="C157" s="209" t="s">
        <v>996</v>
      </c>
      <c r="D157" s="209"/>
      <c r="E157" s="209"/>
      <c r="F157" s="209"/>
      <c r="G157" s="209"/>
    </row>
    <row r="158" spans="2:7" ht="30" customHeight="1">
      <c r="B158" s="52" t="s">
        <v>836</v>
      </c>
      <c r="C158" s="209" t="s">
        <v>997</v>
      </c>
      <c r="D158" s="209"/>
      <c r="E158" s="209"/>
      <c r="F158" s="209"/>
      <c r="G158" s="209"/>
    </row>
    <row r="159" spans="2:7" ht="30" customHeight="1">
      <c r="B159" s="51" t="s">
        <v>837</v>
      </c>
      <c r="C159" s="209" t="s">
        <v>998</v>
      </c>
      <c r="D159" s="209"/>
      <c r="E159" s="209"/>
      <c r="F159" s="209"/>
      <c r="G159" s="209"/>
    </row>
    <row r="160" spans="2:7" ht="30" customHeight="1">
      <c r="B160" s="52" t="s">
        <v>839</v>
      </c>
      <c r="C160" s="211" t="s">
        <v>840</v>
      </c>
      <c r="D160" s="212"/>
      <c r="E160" s="212"/>
      <c r="F160" s="212"/>
      <c r="G160" s="212"/>
    </row>
    <row r="161" spans="2:11" ht="30" customHeight="1">
      <c r="B161" s="51" t="s">
        <v>841</v>
      </c>
      <c r="C161" s="209" t="s">
        <v>999</v>
      </c>
      <c r="D161" s="209"/>
      <c r="E161" s="209"/>
      <c r="F161" s="209"/>
      <c r="G161" s="209"/>
    </row>
    <row r="162" spans="2:11" ht="15"/>
    <row r="163" spans="2:11" ht="22.5" customHeight="1">
      <c r="B163" s="303" t="s">
        <v>843</v>
      </c>
      <c r="C163" s="303"/>
      <c r="D163" s="303"/>
      <c r="E163" s="303"/>
      <c r="F163" s="303"/>
      <c r="G163" s="303"/>
      <c r="H163" s="360"/>
      <c r="I163" s="124" t="s">
        <v>846</v>
      </c>
      <c r="J163" s="124" t="s">
        <v>847</v>
      </c>
      <c r="K163" s="124" t="s">
        <v>848</v>
      </c>
    </row>
    <row r="164" spans="2:11" ht="30.75">
      <c r="B164" s="92" t="s">
        <v>260</v>
      </c>
      <c r="C164" s="93"/>
      <c r="D164" s="92" t="s">
        <v>844</v>
      </c>
      <c r="E164" s="93"/>
      <c r="F164" s="92" t="s">
        <v>845</v>
      </c>
      <c r="G164" s="93"/>
      <c r="H164" s="360"/>
      <c r="I164" s="125" t="s">
        <v>850</v>
      </c>
      <c r="J164" s="114" t="s">
        <v>851</v>
      </c>
      <c r="K164" s="114" t="s">
        <v>852</v>
      </c>
    </row>
    <row r="165" spans="2:11" ht="27">
      <c r="B165" s="94" t="s">
        <v>849</v>
      </c>
      <c r="C165" s="307"/>
      <c r="D165" s="307"/>
      <c r="E165" s="307"/>
      <c r="F165" s="307"/>
      <c r="G165" s="307"/>
      <c r="H165" s="360"/>
      <c r="I165" s="125" t="s">
        <v>854</v>
      </c>
      <c r="J165" s="114" t="s">
        <v>855</v>
      </c>
      <c r="K165" s="114" t="s">
        <v>856</v>
      </c>
    </row>
    <row r="166" spans="2:11" ht="27">
      <c r="B166" s="92" t="s">
        <v>853</v>
      </c>
      <c r="C166" s="307"/>
      <c r="D166" s="307"/>
      <c r="E166" s="307"/>
      <c r="F166" s="307"/>
      <c r="G166" s="307"/>
      <c r="H166" s="360"/>
      <c r="I166" s="125" t="s">
        <v>858</v>
      </c>
      <c r="J166" s="114" t="s">
        <v>859</v>
      </c>
      <c r="K166" s="114" t="s">
        <v>860</v>
      </c>
    </row>
    <row r="167" spans="2:11" ht="27">
      <c r="B167" s="94" t="s">
        <v>857</v>
      </c>
      <c r="C167" s="307"/>
      <c r="D167" s="307"/>
      <c r="E167" s="307"/>
      <c r="F167" s="307"/>
      <c r="G167" s="307"/>
      <c r="H167" s="360"/>
      <c r="I167" s="125" t="s">
        <v>863</v>
      </c>
      <c r="J167" s="114" t="s">
        <v>864</v>
      </c>
      <c r="K167" s="114" t="s">
        <v>865</v>
      </c>
    </row>
    <row r="168" spans="2:11" ht="27">
      <c r="B168" s="92" t="s">
        <v>861</v>
      </c>
      <c r="C168" s="211" t="s">
        <v>1018</v>
      </c>
      <c r="D168" s="212"/>
      <c r="E168" s="212"/>
      <c r="F168" s="212"/>
      <c r="G168" s="212"/>
      <c r="H168" s="360"/>
      <c r="I168" s="125" t="s">
        <v>867</v>
      </c>
      <c r="J168" s="114" t="s">
        <v>868</v>
      </c>
      <c r="K168" s="114" t="s">
        <v>869</v>
      </c>
    </row>
    <row r="169" spans="2:11" ht="27">
      <c r="B169" s="92" t="s">
        <v>866</v>
      </c>
      <c r="C169" s="307"/>
      <c r="D169" s="307"/>
      <c r="E169" s="307"/>
      <c r="F169" s="307"/>
      <c r="G169" s="307"/>
      <c r="H169" s="360"/>
      <c r="I169" s="125" t="s">
        <v>873</v>
      </c>
      <c r="J169" s="114" t="s">
        <v>874</v>
      </c>
      <c r="K169" s="114" t="s">
        <v>875</v>
      </c>
    </row>
    <row r="170" spans="2:11" ht="45.75">
      <c r="B170" s="94" t="s">
        <v>870</v>
      </c>
      <c r="C170" s="93"/>
      <c r="D170" s="92" t="s">
        <v>871</v>
      </c>
      <c r="E170" s="93"/>
      <c r="F170" s="92" t="s">
        <v>872</v>
      </c>
      <c r="G170" s="93"/>
      <c r="H170" s="360"/>
      <c r="I170" s="125" t="s">
        <v>879</v>
      </c>
      <c r="J170" s="114" t="s">
        <v>880</v>
      </c>
      <c r="K170" s="114" t="s">
        <v>881</v>
      </c>
    </row>
    <row r="171" spans="2:11" ht="45.75">
      <c r="B171" s="92" t="s">
        <v>876</v>
      </c>
      <c r="C171" s="93"/>
      <c r="D171" s="92" t="s">
        <v>877</v>
      </c>
      <c r="E171" s="93"/>
      <c r="F171" s="92" t="s">
        <v>878</v>
      </c>
      <c r="G171" s="93"/>
      <c r="H171" s="360"/>
      <c r="I171" s="125" t="s">
        <v>885</v>
      </c>
      <c r="J171" s="114" t="s">
        <v>886</v>
      </c>
      <c r="K171" s="114" t="s">
        <v>887</v>
      </c>
    </row>
    <row r="172" spans="2:11" ht="30.75">
      <c r="B172" s="94" t="s">
        <v>882</v>
      </c>
      <c r="C172" s="93"/>
      <c r="D172" s="92" t="s">
        <v>883</v>
      </c>
      <c r="E172" s="93"/>
      <c r="F172" s="92" t="s">
        <v>884</v>
      </c>
      <c r="G172" s="93"/>
      <c r="H172" s="360"/>
    </row>
    <row r="173" spans="2:11" ht="15">
      <c r="B173" s="92" t="s">
        <v>888</v>
      </c>
      <c r="C173" s="307"/>
      <c r="D173" s="307"/>
      <c r="E173" s="307"/>
      <c r="F173" s="307"/>
      <c r="G173" s="307"/>
      <c r="H173" s="360"/>
      <c r="I173" s="360"/>
      <c r="J173" s="360"/>
      <c r="K173" s="360"/>
    </row>
    <row r="174" spans="2:11" ht="30.75">
      <c r="B174" s="94" t="s">
        <v>889</v>
      </c>
      <c r="C174" s="307"/>
      <c r="D174" s="307"/>
      <c r="E174" s="307"/>
      <c r="F174" s="307"/>
      <c r="G174" s="307"/>
      <c r="H174" s="360"/>
    </row>
    <row r="175" spans="2:11" ht="30.75">
      <c r="B175" s="92" t="s">
        <v>890</v>
      </c>
      <c r="C175" s="307"/>
      <c r="D175" s="307"/>
      <c r="E175" s="307"/>
      <c r="F175" s="307"/>
      <c r="G175" s="307"/>
      <c r="H175" s="360"/>
    </row>
    <row r="176" spans="2:11" ht="15"/>
    <row r="177" ht="15"/>
  </sheetData>
  <mergeCells count="50">
    <mergeCell ref="C15:E15"/>
    <mergeCell ref="C19:E19"/>
    <mergeCell ref="C20:E20"/>
    <mergeCell ref="C158:G158"/>
    <mergeCell ref="C159:G159"/>
    <mergeCell ref="C153:G153"/>
    <mergeCell ref="C154:G154"/>
    <mergeCell ref="C155:G155"/>
    <mergeCell ref="C156:G156"/>
    <mergeCell ref="B141:G141"/>
    <mergeCell ref="C143:G143"/>
    <mergeCell ref="C144:G144"/>
    <mergeCell ref="C145:G145"/>
    <mergeCell ref="C157:G157"/>
    <mergeCell ref="C146:G146"/>
    <mergeCell ref="C147:G147"/>
    <mergeCell ref="C169:G169"/>
    <mergeCell ref="C173:G173"/>
    <mergeCell ref="C174:G174"/>
    <mergeCell ref="C175:G175"/>
    <mergeCell ref="B163:G163"/>
    <mergeCell ref="C165:G165"/>
    <mergeCell ref="C166:G166"/>
    <mergeCell ref="C167:G167"/>
    <mergeCell ref="C168:G168"/>
    <mergeCell ref="C17:E17"/>
    <mergeCell ref="C18:E18"/>
    <mergeCell ref="B94:G94"/>
    <mergeCell ref="B55:C55"/>
    <mergeCell ref="B73:F73"/>
    <mergeCell ref="C21:E21"/>
    <mergeCell ref="C22:E22"/>
    <mergeCell ref="C23:E23"/>
    <mergeCell ref="C24:E24"/>
    <mergeCell ref="C26:E26"/>
    <mergeCell ref="C160:G160"/>
    <mergeCell ref="C161:G161"/>
    <mergeCell ref="B2:G2"/>
    <mergeCell ref="B3:G3"/>
    <mergeCell ref="B4:G4"/>
    <mergeCell ref="C5:E5"/>
    <mergeCell ref="C6:E6"/>
    <mergeCell ref="C7:E7"/>
    <mergeCell ref="C8:E8"/>
    <mergeCell ref="C9:E9"/>
    <mergeCell ref="C10:E10"/>
    <mergeCell ref="C11:E11"/>
    <mergeCell ref="C148:G148"/>
    <mergeCell ref="C149:G149"/>
    <mergeCell ref="B151:G151"/>
  </mergeCells>
  <dataValidations count="7">
    <dataValidation type="list" allowBlank="1" sqref="F31:F35 F38:F44 F47:F49 F52:F53" xr:uid="{00000000-0002-0000-0600-000003000000}">
      <formula1>"Alta,Media,Baja,Sin mejora"</formula1>
      <formula2>0</formula2>
    </dataValidation>
    <dataValidation type="list" allowBlank="1" sqref="C96:C115" xr:uid="{00000000-0002-0000-0600-000004000000}">
      <formula1>"Sí,No,Parcial"</formula1>
      <formula2>0</formula2>
    </dataValidation>
    <dataValidation type="list" allowBlank="1" showInputMessage="1" showErrorMessage="1" promptTitle="Seleccione herramienta" prompt="Seleccione una opción de la lista o escriba otra herramienta si aplica." sqref="C139" xr:uid="{D87451A2-972E-4EE0-9B12-8CA61A5BF3E2}">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35" xr:uid="{1874763C-9CC2-4952-B079-D6153E887E40}">
      <formula1>"Microsoft Teams Phone,Genesys Cloud,Avaya,3CX,Cisco Webex Contact Center,Amazon Connect,Twilio Flex,Five9,NICE CXone,Talkdesk"</formula1>
    </dataValidation>
    <dataValidation allowBlank="1" sqref="C15:E15" xr:uid="{8C6F2500-D708-4D5C-AAD8-6EDBD0149062}"/>
    <dataValidation type="date" allowBlank="1" showInputMessage="1" showErrorMessage="1" sqref="C9:E9" xr:uid="{5614782A-F85F-4B83-BCB4-8D968349611A}">
      <formula1>46174</formula1>
      <formula2>46368</formula2>
    </dataValidation>
    <dataValidation allowBlank="1" showInputMessage="1" showErrorMessage="1" sqref="C7:E7" xr:uid="{588F8372-214B-4BA8-B6A0-2E81D6C2924D}"/>
  </dataValidations>
  <hyperlinks>
    <hyperlink ref="C23" r:id="rId1" xr:uid="{49080B51-FD77-40FA-A2E3-94A5169FB330}"/>
    <hyperlink ref="C5:E5" r:id="rId2" display="SURA" xr:uid="{BD32FB9E-7109-4C6B-B5DD-DCF830E710C5}"/>
  </hyperlinks>
  <pageMargins left="0.75" right="0.75" top="1" bottom="1" header="0.511811023622047" footer="0.511811023622047"/>
  <pageSetup paperSize="9" orientation="portrait" horizontalDpi="300" verticalDpi="300"/>
  <drawing r:id="rId3"/>
  <legacyDrawing r:id="rId4"/>
  <extLst>
    <ext xmlns:x14="http://schemas.microsoft.com/office/spreadsheetml/2009/9/main" uri="{CCE6A557-97BC-4b89-ADB6-D9C93CAAB3DF}">
      <x14:dataValidations xmlns:xm="http://schemas.microsoft.com/office/excel/2006/main" count="23">
        <x14:dataValidation type="list" allowBlank="1" xr:uid="{D211837E-281D-424E-8849-C7861C0FAC8C}">
          <x14:formula1>
            <xm:f>Listas!$D$5:$D$11</xm:f>
          </x14:formula1>
          <x14:formula2>
            <xm:f>0</xm:f>
          </x14:formula2>
          <xm:sqref>C13 C16</xm:sqref>
        </x14:dataValidation>
        <x14:dataValidation type="list" allowBlank="1" xr:uid="{00000000-0002-0000-0600-000002000000}">
          <x14:formula1>
            <xm:f>Listas!$B$5:$B$9</xm:f>
          </x14:formula1>
          <x14:formula2>
            <xm:f>0</xm:f>
          </x14:formula2>
          <xm:sqref>D31:D35 D38:D44 D47:D49 D52:D53</xm:sqref>
        </x14:dataValidation>
        <x14:dataValidation type="list" allowBlank="1" xr:uid="{00000000-0002-0000-0600-000005000000}">
          <x14:formula1>
            <xm:f>Listas!$F$5:$F$8</xm:f>
          </x14:formula1>
          <x14:formula2>
            <xm:f>0</xm:f>
          </x14:formula2>
          <xm:sqref>F96:F113</xm:sqref>
        </x14:dataValidation>
        <x14:dataValidation type="list" allowBlank="1" xr:uid="{00000000-0002-0000-0600-000006000000}">
          <x14:formula1>
            <xm:f>Listas!$L$5:$L$8</xm:f>
          </x14:formula1>
          <x14:formula2>
            <xm:f>0</xm:f>
          </x14:formula2>
          <xm:sqref>C157</xm:sqref>
        </x14:dataValidation>
        <x14:dataValidation type="list" allowBlank="1" showInputMessage="1" showErrorMessage="1" xr:uid="{E8149322-C574-437B-B577-B5CE8725B936}">
          <x14:formula1>
            <xm:f>Listas!$N$5:$N$11</xm:f>
          </x14:formula1>
          <xm:sqref>C5:E5</xm:sqref>
        </x14:dataValidation>
        <x14:dataValidation type="list" allowBlank="1" showInputMessage="1" showErrorMessage="1" xr:uid="{FE17F82F-65E2-40EC-B979-3C44F4C07558}">
          <x14:formula1>
            <xm:f>Listas!$P$5:$P$9</xm:f>
          </x14:formula1>
          <xm:sqref>F130:F139</xm:sqref>
        </x14:dataValidation>
        <x14:dataValidation type="list" allowBlank="1" showInputMessage="1" showErrorMessage="1" xr:uid="{32225A3D-8DFC-4E67-9849-BE67EA0FA541}">
          <x14:formula1>
            <xm:f>Listas!$R$5:$R$8</xm:f>
          </x14:formula1>
          <xm:sqref>D130:D139</xm:sqref>
        </x14:dataValidation>
        <x14:dataValidation type="list" allowBlank="1" showInputMessage="1" showErrorMessage="1" promptTitle="Seleccione herramienta" prompt="Seleccione una opción de la lista o escriba otra herramienta si aplica." xr:uid="{54006033-51B6-4681-B44E-CF4BA5DF8156}">
          <x14:formula1>
            <xm:f>Listas!$J$21:$J$35</xm:f>
          </x14:formula1>
          <xm:sqref>C138</xm:sqref>
        </x14:dataValidation>
        <x14:dataValidation type="list" allowBlank="1" showInputMessage="1" showErrorMessage="1" promptTitle="Seleccione herramienta" prompt="Seleccione una opción de la lista o escriba otra herramienta si aplica." xr:uid="{78BAAC6B-F976-4C5B-9B8F-665D7387CDC4}">
          <x14:formula1>
            <xm:f>Listas!$L$21:$L$35</xm:f>
          </x14:formula1>
          <xm:sqref>C137</xm:sqref>
        </x14:dataValidation>
        <x14:dataValidation type="list" allowBlank="1" showInputMessage="1" showErrorMessage="1" promptTitle="Seleccione herramienta" prompt="Seleccione una opción de la lista o escriba otra herramienta si aplica." xr:uid="{47FE625C-3914-4E92-B003-000F2CB28B65}">
          <x14:formula1>
            <xm:f>Listas!$H$21:$H$35</xm:f>
          </x14:formula1>
          <xm:sqref>C136</xm:sqref>
        </x14:dataValidation>
        <x14:dataValidation type="list" allowBlank="1" showInputMessage="1" showErrorMessage="1" promptTitle="Seleccione herramienta" prompt="Seleccione una opción de la lista o escriba otra herramienta si aplica." xr:uid="{A80788E3-C33C-4192-913C-AF383C4FADF0}">
          <x14:formula1>
            <xm:f>Listas!$N$21:$N$35</xm:f>
          </x14:formula1>
          <xm:sqref>C134</xm:sqref>
        </x14:dataValidation>
        <x14:dataValidation type="list" allowBlank="1" showInputMessage="1" showErrorMessage="1" promptTitle="Seleccione herramienta" prompt="Seleccione una opción de la lista o escriba otra herramienta si aplica." xr:uid="{FD0879D9-1A92-49D2-A7C1-44B0CB468A1F}">
          <x14:formula1>
            <xm:f>Listas!$P$21:$P$35</xm:f>
          </x14:formula1>
          <xm:sqref>C133</xm:sqref>
        </x14:dataValidation>
        <x14:dataValidation type="list" allowBlank="1" showInputMessage="1" showErrorMessage="1" promptTitle="Seleccione herramienta" prompt="Seleccione una opción de la lista o escriba otra herramienta si aplica." xr:uid="{E424FC51-DE9D-4196-BB48-F1C88DD1FF6B}">
          <x14:formula1>
            <xm:f>Listas!$F$21:$F$35</xm:f>
          </x14:formula1>
          <xm:sqref>C132</xm:sqref>
        </x14:dataValidation>
        <x14:dataValidation type="list" allowBlank="1" showInputMessage="1" showErrorMessage="1" promptTitle="Seleccione herramienta" prompt="Seleccione una opción de la lista o escriba otra herramienta si aplica." xr:uid="{7F35B527-B538-48A5-A0B9-282DCBA6A94D}">
          <x14:formula1>
            <xm:f>Listas!$D$21:$D$35</xm:f>
          </x14:formula1>
          <xm:sqref>C131</xm:sqref>
        </x14:dataValidation>
        <x14:dataValidation type="list" allowBlank="1" showInputMessage="1" showErrorMessage="1" promptTitle="Seleccione herramienta" prompt="Seleccione una opción de la lista o escriba otra herramienta si aplica." xr:uid="{8098B548-44C4-4410-BAE3-F040578C17D8}">
          <x14:formula1>
            <xm:f>Listas!$B$21:$B$35</xm:f>
          </x14:formula1>
          <xm:sqref>C130</xm:sqref>
        </x14:dataValidation>
        <x14:dataValidation type="list" allowBlank="1" showInputMessage="1" showErrorMessage="1" xr:uid="{A7D6D034-A4CD-4F0E-ACBD-E3A595245970}">
          <x14:formula1>
            <xm:f>Listas!$J$45:$J$49</xm:f>
          </x14:formula1>
          <xm:sqref>C92:D92</xm:sqref>
        </x14:dataValidation>
        <x14:dataValidation type="list" allowBlank="1" showInputMessage="1" showErrorMessage="1" xr:uid="{750047AE-F335-446B-8CBE-11A75FD0FC52}">
          <x14:formula1>
            <xm:f>Listas!$H$45:$H$48</xm:f>
          </x14:formula1>
          <xm:sqref>C91:D91</xm:sqref>
        </x14:dataValidation>
        <x14:dataValidation type="list" allowBlank="1" showInputMessage="1" showErrorMessage="1" xr:uid="{DF5BBF76-3B68-41DC-821B-99B1377A0F73}">
          <x14:formula1>
            <xm:f>Listas!$F$45:$F$52</xm:f>
          </x14:formula1>
          <xm:sqref>C88:D88</xm:sqref>
        </x14:dataValidation>
        <x14:dataValidation type="list" allowBlank="1" showInputMessage="1" showErrorMessage="1" xr:uid="{4B60CDB3-4EA0-4F3F-A898-D9E9F9189A41}">
          <x14:formula1>
            <xm:f>Listas!$D$45:$D$49</xm:f>
          </x14:formula1>
          <xm:sqref>C87:D87</xm:sqref>
        </x14:dataValidation>
        <x14:dataValidation type="list" allowBlank="1" showInputMessage="1" showErrorMessage="1" xr:uid="{1449A359-EB91-49D7-B093-DD977F4B8167}">
          <x14:formula1>
            <xm:f>Listas!$B$45:$B$48</xm:f>
          </x14:formula1>
          <xm:sqref>C86:D86</xm:sqref>
        </x14:dataValidation>
        <x14:dataValidation type="list" allowBlank="1" showInputMessage="1" showErrorMessage="1" xr:uid="{99CDD5B4-436B-4BF7-BDFB-CE9964383DE3}">
          <x14:formula1>
            <xm:f>Listas!$B$53:$B$58</xm:f>
          </x14:formula1>
          <xm:sqref>C125</xm:sqref>
        </x14:dataValidation>
        <x14:dataValidation type="list" allowBlank="1" showInputMessage="1" showErrorMessage="1" xr:uid="{29E2A442-39C8-434C-B83B-9D70B9B8A582}">
          <x14:formula1>
            <xm:f>Listas!$B$12:$B$17</xm:f>
          </x14:formula1>
          <xm:sqref>C14</xm:sqref>
        </x14:dataValidation>
        <x14:dataValidation type="list" allowBlank="1" xr:uid="{A11C2043-99B5-4EA8-BAAE-9DC86965211D}">
          <x14:formula1>
            <xm:f>Listas!$H$5:$H$10</xm:f>
          </x14:formula1>
          <x14:formula2>
            <xm:f>0</xm:f>
          </x14:formula2>
          <xm:sqref>C12</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7A4D"/>
  </sheetPr>
  <dimension ref="B1:K176"/>
  <sheetViews>
    <sheetView showGridLines="0" zoomScaleNormal="100" workbookViewId="0">
      <pane xSplit="2" ySplit="2" topLeftCell="C124" activePane="bottomRight" state="frozen"/>
      <selection pane="bottomRight" activeCell="E130" sqref="E130"/>
      <selection pane="bottomLeft" activeCell="A3" sqref="A3"/>
      <selection pane="topRight" activeCell="C1" sqref="C1"/>
    </sheetView>
  </sheetViews>
  <sheetFormatPr defaultColWidth="8.5703125" defaultRowHeight="14.45"/>
  <cols>
    <col min="1" max="1" width="3" style="1" customWidth="1"/>
    <col min="2" max="2" width="39.42578125" style="1" customWidth="1"/>
    <col min="3" max="3" width="47.5703125" style="1" customWidth="1"/>
    <col min="4" max="4" width="37" style="1" customWidth="1"/>
    <col min="5" max="5" width="40" style="1" customWidth="1"/>
    <col min="6" max="6" width="21.28515625" style="1" customWidth="1"/>
    <col min="7" max="7" width="27.85546875" style="1" customWidth="1"/>
    <col min="8" max="8" width="8.5703125" style="1"/>
    <col min="9" max="9" width="12.28515625" style="1" customWidth="1"/>
    <col min="10" max="10" width="31" style="1" customWidth="1"/>
    <col min="11" max="11" width="40.5703125" style="1" customWidth="1"/>
    <col min="12" max="16384" width="8.5703125" style="1"/>
  </cols>
  <sheetData>
    <row r="1" spans="2:11" ht="7.5" customHeight="1"/>
    <row r="2" spans="2:11" ht="30" customHeight="1">
      <c r="B2" s="199" t="s">
        <v>1019</v>
      </c>
      <c r="C2" s="199"/>
      <c r="D2" s="199"/>
      <c r="E2" s="199"/>
      <c r="F2" s="199"/>
      <c r="G2" s="199"/>
    </row>
    <row r="3" spans="2:11" ht="15.75">
      <c r="I3" s="62" t="s">
        <v>60</v>
      </c>
      <c r="J3" s="62"/>
      <c r="K3" s="62"/>
    </row>
    <row r="4" spans="2:11" ht="24" customHeight="1">
      <c r="B4" s="304" t="s">
        <v>590</v>
      </c>
      <c r="C4" s="304"/>
      <c r="D4" s="304"/>
      <c r="E4" s="304"/>
      <c r="F4" s="201"/>
      <c r="G4" s="201"/>
      <c r="I4" s="6" t="s">
        <v>61</v>
      </c>
      <c r="J4" s="6" t="s">
        <v>62</v>
      </c>
      <c r="K4" s="6" t="s">
        <v>22</v>
      </c>
    </row>
    <row r="5" spans="2:11" ht="17.25">
      <c r="B5" s="37" t="s">
        <v>591</v>
      </c>
      <c r="C5" s="202" t="s">
        <v>240</v>
      </c>
      <c r="D5" s="202"/>
      <c r="E5" s="202"/>
      <c r="F5" s="91"/>
      <c r="G5" s="91"/>
      <c r="I5" s="17" t="s">
        <v>63</v>
      </c>
      <c r="J5" s="18" t="s">
        <v>64</v>
      </c>
      <c r="K5" s="63" t="s">
        <v>65</v>
      </c>
    </row>
    <row r="6" spans="2:11" ht="15.75" customHeight="1">
      <c r="B6" s="37" t="s">
        <v>592</v>
      </c>
      <c r="C6" s="192" t="s">
        <v>1020</v>
      </c>
      <c r="D6" s="192"/>
      <c r="E6" s="193"/>
      <c r="F6" s="91"/>
      <c r="G6" s="91"/>
      <c r="I6" s="19" t="s">
        <v>66</v>
      </c>
      <c r="J6" s="122" t="s">
        <v>67</v>
      </c>
      <c r="K6" s="63" t="s">
        <v>68</v>
      </c>
    </row>
    <row r="7" spans="2:11" ht="15.75" customHeight="1">
      <c r="B7" s="37" t="s">
        <v>594</v>
      </c>
      <c r="C7" s="196" t="s">
        <v>1021</v>
      </c>
      <c r="D7" s="196"/>
      <c r="E7" s="197"/>
      <c r="F7" s="91"/>
      <c r="G7" s="91"/>
      <c r="I7" s="20" t="s">
        <v>69</v>
      </c>
      <c r="J7" s="122" t="s">
        <v>70</v>
      </c>
      <c r="K7" s="63" t="s">
        <v>71</v>
      </c>
    </row>
    <row r="8" spans="2:11" ht="15.75" customHeight="1">
      <c r="B8" s="37" t="s">
        <v>596</v>
      </c>
      <c r="C8" s="192" t="s">
        <v>895</v>
      </c>
      <c r="D8" s="192"/>
      <c r="E8" s="193"/>
      <c r="F8" s="91"/>
      <c r="G8" s="91"/>
      <c r="I8" s="21" t="s">
        <v>72</v>
      </c>
      <c r="J8" s="122" t="s">
        <v>73</v>
      </c>
      <c r="K8" s="63" t="s">
        <v>74</v>
      </c>
    </row>
    <row r="9" spans="2:11" ht="15.75" customHeight="1">
      <c r="B9" s="37" t="s">
        <v>598</v>
      </c>
      <c r="C9" s="194">
        <v>46211</v>
      </c>
      <c r="D9" s="195"/>
      <c r="E9" s="195"/>
      <c r="F9" s="91"/>
      <c r="G9" s="91"/>
      <c r="I9" s="22" t="s">
        <v>75</v>
      </c>
      <c r="J9" s="122" t="s">
        <v>76</v>
      </c>
      <c r="K9" s="63" t="s">
        <v>77</v>
      </c>
    </row>
    <row r="10" spans="2:11" ht="15">
      <c r="B10" s="37" t="s">
        <v>599</v>
      </c>
      <c r="C10" s="305" t="s">
        <v>600</v>
      </c>
      <c r="D10" s="305"/>
      <c r="E10" s="306"/>
      <c r="F10" s="91"/>
      <c r="G10" s="91"/>
    </row>
    <row r="11" spans="2:11" ht="16.5">
      <c r="B11" s="37" t="s">
        <v>601</v>
      </c>
      <c r="C11" s="192">
        <v>6</v>
      </c>
      <c r="D11" s="192"/>
      <c r="E11" s="193"/>
      <c r="F11" s="91"/>
      <c r="G11" s="91"/>
      <c r="I11" s="6" t="s">
        <v>602</v>
      </c>
      <c r="J11" s="6" t="s">
        <v>284</v>
      </c>
      <c r="K11" s="6" t="s">
        <v>603</v>
      </c>
    </row>
    <row r="12" spans="2:11" ht="26.25" customHeight="1">
      <c r="B12" s="133" t="s">
        <v>604</v>
      </c>
      <c r="C12" s="126" t="s">
        <v>264</v>
      </c>
      <c r="D12" s="127"/>
      <c r="E12" s="127"/>
      <c r="F12" s="91"/>
      <c r="G12" s="91"/>
      <c r="I12" s="18" t="s">
        <v>605</v>
      </c>
      <c r="J12" s="63" t="s">
        <v>606</v>
      </c>
      <c r="K12" s="63" t="s">
        <v>607</v>
      </c>
    </row>
    <row r="13" spans="2:11" ht="18" customHeight="1">
      <c r="B13" s="37" t="s">
        <v>608</v>
      </c>
      <c r="C13" s="140" t="s">
        <v>69</v>
      </c>
      <c r="D13" s="141" t="s">
        <v>609</v>
      </c>
      <c r="E13" s="70"/>
      <c r="F13" s="91"/>
      <c r="G13" s="91"/>
      <c r="I13" s="122" t="s">
        <v>610</v>
      </c>
      <c r="J13" s="63" t="s">
        <v>611</v>
      </c>
      <c r="K13" s="63" t="s">
        <v>612</v>
      </c>
    </row>
    <row r="14" spans="2:11" ht="16.5" customHeight="1">
      <c r="B14" s="133" t="s">
        <v>613</v>
      </c>
      <c r="C14" s="340" t="s">
        <v>288</v>
      </c>
      <c r="D14" s="141"/>
      <c r="E14" s="70"/>
      <c r="F14" s="91"/>
      <c r="G14" s="91"/>
      <c r="I14" s="122" t="s">
        <v>615</v>
      </c>
      <c r="J14" s="63" t="s">
        <v>616</v>
      </c>
      <c r="K14" s="63" t="s">
        <v>617</v>
      </c>
    </row>
    <row r="15" spans="2:11" ht="15">
      <c r="B15" s="37" t="s">
        <v>618</v>
      </c>
      <c r="C15" s="308"/>
      <c r="D15" s="309" t="s">
        <v>609</v>
      </c>
      <c r="E15" s="309"/>
      <c r="F15" s="91"/>
      <c r="G15" s="91"/>
    </row>
    <row r="16" spans="2:11" ht="18.75">
      <c r="B16" s="37" t="s">
        <v>620</v>
      </c>
      <c r="C16" s="38" t="s">
        <v>424</v>
      </c>
      <c r="D16" s="134"/>
      <c r="F16" s="91"/>
      <c r="G16" s="91"/>
    </row>
    <row r="17" spans="2:7" ht="15">
      <c r="B17" s="37" t="s">
        <v>621</v>
      </c>
      <c r="C17" s="192" t="s">
        <v>622</v>
      </c>
      <c r="D17" s="192"/>
      <c r="E17" s="193"/>
      <c r="F17" s="91"/>
      <c r="G17" s="91"/>
    </row>
    <row r="18" spans="2:7" ht="41.25" customHeight="1">
      <c r="B18" s="37" t="s">
        <v>623</v>
      </c>
      <c r="C18" s="192" t="s">
        <v>1022</v>
      </c>
      <c r="D18" s="192"/>
      <c r="E18" s="193"/>
      <c r="F18" s="91"/>
      <c r="G18" s="91"/>
    </row>
    <row r="19" spans="2:7" ht="15">
      <c r="B19" s="37" t="s">
        <v>625</v>
      </c>
      <c r="C19" s="192" t="s">
        <v>1023</v>
      </c>
      <c r="D19" s="192"/>
      <c r="E19" s="193"/>
      <c r="F19" s="91"/>
      <c r="G19" s="91"/>
    </row>
    <row r="20" spans="2:7" ht="15">
      <c r="B20" s="37" t="s">
        <v>899</v>
      </c>
      <c r="C20" s="192" t="s">
        <v>1007</v>
      </c>
      <c r="D20" s="192"/>
      <c r="E20" s="193"/>
      <c r="F20" s="91"/>
      <c r="G20" s="91"/>
    </row>
    <row r="21" spans="2:7" ht="15">
      <c r="B21" s="37" t="s">
        <v>629</v>
      </c>
      <c r="C21" s="192" t="s">
        <v>1008</v>
      </c>
      <c r="D21" s="192"/>
      <c r="E21" s="193"/>
      <c r="F21" s="91"/>
      <c r="G21" s="91"/>
    </row>
    <row r="22" spans="2:7" ht="15">
      <c r="B22" s="37" t="s">
        <v>631</v>
      </c>
      <c r="C22" s="192"/>
      <c r="D22" s="192"/>
      <c r="E22" s="193"/>
      <c r="F22" s="91"/>
      <c r="G22" s="91"/>
    </row>
    <row r="23" spans="2:7" ht="15">
      <c r="B23" s="37" t="s">
        <v>633</v>
      </c>
      <c r="C23" s="203" t="s">
        <v>902</v>
      </c>
      <c r="D23" s="192"/>
      <c r="E23" s="193"/>
      <c r="F23" s="91"/>
      <c r="G23" s="91"/>
    </row>
    <row r="24" spans="2:7" ht="15">
      <c r="B24" s="37" t="s">
        <v>635</v>
      </c>
      <c r="C24" s="204" t="s">
        <v>903</v>
      </c>
      <c r="D24" s="205"/>
      <c r="E24" s="206"/>
      <c r="F24" s="91"/>
      <c r="G24" s="91"/>
    </row>
    <row r="25" spans="2:7" ht="15">
      <c r="B25" s="37" t="s">
        <v>904</v>
      </c>
      <c r="C25" s="175"/>
      <c r="D25" s="175"/>
      <c r="E25" s="175"/>
      <c r="F25" s="91"/>
      <c r="G25" s="91"/>
    </row>
    <row r="26" spans="2:7" ht="15">
      <c r="B26" s="37" t="s">
        <v>905</v>
      </c>
      <c r="C26" s="192" t="s">
        <v>906</v>
      </c>
      <c r="D26" s="192"/>
      <c r="E26" s="316"/>
      <c r="F26" s="91"/>
      <c r="G26" s="91"/>
    </row>
    <row r="27" spans="2:7" ht="15"/>
    <row r="28" spans="2:7" ht="24" customHeight="1">
      <c r="B28" s="100" t="s">
        <v>638</v>
      </c>
      <c r="C28" s="100"/>
      <c r="D28" s="100"/>
      <c r="E28" s="100"/>
      <c r="F28" s="100"/>
    </row>
    <row r="29" spans="2:7" ht="27.75" customHeight="1">
      <c r="B29" s="6" t="s">
        <v>19</v>
      </c>
      <c r="C29" s="6" t="s">
        <v>639</v>
      </c>
      <c r="D29" s="6" t="s">
        <v>640</v>
      </c>
      <c r="E29" s="6" t="s">
        <v>641</v>
      </c>
      <c r="F29" s="6" t="s">
        <v>642</v>
      </c>
    </row>
    <row r="30" spans="2:7" ht="21.75" customHeight="1">
      <c r="B30" s="170" t="s">
        <v>643</v>
      </c>
      <c r="C30" s="170"/>
      <c r="D30" s="170"/>
      <c r="E30" s="170"/>
      <c r="F30" s="170"/>
    </row>
    <row r="31" spans="2:7" ht="27.75" customHeight="1">
      <c r="B31" s="40" t="s">
        <v>907</v>
      </c>
      <c r="C31" s="65" t="s">
        <v>644</v>
      </c>
      <c r="D31" s="26" t="s">
        <v>89</v>
      </c>
      <c r="E31" s="5" t="s">
        <v>908</v>
      </c>
      <c r="F31" s="36" t="s">
        <v>269</v>
      </c>
    </row>
    <row r="32" spans="2:7" ht="27.75" customHeight="1">
      <c r="B32" s="41" t="s">
        <v>909</v>
      </c>
      <c r="C32" s="66" t="s">
        <v>645</v>
      </c>
      <c r="D32" s="26" t="s">
        <v>89</v>
      </c>
      <c r="E32" s="5" t="s">
        <v>910</v>
      </c>
      <c r="F32" s="36" t="s">
        <v>263</v>
      </c>
    </row>
    <row r="33" spans="2:6" ht="27.75" customHeight="1">
      <c r="B33" s="40" t="s">
        <v>911</v>
      </c>
      <c r="C33" s="65" t="s">
        <v>646</v>
      </c>
      <c r="D33" s="26" t="s">
        <v>93</v>
      </c>
      <c r="E33" s="5" t="s">
        <v>912</v>
      </c>
      <c r="F33" s="36" t="s">
        <v>269</v>
      </c>
    </row>
    <row r="34" spans="2:6" ht="27.75" customHeight="1">
      <c r="B34" s="41" t="s">
        <v>913</v>
      </c>
      <c r="C34" s="66" t="s">
        <v>647</v>
      </c>
      <c r="D34" s="26" t="s">
        <v>89</v>
      </c>
      <c r="E34" s="5" t="s">
        <v>914</v>
      </c>
      <c r="F34" s="36" t="s">
        <v>269</v>
      </c>
    </row>
    <row r="35" spans="2:6" ht="27.75" customHeight="1">
      <c r="B35" s="40" t="s">
        <v>915</v>
      </c>
      <c r="C35" s="65" t="s">
        <v>648</v>
      </c>
      <c r="D35" s="26" t="s">
        <v>89</v>
      </c>
      <c r="E35" s="5" t="s">
        <v>916</v>
      </c>
      <c r="F35" s="36" t="s">
        <v>269</v>
      </c>
    </row>
    <row r="36" spans="2:6" ht="15"/>
    <row r="37" spans="2:6" ht="21.75" customHeight="1">
      <c r="B37" s="129" t="s">
        <v>650</v>
      </c>
      <c r="C37" s="129"/>
      <c r="D37" s="129"/>
      <c r="E37" s="129"/>
      <c r="F37" s="129"/>
    </row>
    <row r="38" spans="2:6" ht="27.75" customHeight="1">
      <c r="B38" s="41" t="s">
        <v>917</v>
      </c>
      <c r="C38" s="66" t="s">
        <v>651</v>
      </c>
      <c r="D38" s="26" t="s">
        <v>86</v>
      </c>
      <c r="E38" s="5" t="s">
        <v>918</v>
      </c>
      <c r="F38" s="36" t="s">
        <v>269</v>
      </c>
    </row>
    <row r="39" spans="2:6" ht="27.75" customHeight="1">
      <c r="B39" s="40" t="s">
        <v>919</v>
      </c>
      <c r="C39" s="65" t="s">
        <v>653</v>
      </c>
      <c r="D39" s="26" t="s">
        <v>86</v>
      </c>
      <c r="E39" s="5" t="s">
        <v>920</v>
      </c>
      <c r="F39" s="36" t="s">
        <v>269</v>
      </c>
    </row>
    <row r="40" spans="2:6" ht="27.75" customHeight="1">
      <c r="B40" s="41" t="s">
        <v>921</v>
      </c>
      <c r="C40" s="66" t="s">
        <v>655</v>
      </c>
      <c r="D40" s="26" t="s">
        <v>86</v>
      </c>
      <c r="E40" s="5" t="s">
        <v>922</v>
      </c>
      <c r="F40" s="36" t="s">
        <v>263</v>
      </c>
    </row>
    <row r="41" spans="2:6" ht="27.75" customHeight="1">
      <c r="B41" s="40" t="s">
        <v>923</v>
      </c>
      <c r="C41" s="65" t="s">
        <v>657</v>
      </c>
      <c r="D41" s="26" t="s">
        <v>89</v>
      </c>
      <c r="E41" s="5" t="s">
        <v>924</v>
      </c>
      <c r="F41" s="36" t="s">
        <v>269</v>
      </c>
    </row>
    <row r="42" spans="2:6" ht="50.25">
      <c r="B42" s="41" t="s">
        <v>925</v>
      </c>
      <c r="C42" s="66" t="s">
        <v>658</v>
      </c>
      <c r="D42" s="26" t="s">
        <v>93</v>
      </c>
      <c r="E42" s="5"/>
      <c r="F42" s="36" t="s">
        <v>269</v>
      </c>
    </row>
    <row r="43" spans="2:6" ht="27.75" customHeight="1">
      <c r="B43" s="40" t="s">
        <v>926</v>
      </c>
      <c r="C43" s="65" t="s">
        <v>660</v>
      </c>
      <c r="D43" s="26" t="s">
        <v>86</v>
      </c>
      <c r="E43" s="5" t="s">
        <v>1024</v>
      </c>
      <c r="F43" s="36" t="s">
        <v>269</v>
      </c>
    </row>
    <row r="44" spans="2:6" ht="27.75" customHeight="1">
      <c r="B44" s="41" t="s">
        <v>927</v>
      </c>
      <c r="C44" s="66" t="s">
        <v>661</v>
      </c>
      <c r="D44" s="26" t="s">
        <v>89</v>
      </c>
      <c r="E44" s="5" t="s">
        <v>928</v>
      </c>
      <c r="F44" s="36" t="s">
        <v>263</v>
      </c>
    </row>
    <row r="45" spans="2:6" ht="15"/>
    <row r="46" spans="2:6" ht="21.75" customHeight="1">
      <c r="B46" s="129" t="s">
        <v>662</v>
      </c>
      <c r="C46" s="129"/>
      <c r="D46" s="129"/>
      <c r="E46" s="129"/>
      <c r="F46" s="129"/>
    </row>
    <row r="47" spans="2:6" ht="27.75" customHeight="1">
      <c r="B47" s="40" t="s">
        <v>929</v>
      </c>
      <c r="C47" s="65" t="s">
        <v>663</v>
      </c>
      <c r="D47" s="26" t="s">
        <v>86</v>
      </c>
      <c r="E47" s="5" t="s">
        <v>930</v>
      </c>
      <c r="F47" s="36" t="s">
        <v>269</v>
      </c>
    </row>
    <row r="48" spans="2:6" ht="50.25">
      <c r="B48" s="41" t="s">
        <v>931</v>
      </c>
      <c r="C48" s="66" t="s">
        <v>665</v>
      </c>
      <c r="D48" s="26" t="s">
        <v>86</v>
      </c>
      <c r="E48" s="5" t="s">
        <v>932</v>
      </c>
      <c r="F48" s="36" t="s">
        <v>263</v>
      </c>
    </row>
    <row r="49" spans="2:6" ht="27.75" customHeight="1">
      <c r="B49" s="40" t="s">
        <v>933</v>
      </c>
      <c r="C49" s="65" t="s">
        <v>666</v>
      </c>
      <c r="D49" s="26" t="s">
        <v>89</v>
      </c>
      <c r="E49" s="5" t="s">
        <v>934</v>
      </c>
      <c r="F49" s="36" t="s">
        <v>263</v>
      </c>
    </row>
    <row r="50" spans="2:6" ht="15"/>
    <row r="51" spans="2:6" ht="21.75" customHeight="1">
      <c r="B51" s="129" t="s">
        <v>667</v>
      </c>
      <c r="C51" s="129"/>
      <c r="D51" s="129"/>
      <c r="E51" s="129"/>
      <c r="F51" s="129"/>
    </row>
    <row r="52" spans="2:6" ht="27.75" customHeight="1">
      <c r="B52" s="41" t="s">
        <v>935</v>
      </c>
      <c r="C52" s="66" t="s">
        <v>668</v>
      </c>
      <c r="D52" s="26" t="s">
        <v>89</v>
      </c>
      <c r="E52" s="5" t="s">
        <v>936</v>
      </c>
      <c r="F52" s="36" t="s">
        <v>263</v>
      </c>
    </row>
    <row r="53" spans="2:6" ht="27.75" customHeight="1">
      <c r="B53" s="40" t="s">
        <v>937</v>
      </c>
      <c r="C53" s="65" t="s">
        <v>670</v>
      </c>
      <c r="D53" s="26" t="s">
        <v>89</v>
      </c>
      <c r="E53" s="5" t="s">
        <v>938</v>
      </c>
      <c r="F53" s="36" t="s">
        <v>263</v>
      </c>
    </row>
    <row r="54" spans="2:6" ht="15"/>
    <row r="55" spans="2:6" ht="27.75" customHeight="1">
      <c r="B55" s="214" t="s">
        <v>671</v>
      </c>
      <c r="C55" s="214"/>
      <c r="D55" s="42">
        <f>IF(D31="Sí",1,IF(D31="Parcial",0.5,0))+IF(D32="Sí",1,IF(D32="Parcial",0.5,0))+IF(D33="Sí",1,IF(D33="Parcial",0.5,0))+IF(D34="Sí",1,IF(D34="Parcial",0.5,0))+IF(D35="Sí",1,IF(D35="Parcial",0.5,0))+IF(D38="Sí",1,IF(D38="Parcial",0.5,0))+IF(D39="Sí",1,IF(D39="Parcial",0.5,0))+IF(D40="Sí",1,IF(D40="Parcial",0.5,0))+IF(D41="Sí",1,IF(D41="Parcial",0.5,0))+IF(D42="Sí",1,IF(D42="Parcial",0.5,0))+IF(D43="Sí",1,IF(D43="Parcial",0.5,0))+IF(D44="Sí",1,IF(D44="Parcial",0.5,0))+IF(D47="Sí",1,IF(D47="Parcial",0.5,0))+IF(D48="Sí",1,IF(D48="Parcial",0.5,0))+IF(D49="Sí",1,IF(D49="Parcial",0.5,0))+IF(D52="Sí",1,IF(D52="Parcial",0.5,0))+IF(D53="Sí",1,IF(D53="Parcial",0.5,0))</f>
        <v>10.5</v>
      </c>
      <c r="E55" s="43">
        <f>D55/17</f>
        <v>0.61764705882352944</v>
      </c>
    </row>
    <row r="56" spans="2:6" ht="15"/>
    <row r="57" spans="2:6" ht="24" customHeight="1">
      <c r="B57" s="100" t="s">
        <v>672</v>
      </c>
      <c r="C57" s="100"/>
      <c r="D57" s="100"/>
      <c r="E57" s="100"/>
      <c r="F57" s="100"/>
    </row>
    <row r="58" spans="2:6" ht="21.75" customHeight="1">
      <c r="B58" s="6" t="s">
        <v>673</v>
      </c>
      <c r="C58" s="6" t="s">
        <v>674</v>
      </c>
      <c r="D58" s="6" t="s">
        <v>675</v>
      </c>
      <c r="E58" s="6" t="s">
        <v>676</v>
      </c>
      <c r="F58" s="6" t="s">
        <v>677</v>
      </c>
    </row>
    <row r="59" spans="2:6" ht="21.75" customHeight="1">
      <c r="B59" s="44" t="s">
        <v>678</v>
      </c>
      <c r="C59" s="341">
        <v>512</v>
      </c>
      <c r="D59" s="45"/>
      <c r="E59" s="45" t="s">
        <v>1025</v>
      </c>
      <c r="F59" s="121"/>
    </row>
    <row r="60" spans="2:6" ht="21.75" customHeight="1">
      <c r="B60" s="46" t="s">
        <v>680</v>
      </c>
      <c r="C60" s="342">
        <v>333</v>
      </c>
      <c r="D60" s="47"/>
      <c r="E60" s="47" t="s">
        <v>1025</v>
      </c>
      <c r="F60" s="121"/>
    </row>
    <row r="61" spans="2:6" ht="21.75" customHeight="1">
      <c r="B61" s="44" t="s">
        <v>681</v>
      </c>
      <c r="C61" s="341">
        <v>179</v>
      </c>
      <c r="D61" s="45"/>
      <c r="E61" s="45" t="s">
        <v>1025</v>
      </c>
      <c r="F61" s="121"/>
    </row>
    <row r="62" spans="2:6" ht="21.75" customHeight="1">
      <c r="B62" s="46" t="s">
        <v>682</v>
      </c>
      <c r="C62" s="342" t="s">
        <v>97</v>
      </c>
      <c r="D62" s="47" t="s">
        <v>97</v>
      </c>
      <c r="E62" s="47" t="s">
        <v>1025</v>
      </c>
      <c r="F62" s="121"/>
    </row>
    <row r="63" spans="2:6" ht="21.75" customHeight="1">
      <c r="B63" s="44" t="s">
        <v>683</v>
      </c>
      <c r="C63" s="343" t="s">
        <v>679</v>
      </c>
      <c r="D63" s="45" t="s">
        <v>679</v>
      </c>
      <c r="E63" s="45" t="s">
        <v>1025</v>
      </c>
      <c r="F63" s="121"/>
    </row>
    <row r="64" spans="2:6" ht="21.75" customHeight="1">
      <c r="B64" s="46" t="s">
        <v>684</v>
      </c>
      <c r="C64" s="342">
        <v>2.98</v>
      </c>
      <c r="D64" s="47" t="s">
        <v>940</v>
      </c>
      <c r="E64" s="47" t="s">
        <v>1025</v>
      </c>
      <c r="F64" s="121"/>
    </row>
    <row r="65" spans="2:6" ht="21.75" customHeight="1">
      <c r="B65" s="44" t="s">
        <v>249</v>
      </c>
      <c r="C65" s="343">
        <v>0.98</v>
      </c>
      <c r="D65" s="191">
        <v>0.92</v>
      </c>
      <c r="E65" s="45" t="s">
        <v>1025</v>
      </c>
      <c r="F65" s="121"/>
    </row>
    <row r="66" spans="2:6" ht="21.75" customHeight="1">
      <c r="B66" s="46" t="s">
        <v>685</v>
      </c>
      <c r="C66" s="342">
        <v>9</v>
      </c>
      <c r="D66" s="47"/>
      <c r="E66" s="47" t="s">
        <v>1025</v>
      </c>
      <c r="F66" s="121"/>
    </row>
    <row r="67" spans="2:6" ht="21.75" customHeight="1">
      <c r="B67" s="44" t="s">
        <v>686</v>
      </c>
      <c r="C67" s="341">
        <v>80</v>
      </c>
      <c r="D67" s="45"/>
      <c r="E67" s="45" t="s">
        <v>1025</v>
      </c>
      <c r="F67" s="121"/>
    </row>
    <row r="68" spans="2:6" ht="21.75" customHeight="1">
      <c r="B68" s="46" t="s">
        <v>687</v>
      </c>
      <c r="C68" s="342" t="s">
        <v>679</v>
      </c>
      <c r="D68" s="47" t="s">
        <v>679</v>
      </c>
      <c r="E68" s="47" t="s">
        <v>1025</v>
      </c>
      <c r="F68" s="121"/>
    </row>
    <row r="69" spans="2:6" ht="21.75" customHeight="1">
      <c r="B69" s="44" t="s">
        <v>688</v>
      </c>
      <c r="C69" s="341">
        <v>6</v>
      </c>
      <c r="D69" s="45"/>
      <c r="E69" s="45" t="s">
        <v>1025</v>
      </c>
      <c r="F69" s="121"/>
    </row>
    <row r="70" spans="2:6" ht="21.75" customHeight="1">
      <c r="B70" s="46" t="s">
        <v>690</v>
      </c>
      <c r="C70" s="344">
        <v>0</v>
      </c>
      <c r="D70" s="190">
        <v>0</v>
      </c>
      <c r="E70" s="47" t="s">
        <v>1025</v>
      </c>
      <c r="F70" s="121"/>
    </row>
    <row r="71" spans="2:6" ht="15"/>
    <row r="72" spans="2:6" ht="24" customHeight="1">
      <c r="B72" s="100" t="s">
        <v>37</v>
      </c>
      <c r="C72" s="100"/>
      <c r="D72" s="100"/>
      <c r="E72" s="100"/>
      <c r="F72" s="100"/>
    </row>
    <row r="73" spans="2:6" ht="24" customHeight="1">
      <c r="B73" s="216" t="s">
        <v>691</v>
      </c>
      <c r="C73" s="216"/>
      <c r="D73" s="216"/>
      <c r="E73" s="216"/>
      <c r="F73" s="216"/>
    </row>
    <row r="74" spans="2:6" ht="21.75" customHeight="1">
      <c r="B74" s="6" t="s">
        <v>692</v>
      </c>
      <c r="C74" s="6" t="s">
        <v>693</v>
      </c>
      <c r="D74" s="6" t="s">
        <v>694</v>
      </c>
      <c r="E74" s="6" t="s">
        <v>695</v>
      </c>
      <c r="F74" s="6" t="s">
        <v>696</v>
      </c>
    </row>
    <row r="75" spans="2:6" ht="19.5" customHeight="1">
      <c r="B75" s="44" t="s">
        <v>697</v>
      </c>
      <c r="C75" s="45"/>
      <c r="D75" s="45"/>
      <c r="E75" s="45"/>
      <c r="F75" s="45"/>
    </row>
    <row r="76" spans="2:6" ht="19.5" customHeight="1">
      <c r="B76" s="46" t="s">
        <v>698</v>
      </c>
      <c r="C76" s="47"/>
      <c r="D76" s="47"/>
      <c r="E76" s="47"/>
      <c r="F76" s="47"/>
    </row>
    <row r="77" spans="2:6" ht="19.5" customHeight="1">
      <c r="B77" s="44" t="s">
        <v>700</v>
      </c>
      <c r="C77" s="45">
        <v>512</v>
      </c>
      <c r="D77" s="191">
        <v>1</v>
      </c>
      <c r="E77" s="45">
        <v>2.98</v>
      </c>
      <c r="F77" s="45" t="s">
        <v>1026</v>
      </c>
    </row>
    <row r="78" spans="2:6" ht="19.5" customHeight="1">
      <c r="B78" s="46" t="s">
        <v>701</v>
      </c>
      <c r="C78" s="47"/>
      <c r="D78" s="47"/>
      <c r="E78" s="47"/>
      <c r="F78" s="47"/>
    </row>
    <row r="79" spans="2:6" ht="19.5" customHeight="1">
      <c r="B79" s="44" t="s">
        <v>703</v>
      </c>
      <c r="C79" s="45"/>
      <c r="D79" s="45"/>
      <c r="E79" s="45"/>
      <c r="F79" s="45"/>
    </row>
    <row r="80" spans="2:6" ht="19.5" customHeight="1">
      <c r="B80" s="46" t="s">
        <v>704</v>
      </c>
      <c r="C80" s="47"/>
      <c r="D80" s="47"/>
      <c r="E80" s="47"/>
      <c r="F80" s="47"/>
    </row>
    <row r="81" spans="2:7" ht="19.5" customHeight="1">
      <c r="B81" s="44" t="s">
        <v>705</v>
      </c>
      <c r="C81" s="45"/>
      <c r="D81" s="45"/>
      <c r="E81" s="45"/>
      <c r="F81" s="45"/>
    </row>
    <row r="82" spans="2:7" ht="19.5" customHeight="1">
      <c r="B82" s="46" t="s">
        <v>707</v>
      </c>
      <c r="C82" s="47"/>
      <c r="D82" s="47"/>
      <c r="E82" s="47"/>
      <c r="F82" s="47"/>
    </row>
    <row r="83" spans="2:7" ht="14.45" customHeight="1"/>
    <row r="84" spans="2:7" ht="24" customHeight="1">
      <c r="B84" s="100" t="s">
        <v>709</v>
      </c>
      <c r="C84" s="100"/>
      <c r="D84" s="100"/>
      <c r="E84" s="100"/>
      <c r="F84" s="100"/>
    </row>
    <row r="85" spans="2:7" ht="21.75" customHeight="1">
      <c r="B85" s="6" t="s">
        <v>710</v>
      </c>
      <c r="C85" s="6" t="s">
        <v>674</v>
      </c>
      <c r="D85" s="6" t="s">
        <v>194</v>
      </c>
      <c r="E85" s="6" t="s">
        <v>711</v>
      </c>
      <c r="F85" s="6" t="s">
        <v>696</v>
      </c>
    </row>
    <row r="86" spans="2:7" ht="21.75" customHeight="1">
      <c r="B86" s="14" t="s">
        <v>712</v>
      </c>
      <c r="C86" s="45"/>
      <c r="D86" s="45"/>
      <c r="E86" s="45"/>
      <c r="F86" s="45"/>
    </row>
    <row r="87" spans="2:7" ht="33">
      <c r="B87" s="16" t="s">
        <v>420</v>
      </c>
      <c r="C87" s="36"/>
      <c r="D87" s="36"/>
      <c r="E87" s="47"/>
      <c r="F87" s="45"/>
    </row>
    <row r="88" spans="2:7" ht="21.75" customHeight="1">
      <c r="B88" s="14" t="s">
        <v>421</v>
      </c>
      <c r="C88" s="45"/>
      <c r="D88" s="45"/>
      <c r="E88" s="45"/>
      <c r="F88" s="45"/>
    </row>
    <row r="89" spans="2:7" ht="33">
      <c r="B89" s="16" t="s">
        <v>713</v>
      </c>
      <c r="C89" s="47"/>
      <c r="D89" s="47"/>
      <c r="E89" s="47"/>
      <c r="F89" s="47"/>
    </row>
    <row r="90" spans="2:7" ht="33">
      <c r="B90" s="14" t="s">
        <v>714</v>
      </c>
      <c r="C90" s="45"/>
      <c r="D90" s="45"/>
      <c r="E90" s="45"/>
      <c r="F90" s="45"/>
    </row>
    <row r="91" spans="2:7" ht="21.75" customHeight="1">
      <c r="B91" s="16" t="s">
        <v>422</v>
      </c>
      <c r="C91" s="47"/>
      <c r="D91" s="47"/>
      <c r="E91" s="47"/>
      <c r="F91" s="47"/>
    </row>
    <row r="92" spans="2:7" ht="33">
      <c r="B92" s="14" t="s">
        <v>423</v>
      </c>
      <c r="C92" s="45"/>
      <c r="D92" s="45"/>
      <c r="E92" s="45"/>
      <c r="F92" s="45"/>
    </row>
    <row r="94" spans="2:7" ht="24" customHeight="1">
      <c r="B94" s="201" t="s">
        <v>715</v>
      </c>
      <c r="C94" s="201"/>
      <c r="D94" s="201"/>
      <c r="E94" s="201"/>
      <c r="F94" s="201"/>
      <c r="G94" s="201"/>
    </row>
    <row r="95" spans="2:7" ht="27.75" customHeight="1">
      <c r="B95" s="6" t="s">
        <v>141</v>
      </c>
      <c r="C95" s="6" t="s">
        <v>716</v>
      </c>
      <c r="D95" s="6" t="s">
        <v>717</v>
      </c>
      <c r="E95" s="6" t="s">
        <v>718</v>
      </c>
      <c r="F95" s="6" t="s">
        <v>719</v>
      </c>
      <c r="G95" s="6" t="s">
        <v>720</v>
      </c>
    </row>
    <row r="96" spans="2:7" ht="25.5" customHeight="1">
      <c r="B96" s="48" t="s">
        <v>721</v>
      </c>
      <c r="C96" s="26" t="s">
        <v>89</v>
      </c>
      <c r="D96" s="69" t="s">
        <v>722</v>
      </c>
      <c r="E96" s="49">
        <v>3</v>
      </c>
      <c r="F96" s="36" t="s">
        <v>269</v>
      </c>
      <c r="G96" s="5" t="s">
        <v>942</v>
      </c>
    </row>
    <row r="97" spans="2:7" ht="25.5" customHeight="1">
      <c r="B97" s="50" t="s">
        <v>724</v>
      </c>
      <c r="C97" s="26" t="s">
        <v>93</v>
      </c>
      <c r="D97" s="68" t="s">
        <v>725</v>
      </c>
      <c r="E97" s="49">
        <v>2</v>
      </c>
      <c r="F97" s="36" t="s">
        <v>274</v>
      </c>
      <c r="G97" s="5" t="s">
        <v>943</v>
      </c>
    </row>
    <row r="98" spans="2:7" ht="25.5" customHeight="1">
      <c r="B98" s="48" t="s">
        <v>727</v>
      </c>
      <c r="C98" s="26" t="s">
        <v>86</v>
      </c>
      <c r="D98" s="69" t="s">
        <v>728</v>
      </c>
      <c r="E98" s="49">
        <v>4</v>
      </c>
      <c r="F98" s="36" t="s">
        <v>263</v>
      </c>
      <c r="G98" s="5" t="s">
        <v>944</v>
      </c>
    </row>
    <row r="99" spans="2:7" ht="25.5" customHeight="1">
      <c r="B99" s="50" t="s">
        <v>730</v>
      </c>
      <c r="C99" s="26" t="s">
        <v>89</v>
      </c>
      <c r="D99" s="68" t="s">
        <v>731</v>
      </c>
      <c r="E99" s="49">
        <v>3</v>
      </c>
      <c r="F99" s="36" t="s">
        <v>269</v>
      </c>
      <c r="G99" s="5" t="s">
        <v>945</v>
      </c>
    </row>
    <row r="100" spans="2:7" ht="25.5" customHeight="1">
      <c r="B100" s="48" t="s">
        <v>733</v>
      </c>
      <c r="C100" s="26" t="s">
        <v>93</v>
      </c>
      <c r="D100" s="67" t="s">
        <v>734</v>
      </c>
      <c r="E100" s="49">
        <v>2</v>
      </c>
      <c r="F100" s="36" t="s">
        <v>274</v>
      </c>
      <c r="G100" s="5" t="s">
        <v>946</v>
      </c>
    </row>
    <row r="101" spans="2:7" ht="25.5" customHeight="1">
      <c r="B101" s="50" t="s">
        <v>736</v>
      </c>
      <c r="C101" s="26" t="s">
        <v>89</v>
      </c>
      <c r="D101" s="68" t="s">
        <v>737</v>
      </c>
      <c r="E101" s="49">
        <v>3</v>
      </c>
      <c r="F101" s="36" t="s">
        <v>269</v>
      </c>
      <c r="G101" s="5" t="s">
        <v>947</v>
      </c>
    </row>
    <row r="102" spans="2:7" ht="25.5" customHeight="1">
      <c r="B102" s="48" t="s">
        <v>739</v>
      </c>
      <c r="C102" s="26" t="s">
        <v>86</v>
      </c>
      <c r="D102" s="67" t="s">
        <v>740</v>
      </c>
      <c r="E102" s="49">
        <v>3</v>
      </c>
      <c r="F102" s="36" t="s">
        <v>269</v>
      </c>
      <c r="G102" s="5" t="s">
        <v>949</v>
      </c>
    </row>
    <row r="103" spans="2:7" ht="25.5" customHeight="1">
      <c r="B103" s="50" t="s">
        <v>742</v>
      </c>
      <c r="C103" s="26" t="s">
        <v>89</v>
      </c>
      <c r="D103" s="74" t="s">
        <v>743</v>
      </c>
      <c r="E103" s="49">
        <v>3</v>
      </c>
      <c r="F103" s="36" t="s">
        <v>269</v>
      </c>
      <c r="G103" s="5" t="s">
        <v>950</v>
      </c>
    </row>
    <row r="104" spans="2:7" ht="50.25">
      <c r="B104" s="48" t="s">
        <v>745</v>
      </c>
      <c r="C104" s="26" t="s">
        <v>86</v>
      </c>
      <c r="D104" s="69" t="s">
        <v>746</v>
      </c>
      <c r="E104" s="49">
        <v>3</v>
      </c>
      <c r="F104" s="36" t="s">
        <v>269</v>
      </c>
      <c r="G104" s="5" t="s">
        <v>951</v>
      </c>
    </row>
    <row r="105" spans="2:7" ht="66.75">
      <c r="B105" s="50" t="s">
        <v>748</v>
      </c>
      <c r="C105" s="26" t="s">
        <v>89</v>
      </c>
      <c r="D105" s="74" t="s">
        <v>749</v>
      </c>
      <c r="E105" s="49">
        <v>3</v>
      </c>
      <c r="F105" s="36" t="s">
        <v>269</v>
      </c>
      <c r="G105" s="5" t="s">
        <v>953</v>
      </c>
    </row>
    <row r="106" spans="2:7" ht="25.5" customHeight="1">
      <c r="B106" s="48" t="s">
        <v>751</v>
      </c>
      <c r="C106" s="26" t="s">
        <v>89</v>
      </c>
      <c r="D106" s="67" t="s">
        <v>752</v>
      </c>
      <c r="E106" s="49">
        <v>3</v>
      </c>
      <c r="F106" s="36" t="s">
        <v>269</v>
      </c>
      <c r="G106" s="5" t="s">
        <v>954</v>
      </c>
    </row>
    <row r="107" spans="2:7" ht="25.5" customHeight="1">
      <c r="B107" s="50" t="s">
        <v>754</v>
      </c>
      <c r="C107" s="26" t="s">
        <v>89</v>
      </c>
      <c r="D107" s="74" t="s">
        <v>755</v>
      </c>
      <c r="E107" s="49">
        <v>3</v>
      </c>
      <c r="F107" s="36" t="s">
        <v>269</v>
      </c>
      <c r="G107" s="5" t="s">
        <v>955</v>
      </c>
    </row>
    <row r="108" spans="2:7" ht="25.5" customHeight="1">
      <c r="B108" s="48" t="s">
        <v>757</v>
      </c>
      <c r="C108" s="26" t="s">
        <v>86</v>
      </c>
      <c r="D108" s="69" t="s">
        <v>758</v>
      </c>
      <c r="E108" s="49">
        <v>4</v>
      </c>
      <c r="F108" s="36" t="s">
        <v>263</v>
      </c>
      <c r="G108" s="5" t="s">
        <v>956</v>
      </c>
    </row>
    <row r="109" spans="2:7" ht="25.5" customHeight="1">
      <c r="B109" s="50" t="s">
        <v>760</v>
      </c>
      <c r="C109" s="26" t="s">
        <v>93</v>
      </c>
      <c r="D109" s="74" t="s">
        <v>761</v>
      </c>
      <c r="E109" s="49">
        <v>2</v>
      </c>
      <c r="F109" s="36" t="s">
        <v>274</v>
      </c>
      <c r="G109" s="5" t="s">
        <v>957</v>
      </c>
    </row>
    <row r="110" spans="2:7" ht="25.5" customHeight="1">
      <c r="B110" s="48" t="s">
        <v>763</v>
      </c>
      <c r="C110" s="26" t="s">
        <v>89</v>
      </c>
      <c r="D110" s="69" t="s">
        <v>764</v>
      </c>
      <c r="E110" s="49">
        <v>3</v>
      </c>
      <c r="F110" s="36" t="s">
        <v>269</v>
      </c>
      <c r="G110" s="5" t="s">
        <v>958</v>
      </c>
    </row>
    <row r="111" spans="2:7" ht="25.5" customHeight="1">
      <c r="B111" s="50" t="s">
        <v>766</v>
      </c>
      <c r="C111" s="26" t="s">
        <v>86</v>
      </c>
      <c r="D111" s="74" t="s">
        <v>767</v>
      </c>
      <c r="E111" s="49">
        <v>4</v>
      </c>
      <c r="F111" s="36" t="s">
        <v>263</v>
      </c>
      <c r="G111" s="5" t="s">
        <v>960</v>
      </c>
    </row>
    <row r="112" spans="2:7" ht="25.5" customHeight="1">
      <c r="B112" s="48" t="s">
        <v>769</v>
      </c>
      <c r="C112" s="26" t="s">
        <v>89</v>
      </c>
      <c r="D112" s="69" t="s">
        <v>770</v>
      </c>
      <c r="E112" s="49">
        <v>3</v>
      </c>
      <c r="F112" s="36" t="s">
        <v>269</v>
      </c>
      <c r="G112" s="5" t="s">
        <v>961</v>
      </c>
    </row>
    <row r="113" spans="2:7" ht="66.75">
      <c r="B113" s="50" t="s">
        <v>772</v>
      </c>
      <c r="C113" s="26" t="s">
        <v>89</v>
      </c>
      <c r="D113" s="74" t="s">
        <v>773</v>
      </c>
      <c r="E113" s="49">
        <v>3</v>
      </c>
      <c r="F113" s="36" t="s">
        <v>269</v>
      </c>
      <c r="G113" s="5" t="s">
        <v>962</v>
      </c>
    </row>
    <row r="114" spans="2:7" ht="66.75">
      <c r="B114" s="50" t="s">
        <v>775</v>
      </c>
      <c r="C114" s="26" t="s">
        <v>86</v>
      </c>
      <c r="D114" s="74" t="s">
        <v>776</v>
      </c>
      <c r="E114" s="49"/>
      <c r="F114" s="36"/>
      <c r="G114" s="5" t="s">
        <v>777</v>
      </c>
    </row>
    <row r="115" spans="2:7" ht="15.75">
      <c r="B115" s="50" t="s">
        <v>778</v>
      </c>
      <c r="C115" s="26"/>
      <c r="D115" s="74"/>
      <c r="E115" s="49"/>
      <c r="F115" s="36"/>
      <c r="G115" s="5"/>
    </row>
    <row r="116" spans="2:7" ht="15.75">
      <c r="B116" s="75"/>
      <c r="C116" s="76"/>
      <c r="D116" s="77"/>
    </row>
    <row r="117" spans="2:7" ht="24" customHeight="1">
      <c r="B117" s="100" t="s">
        <v>779</v>
      </c>
      <c r="C117" s="100"/>
      <c r="D117" s="100"/>
    </row>
    <row r="118" spans="2:7" ht="21.75" customHeight="1">
      <c r="B118" s="6" t="s">
        <v>780</v>
      </c>
      <c r="C118" s="6" t="s">
        <v>781</v>
      </c>
      <c r="D118" s="6" t="s">
        <v>677</v>
      </c>
    </row>
    <row r="119" spans="2:7" ht="28.5" customHeight="1">
      <c r="B119" s="13" t="s">
        <v>782</v>
      </c>
      <c r="C119" s="64" t="s">
        <v>1013</v>
      </c>
      <c r="D119" s="64" t="s">
        <v>1014</v>
      </c>
    </row>
    <row r="120" spans="2:7" ht="28.5" customHeight="1">
      <c r="B120" s="15" t="s">
        <v>783</v>
      </c>
      <c r="C120" s="64" t="s">
        <v>1027</v>
      </c>
      <c r="D120" s="64" t="s">
        <v>967</v>
      </c>
    </row>
    <row r="121" spans="2:7" ht="28.5" customHeight="1">
      <c r="B121" s="13" t="s">
        <v>786</v>
      </c>
      <c r="C121" s="64"/>
      <c r="D121" s="64" t="s">
        <v>968</v>
      </c>
    </row>
    <row r="122" spans="2:7" ht="28.5" customHeight="1">
      <c r="B122" s="15" t="s">
        <v>787</v>
      </c>
      <c r="C122" s="64"/>
      <c r="D122" s="64" t="s">
        <v>969</v>
      </c>
    </row>
    <row r="123" spans="2:7" ht="28.5" customHeight="1">
      <c r="B123" s="13" t="s">
        <v>788</v>
      </c>
      <c r="C123" s="64"/>
      <c r="D123" s="64" t="s">
        <v>1015</v>
      </c>
    </row>
    <row r="124" spans="2:7" ht="28.5" customHeight="1">
      <c r="B124" s="15" t="s">
        <v>789</v>
      </c>
      <c r="C124" s="64" t="s">
        <v>970</v>
      </c>
      <c r="D124" s="64" t="s">
        <v>971</v>
      </c>
    </row>
    <row r="125" spans="2:7" ht="28.5" customHeight="1">
      <c r="B125" s="13" t="s">
        <v>790</v>
      </c>
      <c r="C125" s="64" t="s">
        <v>451</v>
      </c>
      <c r="D125" s="64" t="s">
        <v>972</v>
      </c>
    </row>
    <row r="126" spans="2:7" ht="28.5" customHeight="1">
      <c r="B126" s="123" t="s">
        <v>791</v>
      </c>
      <c r="C126" s="109"/>
      <c r="D126" s="109" t="s">
        <v>1016</v>
      </c>
    </row>
    <row r="127" spans="2:7" ht="15"/>
    <row r="128" spans="2:7" ht="24" customHeight="1">
      <c r="B128" s="100" t="s">
        <v>792</v>
      </c>
      <c r="C128" s="100"/>
      <c r="D128" s="100"/>
      <c r="E128" s="100"/>
      <c r="F128" s="100"/>
    </row>
    <row r="129" spans="2:7" ht="21.75" customHeight="1">
      <c r="B129" s="6" t="s">
        <v>793</v>
      </c>
      <c r="C129" s="6" t="s">
        <v>794</v>
      </c>
      <c r="D129" s="6" t="s">
        <v>795</v>
      </c>
      <c r="E129" s="6" t="s">
        <v>796</v>
      </c>
      <c r="F129" s="6" t="s">
        <v>261</v>
      </c>
    </row>
    <row r="130" spans="2:7" ht="21.75" customHeight="1">
      <c r="B130" s="44" t="s">
        <v>797</v>
      </c>
      <c r="C130" s="99" t="s">
        <v>973</v>
      </c>
      <c r="D130" s="45" t="s">
        <v>86</v>
      </c>
      <c r="E130" s="14" t="s">
        <v>974</v>
      </c>
      <c r="F130" s="45" t="s">
        <v>269</v>
      </c>
    </row>
    <row r="131" spans="2:7" ht="21.75" customHeight="1">
      <c r="B131" s="46" t="s">
        <v>799</v>
      </c>
      <c r="C131" s="99" t="s">
        <v>1028</v>
      </c>
      <c r="D131" s="45" t="s">
        <v>86</v>
      </c>
      <c r="E131" s="16" t="s">
        <v>1029</v>
      </c>
      <c r="F131" s="45" t="s">
        <v>269</v>
      </c>
    </row>
    <row r="132" spans="2:7" ht="21.75" customHeight="1">
      <c r="B132" s="44" t="s">
        <v>800</v>
      </c>
      <c r="C132" s="99" t="s">
        <v>1030</v>
      </c>
      <c r="D132" s="45" t="s">
        <v>89</v>
      </c>
      <c r="E132" s="14" t="s">
        <v>1031</v>
      </c>
      <c r="F132" s="45" t="s">
        <v>263</v>
      </c>
    </row>
    <row r="133" spans="2:7" ht="21.75" customHeight="1">
      <c r="B133" s="46" t="s">
        <v>801</v>
      </c>
      <c r="C133" s="99"/>
      <c r="D133" s="45" t="s">
        <v>93</v>
      </c>
      <c r="E133" s="16" t="s">
        <v>977</v>
      </c>
      <c r="F133" s="45" t="s">
        <v>263</v>
      </c>
    </row>
    <row r="134" spans="2:7" ht="27" customHeight="1">
      <c r="B134" s="14" t="s">
        <v>802</v>
      </c>
      <c r="C134" s="99"/>
      <c r="D134" s="45" t="s">
        <v>93</v>
      </c>
      <c r="E134" s="14" t="s">
        <v>978</v>
      </c>
      <c r="F134" s="45" t="s">
        <v>269</v>
      </c>
    </row>
    <row r="135" spans="2:7" ht="31.5" customHeight="1">
      <c r="B135" s="16" t="s">
        <v>803</v>
      </c>
      <c r="C135" s="99"/>
      <c r="D135" s="45" t="s">
        <v>93</v>
      </c>
      <c r="E135" s="16" t="s">
        <v>979</v>
      </c>
      <c r="F135" s="45" t="s">
        <v>274</v>
      </c>
    </row>
    <row r="136" spans="2:7" ht="21.75" customHeight="1">
      <c r="B136" s="44" t="s">
        <v>804</v>
      </c>
      <c r="C136" s="99" t="s">
        <v>980</v>
      </c>
      <c r="D136" s="45" t="s">
        <v>278</v>
      </c>
      <c r="E136" s="14" t="s">
        <v>981</v>
      </c>
      <c r="F136" s="45" t="s">
        <v>263</v>
      </c>
    </row>
    <row r="137" spans="2:7" ht="21.75" customHeight="1">
      <c r="B137" s="46" t="s">
        <v>805</v>
      </c>
      <c r="C137" s="99"/>
      <c r="D137" s="45" t="s">
        <v>93</v>
      </c>
      <c r="E137" s="16" t="s">
        <v>982</v>
      </c>
      <c r="F137" s="45" t="s">
        <v>274</v>
      </c>
    </row>
    <row r="138" spans="2:7" ht="21.75" customHeight="1">
      <c r="B138" s="44" t="s">
        <v>806</v>
      </c>
      <c r="C138" s="99" t="s">
        <v>983</v>
      </c>
      <c r="D138" s="45" t="s">
        <v>89</v>
      </c>
      <c r="E138" s="14" t="s">
        <v>984</v>
      </c>
      <c r="F138" s="45" t="s">
        <v>269</v>
      </c>
    </row>
    <row r="139" spans="2:7" ht="21.75" customHeight="1">
      <c r="B139" s="46" t="s">
        <v>807</v>
      </c>
      <c r="C139" s="99" t="s">
        <v>985</v>
      </c>
      <c r="D139" s="45" t="s">
        <v>89</v>
      </c>
      <c r="E139" s="16" t="s">
        <v>1032</v>
      </c>
      <c r="F139" s="45" t="s">
        <v>263</v>
      </c>
    </row>
    <row r="141" spans="2:7" ht="24" customHeight="1">
      <c r="B141" s="201" t="s">
        <v>810</v>
      </c>
      <c r="C141" s="201"/>
      <c r="D141" s="201"/>
      <c r="E141" s="201"/>
      <c r="F141" s="201"/>
      <c r="G141" s="201"/>
    </row>
    <row r="142" spans="2:7" ht="21.75" customHeight="1">
      <c r="B142" s="6" t="s">
        <v>811</v>
      </c>
      <c r="C142" s="6" t="s">
        <v>812</v>
      </c>
    </row>
    <row r="143" spans="2:7" ht="21.75" customHeight="1">
      <c r="B143" s="13" t="s">
        <v>813</v>
      </c>
      <c r="C143" s="209" t="s">
        <v>987</v>
      </c>
      <c r="D143" s="209"/>
      <c r="E143" s="209"/>
      <c r="F143" s="209"/>
      <c r="G143" s="209"/>
    </row>
    <row r="144" spans="2:7" ht="21.75" customHeight="1">
      <c r="B144" s="15" t="s">
        <v>815</v>
      </c>
      <c r="C144" s="209" t="s">
        <v>679</v>
      </c>
      <c r="D144" s="209"/>
      <c r="E144" s="209"/>
      <c r="F144" s="209"/>
      <c r="G144" s="209"/>
    </row>
    <row r="145" spans="2:7" ht="21.75" customHeight="1">
      <c r="B145" s="13" t="s">
        <v>816</v>
      </c>
      <c r="C145" s="209" t="s">
        <v>679</v>
      </c>
      <c r="D145" s="209"/>
      <c r="E145" s="209"/>
      <c r="F145" s="209"/>
      <c r="G145" s="209"/>
    </row>
    <row r="146" spans="2:7" ht="21.75" customHeight="1">
      <c r="B146" s="15" t="s">
        <v>817</v>
      </c>
      <c r="C146" s="209" t="s">
        <v>679</v>
      </c>
      <c r="D146" s="209"/>
      <c r="E146" s="209"/>
      <c r="F146" s="209"/>
      <c r="G146" s="209"/>
    </row>
    <row r="147" spans="2:7" ht="21.75" customHeight="1">
      <c r="B147" s="13" t="s">
        <v>818</v>
      </c>
      <c r="C147" s="209" t="s">
        <v>988</v>
      </c>
      <c r="D147" s="209"/>
      <c r="E147" s="209"/>
      <c r="F147" s="209"/>
      <c r="G147" s="209"/>
    </row>
    <row r="148" spans="2:7" ht="21.75" customHeight="1">
      <c r="B148" s="15" t="s">
        <v>819</v>
      </c>
      <c r="C148" s="209" t="s">
        <v>989</v>
      </c>
      <c r="D148" s="209"/>
      <c r="E148" s="209"/>
      <c r="F148" s="209"/>
      <c r="G148" s="209"/>
    </row>
    <row r="149" spans="2:7" ht="21.75" customHeight="1">
      <c r="B149" s="13" t="s">
        <v>821</v>
      </c>
      <c r="C149" s="209" t="s">
        <v>990</v>
      </c>
      <c r="D149" s="209"/>
      <c r="E149" s="209"/>
      <c r="F149" s="209"/>
      <c r="G149" s="209"/>
    </row>
    <row r="151" spans="2:7" ht="24" customHeight="1">
      <c r="B151" s="201" t="s">
        <v>823</v>
      </c>
      <c r="C151" s="201"/>
      <c r="D151" s="201"/>
      <c r="E151" s="201"/>
      <c r="F151" s="201"/>
      <c r="G151" s="201"/>
    </row>
    <row r="152" spans="2:7" ht="21.75" customHeight="1">
      <c r="B152" s="6" t="s">
        <v>824</v>
      </c>
      <c r="C152" s="6" t="s">
        <v>825</v>
      </c>
    </row>
    <row r="153" spans="2:7" ht="30" customHeight="1">
      <c r="B153" s="51" t="s">
        <v>826</v>
      </c>
      <c r="C153" s="209" t="s">
        <v>992</v>
      </c>
      <c r="D153" s="209"/>
      <c r="E153" s="209"/>
      <c r="F153" s="209"/>
      <c r="G153" s="209"/>
    </row>
    <row r="154" spans="2:7" ht="30" customHeight="1">
      <c r="B154" s="52" t="s">
        <v>828</v>
      </c>
      <c r="C154" s="209" t="s">
        <v>1033</v>
      </c>
      <c r="D154" s="209"/>
      <c r="E154" s="209"/>
      <c r="F154" s="209"/>
      <c r="G154" s="209"/>
    </row>
    <row r="155" spans="2:7" ht="30" customHeight="1">
      <c r="B155" s="51" t="s">
        <v>830</v>
      </c>
      <c r="C155" s="209" t="s">
        <v>994</v>
      </c>
      <c r="D155" s="209"/>
      <c r="E155" s="209"/>
      <c r="F155" s="209"/>
      <c r="G155" s="209"/>
    </row>
    <row r="156" spans="2:7" ht="30" customHeight="1">
      <c r="B156" s="52" t="s">
        <v>832</v>
      </c>
      <c r="C156" s="209" t="s">
        <v>995</v>
      </c>
      <c r="D156" s="209"/>
      <c r="E156" s="209"/>
      <c r="F156" s="209"/>
      <c r="G156" s="209"/>
    </row>
    <row r="157" spans="2:7" ht="30" customHeight="1">
      <c r="B157" s="51" t="s">
        <v>834</v>
      </c>
      <c r="C157" s="209" t="s">
        <v>1034</v>
      </c>
      <c r="D157" s="209"/>
      <c r="E157" s="209"/>
      <c r="F157" s="209"/>
      <c r="G157" s="209"/>
    </row>
    <row r="158" spans="2:7" ht="30" customHeight="1">
      <c r="B158" s="52" t="s">
        <v>836</v>
      </c>
      <c r="C158" s="209" t="s">
        <v>1035</v>
      </c>
      <c r="D158" s="209"/>
      <c r="E158" s="209"/>
      <c r="F158" s="209"/>
      <c r="G158" s="209"/>
    </row>
    <row r="159" spans="2:7" ht="30" customHeight="1">
      <c r="B159" s="51" t="s">
        <v>837</v>
      </c>
      <c r="C159" s="209" t="s">
        <v>998</v>
      </c>
      <c r="D159" s="209"/>
      <c r="E159" s="209"/>
      <c r="F159" s="209"/>
      <c r="G159" s="209"/>
    </row>
    <row r="160" spans="2:7" ht="30" customHeight="1">
      <c r="B160" s="52" t="s">
        <v>839</v>
      </c>
      <c r="C160" s="211" t="s">
        <v>840</v>
      </c>
      <c r="D160" s="212"/>
      <c r="E160" s="212"/>
      <c r="F160" s="212"/>
      <c r="G160" s="212"/>
    </row>
    <row r="161" spans="2:11" ht="30" customHeight="1">
      <c r="B161" s="51" t="s">
        <v>841</v>
      </c>
      <c r="C161" s="209" t="s">
        <v>999</v>
      </c>
      <c r="D161" s="209"/>
      <c r="E161" s="209"/>
      <c r="F161" s="209"/>
      <c r="G161" s="209"/>
    </row>
    <row r="162" spans="2:11" ht="15"/>
    <row r="163" spans="2:11" ht="22.5" customHeight="1">
      <c r="B163" s="303" t="s">
        <v>843</v>
      </c>
      <c r="C163" s="303"/>
      <c r="D163" s="303"/>
      <c r="E163" s="303"/>
      <c r="F163" s="303"/>
      <c r="G163" s="303"/>
      <c r="H163" s="360"/>
      <c r="I163" s="124" t="s">
        <v>846</v>
      </c>
      <c r="J163" s="124" t="s">
        <v>847</v>
      </c>
      <c r="K163" s="124" t="s">
        <v>848</v>
      </c>
    </row>
    <row r="164" spans="2:11" ht="29.25" customHeight="1">
      <c r="B164" s="92" t="s">
        <v>260</v>
      </c>
      <c r="C164" s="93"/>
      <c r="D164" s="92" t="s">
        <v>844</v>
      </c>
      <c r="E164" s="93"/>
      <c r="F164" s="92" t="s">
        <v>845</v>
      </c>
      <c r="G164" s="93"/>
      <c r="H164" s="360"/>
      <c r="I164" s="125" t="s">
        <v>850</v>
      </c>
      <c r="J164" s="114" t="s">
        <v>851</v>
      </c>
      <c r="K164" s="114" t="s">
        <v>852</v>
      </c>
    </row>
    <row r="165" spans="2:11" ht="27">
      <c r="B165" s="94" t="s">
        <v>849</v>
      </c>
      <c r="C165" s="307"/>
      <c r="D165" s="307"/>
      <c r="E165" s="307"/>
      <c r="F165" s="307"/>
      <c r="G165" s="307"/>
      <c r="H165" s="360"/>
      <c r="I165" s="125" t="s">
        <v>854</v>
      </c>
      <c r="J165" s="114" t="s">
        <v>855</v>
      </c>
      <c r="K165" s="114" t="s">
        <v>856</v>
      </c>
    </row>
    <row r="166" spans="2:11" ht="27">
      <c r="B166" s="92" t="s">
        <v>853</v>
      </c>
      <c r="C166" s="307"/>
      <c r="D166" s="307"/>
      <c r="E166" s="307"/>
      <c r="F166" s="307"/>
      <c r="G166" s="307"/>
      <c r="H166" s="360"/>
      <c r="I166" s="125" t="s">
        <v>858</v>
      </c>
      <c r="J166" s="114" t="s">
        <v>859</v>
      </c>
      <c r="K166" s="114" t="s">
        <v>860</v>
      </c>
    </row>
    <row r="167" spans="2:11" ht="27">
      <c r="B167" s="94" t="s">
        <v>857</v>
      </c>
      <c r="C167" s="307"/>
      <c r="D167" s="307"/>
      <c r="E167" s="307"/>
      <c r="F167" s="307"/>
      <c r="G167" s="307"/>
      <c r="H167" s="360"/>
      <c r="I167" s="125" t="s">
        <v>863</v>
      </c>
      <c r="J167" s="114" t="s">
        <v>864</v>
      </c>
      <c r="K167" s="114" t="s">
        <v>865</v>
      </c>
    </row>
    <row r="168" spans="2:11" ht="27">
      <c r="B168" s="92" t="s">
        <v>861</v>
      </c>
      <c r="C168" s="211" t="s">
        <v>1018</v>
      </c>
      <c r="D168" s="212"/>
      <c r="E168" s="212"/>
      <c r="F168" s="212"/>
      <c r="G168" s="212"/>
      <c r="H168" s="360"/>
      <c r="I168" s="125" t="s">
        <v>867</v>
      </c>
      <c r="J168" s="114" t="s">
        <v>868</v>
      </c>
      <c r="K168" s="114" t="s">
        <v>869</v>
      </c>
    </row>
    <row r="169" spans="2:11" ht="27">
      <c r="B169" s="92" t="s">
        <v>866</v>
      </c>
      <c r="C169" s="307"/>
      <c r="D169" s="307"/>
      <c r="E169" s="307"/>
      <c r="F169" s="307"/>
      <c r="G169" s="307"/>
      <c r="H169" s="360"/>
      <c r="I169" s="125" t="s">
        <v>873</v>
      </c>
      <c r="J169" s="114" t="s">
        <v>874</v>
      </c>
      <c r="K169" s="114" t="s">
        <v>875</v>
      </c>
    </row>
    <row r="170" spans="2:11" ht="27.75" customHeight="1">
      <c r="B170" s="94" t="s">
        <v>870</v>
      </c>
      <c r="C170" s="93"/>
      <c r="D170" s="92" t="s">
        <v>871</v>
      </c>
      <c r="E170" s="93"/>
      <c r="F170" s="92" t="s">
        <v>872</v>
      </c>
      <c r="G170" s="93"/>
      <c r="H170" s="360"/>
      <c r="I170" s="125" t="s">
        <v>879</v>
      </c>
      <c r="J170" s="114" t="s">
        <v>880</v>
      </c>
      <c r="K170" s="114" t="s">
        <v>881</v>
      </c>
    </row>
    <row r="171" spans="2:11" ht="30.75" customHeight="1">
      <c r="B171" s="92" t="s">
        <v>876</v>
      </c>
      <c r="C171" s="93"/>
      <c r="D171" s="92" t="s">
        <v>877</v>
      </c>
      <c r="E171" s="93"/>
      <c r="F171" s="92" t="s">
        <v>878</v>
      </c>
      <c r="G171" s="93"/>
      <c r="H171" s="360"/>
      <c r="I171" s="125" t="s">
        <v>885</v>
      </c>
      <c r="J171" s="114" t="s">
        <v>886</v>
      </c>
      <c r="K171" s="114" t="s">
        <v>887</v>
      </c>
    </row>
    <row r="172" spans="2:11" ht="15.75" customHeight="1">
      <c r="B172" s="94" t="s">
        <v>882</v>
      </c>
      <c r="C172" s="93"/>
      <c r="D172" s="92" t="s">
        <v>883</v>
      </c>
      <c r="E172" s="93"/>
      <c r="F172" s="92" t="s">
        <v>884</v>
      </c>
      <c r="G172" s="93"/>
      <c r="H172" s="360"/>
    </row>
    <row r="173" spans="2:11" ht="15">
      <c r="B173" s="92" t="s">
        <v>888</v>
      </c>
      <c r="C173" s="307"/>
      <c r="D173" s="307"/>
      <c r="E173" s="307"/>
      <c r="F173" s="307"/>
      <c r="G173" s="307"/>
      <c r="H173" s="360"/>
      <c r="I173" s="360"/>
      <c r="J173" s="360"/>
      <c r="K173" s="360"/>
    </row>
    <row r="174" spans="2:11" ht="30.75">
      <c r="B174" s="94" t="s">
        <v>889</v>
      </c>
      <c r="C174" s="307"/>
      <c r="D174" s="307"/>
      <c r="E174" s="307"/>
      <c r="F174" s="307"/>
      <c r="G174" s="307"/>
      <c r="H174" s="360"/>
    </row>
    <row r="175" spans="2:11" ht="45.75">
      <c r="B175" s="92" t="s">
        <v>890</v>
      </c>
      <c r="C175" s="307"/>
      <c r="D175" s="307"/>
      <c r="E175" s="307"/>
      <c r="F175" s="307"/>
      <c r="G175" s="307"/>
      <c r="H175" s="360"/>
    </row>
    <row r="176" spans="2:11" ht="15"/>
  </sheetData>
  <mergeCells count="49">
    <mergeCell ref="C15:E15"/>
    <mergeCell ref="C19:E19"/>
    <mergeCell ref="C20:E20"/>
    <mergeCell ref="C175:G175"/>
    <mergeCell ref="B163:G163"/>
    <mergeCell ref="C165:G165"/>
    <mergeCell ref="C166:G166"/>
    <mergeCell ref="C167:G167"/>
    <mergeCell ref="C168:G168"/>
    <mergeCell ref="C153:G153"/>
    <mergeCell ref="B73:F73"/>
    <mergeCell ref="C169:G169"/>
    <mergeCell ref="C173:G173"/>
    <mergeCell ref="C174:G174"/>
    <mergeCell ref="C161:G161"/>
    <mergeCell ref="C154:G154"/>
    <mergeCell ref="C157:G157"/>
    <mergeCell ref="C158:G158"/>
    <mergeCell ref="C146:G146"/>
    <mergeCell ref="C147:G147"/>
    <mergeCell ref="C148:G148"/>
    <mergeCell ref="C149:G149"/>
    <mergeCell ref="B151:G151"/>
    <mergeCell ref="C143:G143"/>
    <mergeCell ref="C144:G144"/>
    <mergeCell ref="C145:G145"/>
    <mergeCell ref="C155:G155"/>
    <mergeCell ref="C156:G156"/>
    <mergeCell ref="C22:E22"/>
    <mergeCell ref="C23:E23"/>
    <mergeCell ref="B94:G94"/>
    <mergeCell ref="C24:E24"/>
    <mergeCell ref="B141:G141"/>
    <mergeCell ref="C26:E26"/>
    <mergeCell ref="C159:G159"/>
    <mergeCell ref="C160:G160"/>
    <mergeCell ref="B2:G2"/>
    <mergeCell ref="B4:G4"/>
    <mergeCell ref="C5:E5"/>
    <mergeCell ref="C6:E6"/>
    <mergeCell ref="C7:E7"/>
    <mergeCell ref="C8:E8"/>
    <mergeCell ref="C9:E9"/>
    <mergeCell ref="C10:E10"/>
    <mergeCell ref="C11:E11"/>
    <mergeCell ref="B55:C55"/>
    <mergeCell ref="C17:E17"/>
    <mergeCell ref="C18:E18"/>
    <mergeCell ref="C21:E21"/>
  </mergeCells>
  <dataValidations count="7">
    <dataValidation type="list" allowBlank="1" sqref="F31:F35 F38:F44 F47:F49 F52:F53" xr:uid="{00000000-0002-0000-0700-000003000000}">
      <formula1>"Alta,Media,Baja,Sin mejora"</formula1>
      <formula2>0</formula2>
    </dataValidation>
    <dataValidation type="list" allowBlank="1" sqref="C96:C116" xr:uid="{00000000-0002-0000-0700-000004000000}">
      <formula1>"Sí,No,Parcial"</formula1>
      <formula2>0</formula2>
    </dataValidation>
    <dataValidation type="list" allowBlank="1" showInputMessage="1" showErrorMessage="1" promptTitle="Seleccione herramienta" prompt="Seleccione una opción de la lista o escriba otra herramienta si aplica." sqref="C139" xr:uid="{6D4247D4-8CC3-458C-BB70-70A6865AED06}">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35" xr:uid="{95A81D3A-DB20-48F4-9F6E-7A051DA9635D}">
      <formula1>"Microsoft Teams Phone,Genesys Cloud,Avaya,3CX,Cisco Webex Contact Center,Amazon Connect,Twilio Flex,Five9,NICE CXone,Talkdesk"</formula1>
    </dataValidation>
    <dataValidation type="date" allowBlank="1" showInputMessage="1" showErrorMessage="1" sqref="C9:E9" xr:uid="{35524B86-9620-4200-ACB8-D8F05411F2AC}">
      <formula1>46174</formula1>
      <formula2>46368</formula2>
    </dataValidation>
    <dataValidation allowBlank="1" sqref="C15:E15" xr:uid="{0F992A03-094E-4BBF-8796-13D5C0E83D80}"/>
    <dataValidation allowBlank="1" showInputMessage="1" showErrorMessage="1" sqref="C7:E7" xr:uid="{D90A6661-8B68-4A12-AE81-13DCDCE9A260}"/>
  </dataValidations>
  <hyperlinks>
    <hyperlink ref="C23" r:id="rId1" xr:uid="{E1B2C5A2-CD39-498E-9BD8-06750D7D1D39}"/>
    <hyperlink ref="C5:E5" r:id="rId2" display="SURA" xr:uid="{ED0BCDAF-D9DE-48B7-9859-C6B190CA45AD}"/>
  </hyperlinks>
  <pageMargins left="0.75" right="0.75" top="1" bottom="1" header="0.511811023622047" footer="0.511811023622047"/>
  <pageSetup paperSize="9" orientation="portrait" horizontalDpi="300" verticalDpi="300"/>
  <legacyDrawing r:id="rId3"/>
  <extLst>
    <ext xmlns:x14="http://schemas.microsoft.com/office/spreadsheetml/2009/9/main" uri="{CCE6A557-97BC-4b89-ADB6-D9C93CAAB3DF}">
      <x14:dataValidations xmlns:xm="http://schemas.microsoft.com/office/excel/2006/main" count="23">
        <x14:dataValidation type="list" allowBlank="1" xr:uid="{1143165E-0A0B-4458-AACC-B7BF95C0A28E}">
          <x14:formula1>
            <xm:f>Listas!$D$5:$D$11</xm:f>
          </x14:formula1>
          <x14:formula2>
            <xm:f>0</xm:f>
          </x14:formula2>
          <xm:sqref>C13 C16</xm:sqref>
        </x14:dataValidation>
        <x14:dataValidation type="list" allowBlank="1" xr:uid="{00000000-0002-0000-0700-000002000000}">
          <x14:formula1>
            <xm:f>Listas!$B$5:$B$9</xm:f>
          </x14:formula1>
          <x14:formula2>
            <xm:f>0</xm:f>
          </x14:formula2>
          <xm:sqref>D31:D35 D38:D44 D47:D49 D52:D53</xm:sqref>
        </x14:dataValidation>
        <x14:dataValidation type="list" allowBlank="1" xr:uid="{00000000-0002-0000-0700-000005000000}">
          <x14:formula1>
            <xm:f>Listas!$F$5:$F$8</xm:f>
          </x14:formula1>
          <x14:formula2>
            <xm:f>0</xm:f>
          </x14:formula2>
          <xm:sqref>F96:F113</xm:sqref>
        </x14:dataValidation>
        <x14:dataValidation type="list" allowBlank="1" xr:uid="{00000000-0002-0000-0700-000006000000}">
          <x14:formula1>
            <xm:f>Listas!$L$5:$L$8</xm:f>
          </x14:formula1>
          <x14:formula2>
            <xm:f>0</xm:f>
          </x14:formula2>
          <xm:sqref>C157</xm:sqref>
        </x14:dataValidation>
        <x14:dataValidation type="list" allowBlank="1" showInputMessage="1" showErrorMessage="1" xr:uid="{3D69D855-DFF6-41EE-94F2-F2DDD5DFF17E}">
          <x14:formula1>
            <xm:f>Listas!$N$5:$N$11</xm:f>
          </x14:formula1>
          <xm:sqref>C5:E5</xm:sqref>
        </x14:dataValidation>
        <x14:dataValidation type="list" allowBlank="1" showInputMessage="1" showErrorMessage="1" xr:uid="{3A9B6E8C-9A4B-427C-AB9C-AD5393F1D6EB}">
          <x14:formula1>
            <xm:f>Listas!$P$5:$P$9</xm:f>
          </x14:formula1>
          <xm:sqref>F130:F139</xm:sqref>
        </x14:dataValidation>
        <x14:dataValidation type="list" allowBlank="1" showInputMessage="1" showErrorMessage="1" xr:uid="{F1838F98-B980-4B80-9367-AF4C85EA6660}">
          <x14:formula1>
            <xm:f>Listas!$R$5:$R$8</xm:f>
          </x14:formula1>
          <xm:sqref>D130:D139</xm:sqref>
        </x14:dataValidation>
        <x14:dataValidation type="list" allowBlank="1" showInputMessage="1" showErrorMessage="1" promptTitle="Seleccione herramienta" prompt="Seleccione una opción de la lista o escriba otra herramienta si aplica." xr:uid="{99DAB139-5967-4E21-A605-68C12AC3C0EC}">
          <x14:formula1>
            <xm:f>Listas!$J$21:$J$35</xm:f>
          </x14:formula1>
          <xm:sqref>C138</xm:sqref>
        </x14:dataValidation>
        <x14:dataValidation type="list" allowBlank="1" showInputMessage="1" showErrorMessage="1" promptTitle="Seleccione herramienta" prompt="Seleccione una opción de la lista o escriba otra herramienta si aplica." xr:uid="{32A5EAD7-7BE9-4F95-8449-339B0E9EF23A}">
          <x14:formula1>
            <xm:f>Listas!$L$21:$L$35</xm:f>
          </x14:formula1>
          <xm:sqref>C137</xm:sqref>
        </x14:dataValidation>
        <x14:dataValidation type="list" allowBlank="1" showInputMessage="1" showErrorMessage="1" promptTitle="Seleccione herramienta" prompt="Seleccione una opción de la lista o escriba otra herramienta si aplica." xr:uid="{A6403977-E9EA-4913-8F23-6BBD5F3F6B0B}">
          <x14:formula1>
            <xm:f>Listas!$H$21:$H$35</xm:f>
          </x14:formula1>
          <xm:sqref>C136</xm:sqref>
        </x14:dataValidation>
        <x14:dataValidation type="list" allowBlank="1" showInputMessage="1" showErrorMessage="1" promptTitle="Seleccione herramienta" prompt="Seleccione una opción de la lista o escriba otra herramienta si aplica." xr:uid="{10D894F6-3C2C-43C9-9A55-BBD9D17AAF9F}">
          <x14:formula1>
            <xm:f>Listas!$N$21:$N$35</xm:f>
          </x14:formula1>
          <xm:sqref>C134</xm:sqref>
        </x14:dataValidation>
        <x14:dataValidation type="list" allowBlank="1" showInputMessage="1" showErrorMessage="1" promptTitle="Seleccione herramienta" prompt="Seleccione una opción de la lista o escriba otra herramienta si aplica." xr:uid="{829FDC96-E52C-4442-8FC5-B78A2699C1B9}">
          <x14:formula1>
            <xm:f>Listas!$P$21:$P$35</xm:f>
          </x14:formula1>
          <xm:sqref>C133</xm:sqref>
        </x14:dataValidation>
        <x14:dataValidation type="list" allowBlank="1" showInputMessage="1" showErrorMessage="1" promptTitle="Seleccione herramienta" prompt="Seleccione una opción de la lista o escriba otra herramienta si aplica." xr:uid="{159706EE-85BE-46F6-A9DE-F56F5DCC127F}">
          <x14:formula1>
            <xm:f>Listas!$F$21:$F$35</xm:f>
          </x14:formula1>
          <xm:sqref>C132</xm:sqref>
        </x14:dataValidation>
        <x14:dataValidation type="list" allowBlank="1" showInputMessage="1" showErrorMessage="1" promptTitle="Seleccione herramienta" prompt="Seleccione una opción de la lista o escriba otra herramienta si aplica." xr:uid="{B2697653-5D7C-4064-980E-A0DB3A82A8C4}">
          <x14:formula1>
            <xm:f>Listas!$D$21:$D$35</xm:f>
          </x14:formula1>
          <xm:sqref>C131</xm:sqref>
        </x14:dataValidation>
        <x14:dataValidation type="list" allowBlank="1" showInputMessage="1" showErrorMessage="1" promptTitle="Seleccione herramienta" prompt="Seleccione una opción de la lista o escriba otra herramienta si aplica." xr:uid="{D81CD239-189D-4F54-B210-86356E0D36D5}">
          <x14:formula1>
            <xm:f>Listas!$B$21:$B$35</xm:f>
          </x14:formula1>
          <xm:sqref>C130</xm:sqref>
        </x14:dataValidation>
        <x14:dataValidation type="list" allowBlank="1" showInputMessage="1" showErrorMessage="1" xr:uid="{DF2E3B34-C6A3-403A-9349-E6904790E263}">
          <x14:formula1>
            <xm:f>Listas!$J$45:$J$49</xm:f>
          </x14:formula1>
          <xm:sqref>C92:D92</xm:sqref>
        </x14:dataValidation>
        <x14:dataValidation type="list" allowBlank="1" showInputMessage="1" showErrorMessage="1" xr:uid="{EB989175-B03C-4D3C-8F4B-69157D99EFF0}">
          <x14:formula1>
            <xm:f>Listas!$H$45:$H$48</xm:f>
          </x14:formula1>
          <xm:sqref>C91:D91</xm:sqref>
        </x14:dataValidation>
        <x14:dataValidation type="list" allowBlank="1" showInputMessage="1" showErrorMessage="1" xr:uid="{4140356E-FD1D-4967-AF3B-855A56F90B8A}">
          <x14:formula1>
            <xm:f>Listas!$F$45:$F$52</xm:f>
          </x14:formula1>
          <xm:sqref>C88:D88</xm:sqref>
        </x14:dataValidation>
        <x14:dataValidation type="list" allowBlank="1" showInputMessage="1" showErrorMessage="1" xr:uid="{B283D698-28D1-4E3F-99AF-B1667A396516}">
          <x14:formula1>
            <xm:f>Listas!$D$45:$D$49</xm:f>
          </x14:formula1>
          <xm:sqref>C87:D87</xm:sqref>
        </x14:dataValidation>
        <x14:dataValidation type="list" allowBlank="1" showInputMessage="1" showErrorMessage="1" xr:uid="{84F6D5C2-ECD7-4ED3-A83E-844EB6C22F47}">
          <x14:formula1>
            <xm:f>Listas!$B$45:$B$48</xm:f>
          </x14:formula1>
          <xm:sqref>C86:D86</xm:sqref>
        </x14:dataValidation>
        <x14:dataValidation type="list" allowBlank="1" showInputMessage="1" showErrorMessage="1" xr:uid="{FF8EE8FF-2F9E-470C-81BF-C4F632E38AA0}">
          <x14:formula1>
            <xm:f>Listas!$B$53:$B$58</xm:f>
          </x14:formula1>
          <xm:sqref>C125</xm:sqref>
        </x14:dataValidation>
        <x14:dataValidation type="list" allowBlank="1" showInputMessage="1" showErrorMessage="1" xr:uid="{0BD7411C-EDB0-4221-AD97-6BCE270A49A0}">
          <x14:formula1>
            <xm:f>Listas!$B$12:$B$17</xm:f>
          </x14:formula1>
          <xm:sqref>C14</xm:sqref>
        </x14:dataValidation>
        <x14:dataValidation type="list" allowBlank="1" xr:uid="{F5F6E615-6486-423A-8140-95E8296F4EE6}">
          <x14:formula1>
            <xm:f>Listas!$H$5:$H$10</xm:f>
          </x14:formula1>
          <x14:formula2>
            <xm:f>0</xm:f>
          </x14:formula2>
          <xm:sqref>C12</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7A4D"/>
  </sheetPr>
  <dimension ref="B1:K176"/>
  <sheetViews>
    <sheetView showGridLines="0" zoomScaleNormal="100" workbookViewId="0">
      <pane xSplit="2" ySplit="2" topLeftCell="C115" activePane="bottomRight" state="frozen"/>
      <selection pane="bottomRight" activeCell="C122" sqref="C122"/>
      <selection pane="bottomLeft" activeCell="A3" sqref="A3"/>
      <selection pane="topRight" activeCell="C1" sqref="C1"/>
    </sheetView>
  </sheetViews>
  <sheetFormatPr defaultColWidth="8.5703125" defaultRowHeight="14.45"/>
  <cols>
    <col min="1" max="1" width="3" style="1" customWidth="1"/>
    <col min="2" max="2" width="38.85546875" style="1" customWidth="1"/>
    <col min="3" max="3" width="47.42578125" style="1" customWidth="1"/>
    <col min="4" max="4" width="33.5703125" style="1" customWidth="1"/>
    <col min="5" max="5" width="40" style="1" customWidth="1"/>
    <col min="6" max="6" width="26.42578125" style="1" customWidth="1"/>
    <col min="7" max="7" width="27.28515625" style="1" customWidth="1"/>
    <col min="8" max="8" width="8.5703125" style="1"/>
    <col min="9" max="9" width="12.42578125" style="1" customWidth="1"/>
    <col min="10" max="10" width="30.7109375" style="1" customWidth="1"/>
    <col min="11" max="11" width="40.42578125" style="1" customWidth="1"/>
    <col min="12" max="16384" width="8.5703125" style="1"/>
  </cols>
  <sheetData>
    <row r="1" spans="2:11" ht="7.5" customHeight="1"/>
    <row r="2" spans="2:11" ht="30" customHeight="1">
      <c r="B2" s="199" t="s">
        <v>1036</v>
      </c>
      <c r="C2" s="199"/>
      <c r="D2" s="199"/>
      <c r="E2" s="199"/>
      <c r="F2" s="199"/>
      <c r="G2" s="199"/>
    </row>
    <row r="3" spans="2:11" ht="15.75">
      <c r="I3" s="62" t="s">
        <v>60</v>
      </c>
      <c r="J3" s="62"/>
      <c r="K3" s="62"/>
    </row>
    <row r="4" spans="2:11" ht="24" customHeight="1">
      <c r="B4" s="304" t="s">
        <v>590</v>
      </c>
      <c r="C4" s="304"/>
      <c r="D4" s="304"/>
      <c r="E4" s="304"/>
      <c r="F4" s="201"/>
      <c r="G4" s="201"/>
      <c r="I4" s="6" t="s">
        <v>61</v>
      </c>
      <c r="J4" s="6" t="s">
        <v>62</v>
      </c>
      <c r="K4" s="6" t="s">
        <v>22</v>
      </c>
    </row>
    <row r="5" spans="2:11" ht="17.25">
      <c r="B5" s="37" t="s">
        <v>591</v>
      </c>
      <c r="C5" s="202" t="s">
        <v>240</v>
      </c>
      <c r="D5" s="202"/>
      <c r="E5" s="202"/>
      <c r="F5" s="91"/>
      <c r="G5" s="91"/>
      <c r="I5" s="17" t="s">
        <v>63</v>
      </c>
      <c r="J5" s="18" t="s">
        <v>64</v>
      </c>
      <c r="K5" s="63" t="s">
        <v>65</v>
      </c>
    </row>
    <row r="6" spans="2:11" ht="15" customHeight="1">
      <c r="B6" s="37" t="s">
        <v>592</v>
      </c>
      <c r="C6" s="192" t="s">
        <v>1037</v>
      </c>
      <c r="D6" s="192"/>
      <c r="E6" s="193"/>
      <c r="F6" s="91"/>
      <c r="G6" s="91"/>
      <c r="I6" s="19" t="s">
        <v>66</v>
      </c>
      <c r="J6" s="122" t="s">
        <v>67</v>
      </c>
      <c r="K6" s="63" t="s">
        <v>68</v>
      </c>
    </row>
    <row r="7" spans="2:11" ht="15" customHeight="1">
      <c r="B7" s="37" t="s">
        <v>594</v>
      </c>
      <c r="C7" s="305" t="s">
        <v>1038</v>
      </c>
      <c r="D7" s="305"/>
      <c r="E7" s="306"/>
      <c r="F7" s="91"/>
      <c r="G7" s="91"/>
      <c r="I7" s="20" t="s">
        <v>69</v>
      </c>
      <c r="J7" s="122" t="s">
        <v>70</v>
      </c>
      <c r="K7" s="63" t="s">
        <v>71</v>
      </c>
    </row>
    <row r="8" spans="2:11" ht="15" customHeight="1">
      <c r="B8" s="37" t="s">
        <v>596</v>
      </c>
      <c r="C8" s="192" t="s">
        <v>895</v>
      </c>
      <c r="D8" s="192"/>
      <c r="E8" s="193"/>
      <c r="F8" s="91"/>
      <c r="G8" s="91"/>
      <c r="I8" s="21" t="s">
        <v>72</v>
      </c>
      <c r="J8" s="122" t="s">
        <v>73</v>
      </c>
      <c r="K8" s="63" t="s">
        <v>74</v>
      </c>
    </row>
    <row r="9" spans="2:11" ht="15" customHeight="1">
      <c r="B9" s="37" t="s">
        <v>598</v>
      </c>
      <c r="C9" s="194">
        <v>46211</v>
      </c>
      <c r="D9" s="195"/>
      <c r="E9" s="195"/>
      <c r="F9" s="91"/>
      <c r="G9" s="91"/>
      <c r="I9" s="22" t="s">
        <v>75</v>
      </c>
      <c r="J9" s="122" t="s">
        <v>76</v>
      </c>
      <c r="K9" s="63" t="s">
        <v>77</v>
      </c>
    </row>
    <row r="10" spans="2:11" ht="15">
      <c r="B10" s="37" t="s">
        <v>599</v>
      </c>
      <c r="C10" s="305" t="s">
        <v>600</v>
      </c>
      <c r="D10" s="305"/>
      <c r="E10" s="306"/>
      <c r="F10" s="91"/>
      <c r="G10" s="91"/>
    </row>
    <row r="11" spans="2:11" ht="16.5">
      <c r="B11" s="37" t="s">
        <v>601</v>
      </c>
      <c r="C11" s="192">
        <v>1</v>
      </c>
      <c r="D11" s="192"/>
      <c r="E11" s="193"/>
      <c r="F11" s="91"/>
      <c r="G11" s="91"/>
      <c r="I11" s="6" t="s">
        <v>602</v>
      </c>
      <c r="J11" s="6" t="s">
        <v>284</v>
      </c>
      <c r="K11" s="6" t="s">
        <v>603</v>
      </c>
    </row>
    <row r="12" spans="2:11" ht="21" customHeight="1">
      <c r="B12" s="133" t="s">
        <v>604</v>
      </c>
      <c r="C12" s="126" t="s">
        <v>264</v>
      </c>
      <c r="D12" s="127"/>
      <c r="E12" s="127"/>
      <c r="F12" s="91"/>
      <c r="G12" s="91"/>
      <c r="I12" s="18" t="s">
        <v>605</v>
      </c>
      <c r="J12" s="63" t="s">
        <v>606</v>
      </c>
      <c r="K12" s="63" t="s">
        <v>607</v>
      </c>
    </row>
    <row r="13" spans="2:11" ht="20.25">
      <c r="B13" s="37" t="s">
        <v>608</v>
      </c>
      <c r="C13" s="140" t="s">
        <v>69</v>
      </c>
      <c r="D13" s="141" t="s">
        <v>609</v>
      </c>
      <c r="E13" s="70"/>
      <c r="F13" s="91"/>
      <c r="G13" s="91"/>
      <c r="I13" s="122" t="s">
        <v>610</v>
      </c>
      <c r="J13" s="63" t="s">
        <v>611</v>
      </c>
      <c r="K13" s="63" t="s">
        <v>612</v>
      </c>
    </row>
    <row r="14" spans="2:11" ht="19.5" customHeight="1">
      <c r="B14" s="133" t="s">
        <v>613</v>
      </c>
      <c r="C14" s="340" t="s">
        <v>287</v>
      </c>
      <c r="D14" s="141"/>
      <c r="E14" s="70"/>
      <c r="F14" s="91"/>
      <c r="G14" s="91"/>
      <c r="I14" s="122" t="s">
        <v>615</v>
      </c>
      <c r="J14" s="63" t="s">
        <v>616</v>
      </c>
      <c r="K14" s="63" t="s">
        <v>617</v>
      </c>
    </row>
    <row r="15" spans="2:11" ht="15">
      <c r="B15" s="37" t="s">
        <v>618</v>
      </c>
      <c r="C15" s="308"/>
      <c r="D15" s="309" t="s">
        <v>609</v>
      </c>
      <c r="E15" s="309"/>
      <c r="F15" s="91"/>
      <c r="G15" s="91"/>
    </row>
    <row r="16" spans="2:11" ht="18.75">
      <c r="B16" s="37" t="s">
        <v>620</v>
      </c>
      <c r="C16" s="38" t="s">
        <v>424</v>
      </c>
      <c r="D16" s="134"/>
      <c r="F16" s="91"/>
      <c r="G16" s="91"/>
    </row>
    <row r="17" spans="2:7" ht="15">
      <c r="B17" s="37" t="s">
        <v>621</v>
      </c>
      <c r="C17" s="192" t="s">
        <v>622</v>
      </c>
      <c r="D17" s="192"/>
      <c r="E17" s="193"/>
      <c r="F17" s="91"/>
      <c r="G17" s="91"/>
    </row>
    <row r="18" spans="2:7" ht="44.25" customHeight="1">
      <c r="B18" s="37" t="s">
        <v>623</v>
      </c>
      <c r="C18" s="192" t="s">
        <v>1039</v>
      </c>
      <c r="D18" s="192"/>
      <c r="E18" s="193"/>
      <c r="F18" s="91"/>
      <c r="G18" s="91"/>
    </row>
    <row r="19" spans="2:7" ht="15">
      <c r="B19" s="37" t="s">
        <v>625</v>
      </c>
      <c r="C19" s="192" t="s">
        <v>1023</v>
      </c>
      <c r="D19" s="192"/>
      <c r="E19" s="193"/>
      <c r="F19" s="91"/>
      <c r="G19" s="91"/>
    </row>
    <row r="20" spans="2:7" ht="15">
      <c r="B20" s="37" t="s">
        <v>627</v>
      </c>
      <c r="C20" s="192" t="s">
        <v>1007</v>
      </c>
      <c r="D20" s="192"/>
      <c r="E20" s="193"/>
      <c r="F20" s="91"/>
      <c r="G20" s="91"/>
    </row>
    <row r="21" spans="2:7" ht="15">
      <c r="B21" s="37" t="s">
        <v>629</v>
      </c>
      <c r="C21" s="192" t="s">
        <v>1008</v>
      </c>
      <c r="D21" s="192"/>
      <c r="E21" s="193"/>
      <c r="F21" s="91"/>
      <c r="G21" s="91"/>
    </row>
    <row r="22" spans="2:7" ht="15">
      <c r="B22" s="37" t="s">
        <v>631</v>
      </c>
      <c r="C22" s="192"/>
      <c r="D22" s="192"/>
      <c r="E22" s="193"/>
      <c r="F22" s="91"/>
      <c r="G22" s="91"/>
    </row>
    <row r="23" spans="2:7" ht="15">
      <c r="B23" s="37" t="s">
        <v>633</v>
      </c>
      <c r="C23" s="203" t="s">
        <v>902</v>
      </c>
      <c r="D23" s="192"/>
      <c r="E23" s="193"/>
      <c r="F23" s="91"/>
      <c r="G23" s="91"/>
    </row>
    <row r="24" spans="2:7" ht="15">
      <c r="B24" s="37" t="s">
        <v>635</v>
      </c>
      <c r="C24" s="204" t="s">
        <v>903</v>
      </c>
      <c r="D24" s="205"/>
      <c r="E24" s="206"/>
      <c r="F24" s="91"/>
      <c r="G24" s="91"/>
    </row>
    <row r="25" spans="2:7" ht="15">
      <c r="B25" s="37" t="s">
        <v>904</v>
      </c>
      <c r="C25" s="175"/>
      <c r="D25" s="175"/>
      <c r="E25" s="175"/>
      <c r="F25" s="91"/>
      <c r="G25" s="91"/>
    </row>
    <row r="26" spans="2:7" ht="15">
      <c r="B26" s="37" t="s">
        <v>905</v>
      </c>
      <c r="C26" s="192" t="s">
        <v>906</v>
      </c>
      <c r="D26" s="192"/>
      <c r="E26" s="316"/>
      <c r="F26" s="91"/>
      <c r="G26" s="91"/>
    </row>
    <row r="27" spans="2:7" ht="15"/>
    <row r="28" spans="2:7" ht="24" customHeight="1">
      <c r="B28" s="100" t="s">
        <v>638</v>
      </c>
      <c r="C28" s="100"/>
      <c r="D28" s="100"/>
      <c r="E28" s="100"/>
      <c r="F28" s="100"/>
    </row>
    <row r="29" spans="2:7" ht="27.75" customHeight="1">
      <c r="B29" s="6" t="s">
        <v>19</v>
      </c>
      <c r="C29" s="6" t="s">
        <v>639</v>
      </c>
      <c r="D29" s="6" t="s">
        <v>640</v>
      </c>
      <c r="E29" s="6" t="s">
        <v>641</v>
      </c>
      <c r="F29" s="6" t="s">
        <v>642</v>
      </c>
    </row>
    <row r="30" spans="2:7" ht="21.75" customHeight="1">
      <c r="B30" s="170" t="s">
        <v>643</v>
      </c>
      <c r="C30" s="170"/>
      <c r="D30" s="170"/>
      <c r="E30" s="170"/>
      <c r="F30" s="170"/>
    </row>
    <row r="31" spans="2:7" ht="27.75" customHeight="1">
      <c r="B31" s="40" t="s">
        <v>907</v>
      </c>
      <c r="C31" s="65" t="s">
        <v>644</v>
      </c>
      <c r="D31" s="26" t="s">
        <v>89</v>
      </c>
      <c r="E31" s="5" t="s">
        <v>908</v>
      </c>
      <c r="F31" s="36" t="s">
        <v>269</v>
      </c>
    </row>
    <row r="32" spans="2:7" ht="27.75" customHeight="1">
      <c r="B32" s="41" t="s">
        <v>909</v>
      </c>
      <c r="C32" s="66" t="s">
        <v>645</v>
      </c>
      <c r="D32" s="26" t="s">
        <v>89</v>
      </c>
      <c r="E32" s="5" t="s">
        <v>910</v>
      </c>
      <c r="F32" s="36" t="s">
        <v>263</v>
      </c>
    </row>
    <row r="33" spans="2:6" ht="27.75" customHeight="1">
      <c r="B33" s="40" t="s">
        <v>911</v>
      </c>
      <c r="C33" s="65" t="s">
        <v>646</v>
      </c>
      <c r="D33" s="26" t="s">
        <v>93</v>
      </c>
      <c r="E33" s="5" t="s">
        <v>912</v>
      </c>
      <c r="F33" s="36" t="s">
        <v>269</v>
      </c>
    </row>
    <row r="34" spans="2:6" ht="27.75" customHeight="1">
      <c r="B34" s="41" t="s">
        <v>913</v>
      </c>
      <c r="C34" s="66" t="s">
        <v>647</v>
      </c>
      <c r="D34" s="26" t="s">
        <v>89</v>
      </c>
      <c r="E34" s="5" t="s">
        <v>914</v>
      </c>
      <c r="F34" s="36" t="s">
        <v>269</v>
      </c>
    </row>
    <row r="35" spans="2:6" ht="27.75" customHeight="1">
      <c r="B35" s="40" t="s">
        <v>915</v>
      </c>
      <c r="C35" s="65" t="s">
        <v>648</v>
      </c>
      <c r="D35" s="26" t="s">
        <v>89</v>
      </c>
      <c r="E35" s="5" t="s">
        <v>916</v>
      </c>
      <c r="F35" s="36" t="s">
        <v>269</v>
      </c>
    </row>
    <row r="36" spans="2:6" ht="15"/>
    <row r="37" spans="2:6" ht="21.75" customHeight="1">
      <c r="B37" s="129" t="s">
        <v>650</v>
      </c>
      <c r="C37" s="129"/>
      <c r="D37" s="129"/>
      <c r="E37" s="129"/>
      <c r="F37" s="129"/>
    </row>
    <row r="38" spans="2:6" ht="27.75" customHeight="1">
      <c r="B38" s="41" t="s">
        <v>917</v>
      </c>
      <c r="C38" s="66" t="s">
        <v>651</v>
      </c>
      <c r="D38" s="26" t="s">
        <v>86</v>
      </c>
      <c r="E38" s="5" t="s">
        <v>918</v>
      </c>
      <c r="F38" s="36" t="s">
        <v>269</v>
      </c>
    </row>
    <row r="39" spans="2:6" ht="27.75" customHeight="1">
      <c r="B39" s="40" t="s">
        <v>919</v>
      </c>
      <c r="C39" s="65" t="s">
        <v>653</v>
      </c>
      <c r="D39" s="26" t="s">
        <v>86</v>
      </c>
      <c r="E39" s="5" t="s">
        <v>920</v>
      </c>
      <c r="F39" s="36" t="s">
        <v>269</v>
      </c>
    </row>
    <row r="40" spans="2:6" ht="27.75" customHeight="1">
      <c r="B40" s="41" t="s">
        <v>921</v>
      </c>
      <c r="C40" s="66" t="s">
        <v>655</v>
      </c>
      <c r="D40" s="26" t="s">
        <v>86</v>
      </c>
      <c r="E40" s="5" t="s">
        <v>922</v>
      </c>
      <c r="F40" s="36" t="s">
        <v>263</v>
      </c>
    </row>
    <row r="41" spans="2:6" ht="27.75" customHeight="1">
      <c r="B41" s="40" t="s">
        <v>923</v>
      </c>
      <c r="C41" s="65" t="s">
        <v>657</v>
      </c>
      <c r="D41" s="26" t="s">
        <v>89</v>
      </c>
      <c r="E41" s="5" t="s">
        <v>924</v>
      </c>
      <c r="F41" s="36" t="s">
        <v>269</v>
      </c>
    </row>
    <row r="42" spans="2:6" ht="50.25">
      <c r="B42" s="41" t="s">
        <v>925</v>
      </c>
      <c r="C42" s="66" t="s">
        <v>658</v>
      </c>
      <c r="D42" s="26" t="s">
        <v>93</v>
      </c>
      <c r="E42" s="5"/>
      <c r="F42" s="36" t="s">
        <v>269</v>
      </c>
    </row>
    <row r="43" spans="2:6" ht="27.75" customHeight="1">
      <c r="B43" s="40" t="s">
        <v>926</v>
      </c>
      <c r="C43" s="65" t="s">
        <v>660</v>
      </c>
      <c r="D43" s="26" t="s">
        <v>89</v>
      </c>
      <c r="E43" s="5" t="s">
        <v>1040</v>
      </c>
      <c r="F43" s="36" t="s">
        <v>269</v>
      </c>
    </row>
    <row r="44" spans="2:6" ht="27.75" customHeight="1">
      <c r="B44" s="41" t="s">
        <v>927</v>
      </c>
      <c r="C44" s="66" t="s">
        <v>661</v>
      </c>
      <c r="D44" s="26" t="s">
        <v>89</v>
      </c>
      <c r="E44" s="5" t="s">
        <v>928</v>
      </c>
      <c r="F44" s="36" t="s">
        <v>263</v>
      </c>
    </row>
    <row r="45" spans="2:6" ht="15"/>
    <row r="46" spans="2:6" ht="21.75" customHeight="1">
      <c r="B46" s="129" t="s">
        <v>662</v>
      </c>
      <c r="C46" s="129"/>
      <c r="D46" s="129"/>
      <c r="E46" s="129"/>
      <c r="F46" s="129"/>
    </row>
    <row r="47" spans="2:6" ht="27.75" customHeight="1">
      <c r="B47" s="40" t="s">
        <v>929</v>
      </c>
      <c r="C47" s="65" t="s">
        <v>663</v>
      </c>
      <c r="D47" s="26" t="s">
        <v>86</v>
      </c>
      <c r="E47" s="5" t="s">
        <v>930</v>
      </c>
      <c r="F47" s="36" t="s">
        <v>269</v>
      </c>
    </row>
    <row r="48" spans="2:6" ht="50.25">
      <c r="B48" s="41" t="s">
        <v>931</v>
      </c>
      <c r="C48" s="66" t="s">
        <v>665</v>
      </c>
      <c r="D48" s="26" t="s">
        <v>86</v>
      </c>
      <c r="E48" s="5" t="s">
        <v>932</v>
      </c>
      <c r="F48" s="36" t="s">
        <v>263</v>
      </c>
    </row>
    <row r="49" spans="2:6" ht="27.75" customHeight="1">
      <c r="B49" s="40" t="s">
        <v>933</v>
      </c>
      <c r="C49" s="65" t="s">
        <v>666</v>
      </c>
      <c r="D49" s="26" t="s">
        <v>89</v>
      </c>
      <c r="E49" s="5" t="s">
        <v>1041</v>
      </c>
      <c r="F49" s="36" t="s">
        <v>263</v>
      </c>
    </row>
    <row r="50" spans="2:6" ht="15"/>
    <row r="51" spans="2:6" ht="21.75" customHeight="1">
      <c r="B51" s="129" t="s">
        <v>667</v>
      </c>
      <c r="C51" s="129"/>
      <c r="D51" s="129"/>
      <c r="E51" s="129"/>
      <c r="F51" s="129"/>
    </row>
    <row r="52" spans="2:6" ht="27.75" customHeight="1">
      <c r="B52" s="41" t="s">
        <v>935</v>
      </c>
      <c r="C52" s="66" t="s">
        <v>668</v>
      </c>
      <c r="D52" s="26" t="s">
        <v>89</v>
      </c>
      <c r="E52" s="5" t="s">
        <v>936</v>
      </c>
      <c r="F52" s="36" t="s">
        <v>263</v>
      </c>
    </row>
    <row r="53" spans="2:6" ht="27.75" customHeight="1">
      <c r="B53" s="40" t="s">
        <v>937</v>
      </c>
      <c r="C53" s="65" t="s">
        <v>670</v>
      </c>
      <c r="D53" s="26" t="s">
        <v>89</v>
      </c>
      <c r="E53" s="5" t="s">
        <v>938</v>
      </c>
      <c r="F53" s="36" t="s">
        <v>263</v>
      </c>
    </row>
    <row r="54" spans="2:6" ht="15"/>
    <row r="55" spans="2:6" ht="27.75" customHeight="1">
      <c r="B55" s="214" t="s">
        <v>671</v>
      </c>
      <c r="C55" s="214"/>
      <c r="D55" s="42">
        <f>IF(D31="Sí",1,IF(D31="Parcial",0.5,0))+IF(D32="Sí",1,IF(D32="Parcial",0.5,0))+IF(D33="Sí",1,IF(D33="Parcial",0.5,0))+IF(D34="Sí",1,IF(D34="Parcial",0.5,0))+IF(D35="Sí",1,IF(D35="Parcial",0.5,0))+IF(D38="Sí",1,IF(D38="Parcial",0.5,0))+IF(D39="Sí",1,IF(D39="Parcial",0.5,0))+IF(D40="Sí",1,IF(D40="Parcial",0.5,0))+IF(D41="Sí",1,IF(D41="Parcial",0.5,0))+IF(D42="Sí",1,IF(D42="Parcial",0.5,0))+IF(D43="Sí",1,IF(D43="Parcial",0.5,0))+IF(D44="Sí",1,IF(D44="Parcial",0.5,0))+IF(D47="Sí",1,IF(D47="Parcial",0.5,0))+IF(D48="Sí",1,IF(D48="Parcial",0.5,0))+IF(D49="Sí",1,IF(D49="Parcial",0.5,0))+IF(D52="Sí",1,IF(D52="Parcial",0.5,0))+IF(D53="Sí",1,IF(D53="Parcial",0.5,0))</f>
        <v>10</v>
      </c>
      <c r="E55" s="43">
        <f>D55/17</f>
        <v>0.58823529411764708</v>
      </c>
    </row>
    <row r="56" spans="2:6" ht="15"/>
    <row r="57" spans="2:6" ht="24" customHeight="1">
      <c r="B57" s="100" t="s">
        <v>672</v>
      </c>
      <c r="C57" s="100"/>
      <c r="D57" s="100"/>
      <c r="E57" s="100"/>
      <c r="F57" s="100"/>
    </row>
    <row r="58" spans="2:6" ht="21.75" customHeight="1">
      <c r="B58" s="6" t="s">
        <v>673</v>
      </c>
      <c r="C58" s="6" t="s">
        <v>674</v>
      </c>
      <c r="D58" s="6" t="s">
        <v>675</v>
      </c>
      <c r="E58" s="6" t="s">
        <v>676</v>
      </c>
      <c r="F58" s="6" t="s">
        <v>677</v>
      </c>
    </row>
    <row r="59" spans="2:6" ht="21.75" customHeight="1">
      <c r="B59" s="44" t="s">
        <v>678</v>
      </c>
      <c r="C59" s="341">
        <v>171</v>
      </c>
      <c r="D59" s="45"/>
      <c r="E59" s="45" t="s">
        <v>1042</v>
      </c>
      <c r="F59" s="121"/>
    </row>
    <row r="60" spans="2:6" ht="21.75" customHeight="1">
      <c r="B60" s="46" t="s">
        <v>680</v>
      </c>
      <c r="C60" s="342">
        <v>163</v>
      </c>
      <c r="D60" s="47"/>
      <c r="E60" s="47" t="s">
        <v>1042</v>
      </c>
      <c r="F60" s="121"/>
    </row>
    <row r="61" spans="2:6" ht="21.75" customHeight="1">
      <c r="B61" s="44" t="s">
        <v>681</v>
      </c>
      <c r="C61" s="341">
        <v>8</v>
      </c>
      <c r="D61" s="45"/>
      <c r="E61" s="45" t="s">
        <v>1042</v>
      </c>
      <c r="F61" s="121"/>
    </row>
    <row r="62" spans="2:6" ht="21.75" customHeight="1">
      <c r="B62" s="46" t="s">
        <v>682</v>
      </c>
      <c r="C62" s="342" t="s">
        <v>97</v>
      </c>
      <c r="D62" s="47" t="s">
        <v>97</v>
      </c>
      <c r="E62" s="47" t="s">
        <v>1042</v>
      </c>
      <c r="F62" s="121"/>
    </row>
    <row r="63" spans="2:6" ht="21.75" customHeight="1">
      <c r="B63" s="44" t="s">
        <v>683</v>
      </c>
      <c r="C63" s="343" t="s">
        <v>679</v>
      </c>
      <c r="D63" s="45" t="s">
        <v>679</v>
      </c>
      <c r="E63" s="45" t="s">
        <v>1042</v>
      </c>
      <c r="F63" s="121"/>
    </row>
    <row r="64" spans="2:6" ht="21.75" customHeight="1">
      <c r="B64" s="46" t="s">
        <v>684</v>
      </c>
      <c r="C64" s="342">
        <v>17.920000000000002</v>
      </c>
      <c r="D64" s="47" t="s">
        <v>940</v>
      </c>
      <c r="E64" s="47" t="s">
        <v>1042</v>
      </c>
      <c r="F64" s="121"/>
    </row>
    <row r="65" spans="2:6" ht="21.75" customHeight="1">
      <c r="B65" s="44" t="s">
        <v>249</v>
      </c>
      <c r="C65" s="343">
        <v>0.72</v>
      </c>
      <c r="D65" s="191">
        <v>0.92</v>
      </c>
      <c r="E65" s="45" t="s">
        <v>1042</v>
      </c>
      <c r="F65" s="121"/>
    </row>
    <row r="66" spans="2:6" ht="21.75" customHeight="1">
      <c r="B66" s="46" t="s">
        <v>685</v>
      </c>
      <c r="C66" s="342">
        <v>11</v>
      </c>
      <c r="D66" s="47"/>
      <c r="E66" s="47" t="s">
        <v>1042</v>
      </c>
      <c r="F66" s="121"/>
    </row>
    <row r="67" spans="2:6" ht="21.75" customHeight="1">
      <c r="B67" s="44" t="s">
        <v>686</v>
      </c>
      <c r="C67" s="341">
        <v>142</v>
      </c>
      <c r="D67" s="45"/>
      <c r="E67" s="45" t="s">
        <v>1042</v>
      </c>
      <c r="F67" s="121"/>
    </row>
    <row r="68" spans="2:6" ht="21.75" customHeight="1">
      <c r="B68" s="46" t="s">
        <v>687</v>
      </c>
      <c r="C68" s="342" t="s">
        <v>679</v>
      </c>
      <c r="D68" s="47" t="s">
        <v>679</v>
      </c>
      <c r="E68" s="47" t="s">
        <v>1042</v>
      </c>
      <c r="F68" s="121"/>
    </row>
    <row r="69" spans="2:6" ht="21.75" customHeight="1">
      <c r="B69" s="44" t="s">
        <v>688</v>
      </c>
      <c r="C69" s="341">
        <v>1</v>
      </c>
      <c r="D69" s="45"/>
      <c r="E69" s="45" t="s">
        <v>1042</v>
      </c>
      <c r="F69" s="121"/>
    </row>
    <row r="70" spans="2:6" ht="21.75" customHeight="1">
      <c r="B70" s="46" t="s">
        <v>690</v>
      </c>
      <c r="C70" s="344">
        <v>0</v>
      </c>
      <c r="D70" s="190">
        <v>0</v>
      </c>
      <c r="E70" s="47" t="s">
        <v>1042</v>
      </c>
      <c r="F70" s="121"/>
    </row>
    <row r="71" spans="2:6" ht="15"/>
    <row r="72" spans="2:6" ht="24" customHeight="1">
      <c r="B72" s="100" t="s">
        <v>37</v>
      </c>
      <c r="C72" s="100"/>
      <c r="D72" s="100"/>
      <c r="E72" s="100"/>
      <c r="F72" s="100"/>
    </row>
    <row r="73" spans="2:6" ht="24" customHeight="1">
      <c r="B73" s="216" t="s">
        <v>691</v>
      </c>
      <c r="C73" s="216"/>
      <c r="D73" s="216"/>
      <c r="E73" s="216"/>
      <c r="F73" s="216"/>
    </row>
    <row r="74" spans="2:6" ht="21.75" customHeight="1">
      <c r="B74" s="6" t="s">
        <v>692</v>
      </c>
      <c r="C74" s="6" t="s">
        <v>693</v>
      </c>
      <c r="D74" s="6" t="s">
        <v>694</v>
      </c>
      <c r="E74" s="6" t="s">
        <v>695</v>
      </c>
      <c r="F74" s="6" t="s">
        <v>696</v>
      </c>
    </row>
    <row r="75" spans="2:6" ht="19.5" customHeight="1">
      <c r="B75" s="44" t="s">
        <v>697</v>
      </c>
      <c r="C75" s="45"/>
      <c r="D75" s="45"/>
      <c r="E75" s="45"/>
      <c r="F75" s="45"/>
    </row>
    <row r="76" spans="2:6" ht="19.5" customHeight="1">
      <c r="B76" s="46" t="s">
        <v>698</v>
      </c>
      <c r="C76" s="47"/>
      <c r="D76" s="47"/>
      <c r="E76" s="47"/>
      <c r="F76" s="47"/>
    </row>
    <row r="77" spans="2:6" ht="19.5" customHeight="1">
      <c r="B77" s="44" t="s">
        <v>700</v>
      </c>
      <c r="C77" s="45">
        <v>171</v>
      </c>
      <c r="D77" s="191">
        <v>1</v>
      </c>
      <c r="E77" s="45">
        <v>17.920000000000002</v>
      </c>
      <c r="F77" s="45" t="s">
        <v>1043</v>
      </c>
    </row>
    <row r="78" spans="2:6" ht="19.5" customHeight="1">
      <c r="B78" s="46" t="s">
        <v>701</v>
      </c>
      <c r="C78" s="47"/>
      <c r="D78" s="47"/>
      <c r="E78" s="47"/>
      <c r="F78" s="47"/>
    </row>
    <row r="79" spans="2:6" ht="19.5" customHeight="1">
      <c r="B79" s="44" t="s">
        <v>703</v>
      </c>
      <c r="C79" s="45"/>
      <c r="D79" s="45"/>
      <c r="E79" s="45"/>
      <c r="F79" s="45"/>
    </row>
    <row r="80" spans="2:6" ht="19.5" customHeight="1">
      <c r="B80" s="46" t="s">
        <v>704</v>
      </c>
      <c r="C80" s="47"/>
      <c r="D80" s="47"/>
      <c r="E80" s="47"/>
      <c r="F80" s="47"/>
    </row>
    <row r="81" spans="2:7" ht="19.5" customHeight="1">
      <c r="B81" s="44" t="s">
        <v>705</v>
      </c>
      <c r="C81" s="45"/>
      <c r="D81" s="45"/>
      <c r="E81" s="45"/>
      <c r="F81" s="45"/>
    </row>
    <row r="82" spans="2:7" ht="19.5" customHeight="1">
      <c r="B82" s="46" t="s">
        <v>707</v>
      </c>
      <c r="C82" s="47"/>
      <c r="D82" s="47"/>
      <c r="E82" s="47"/>
      <c r="F82" s="47"/>
    </row>
    <row r="83" spans="2:7" ht="14.45" customHeight="1"/>
    <row r="84" spans="2:7" ht="24" customHeight="1">
      <c r="B84" s="100" t="s">
        <v>709</v>
      </c>
      <c r="C84" s="100"/>
      <c r="D84" s="100"/>
      <c r="E84" s="100"/>
      <c r="F84" s="100"/>
    </row>
    <row r="85" spans="2:7" ht="21.75" customHeight="1">
      <c r="B85" s="6" t="s">
        <v>710</v>
      </c>
      <c r="C85" s="6" t="s">
        <v>674</v>
      </c>
      <c r="D85" s="6" t="s">
        <v>194</v>
      </c>
      <c r="E85" s="6" t="s">
        <v>711</v>
      </c>
      <c r="F85" s="6" t="s">
        <v>696</v>
      </c>
    </row>
    <row r="86" spans="2:7" ht="21.75" customHeight="1">
      <c r="B86" s="14" t="s">
        <v>712</v>
      </c>
      <c r="C86" s="45"/>
      <c r="D86" s="45"/>
      <c r="E86" s="45"/>
      <c r="F86" s="45"/>
    </row>
    <row r="87" spans="2:7" ht="33">
      <c r="B87" s="16" t="s">
        <v>420</v>
      </c>
      <c r="C87" s="36"/>
      <c r="D87" s="36"/>
      <c r="E87" s="47"/>
      <c r="F87" s="45"/>
    </row>
    <row r="88" spans="2:7" ht="21.75" customHeight="1">
      <c r="B88" s="14" t="s">
        <v>421</v>
      </c>
      <c r="C88" s="45"/>
      <c r="D88" s="45"/>
      <c r="E88" s="45"/>
      <c r="F88" s="45"/>
    </row>
    <row r="89" spans="2:7" ht="33">
      <c r="B89" s="16" t="s">
        <v>713</v>
      </c>
      <c r="C89" s="47"/>
      <c r="D89" s="47"/>
      <c r="E89" s="47"/>
      <c r="F89" s="47"/>
    </row>
    <row r="90" spans="2:7" ht="33">
      <c r="B90" s="14" t="s">
        <v>714</v>
      </c>
      <c r="C90" s="45"/>
      <c r="D90" s="45"/>
      <c r="E90" s="45"/>
      <c r="F90" s="45"/>
    </row>
    <row r="91" spans="2:7" ht="21.75" customHeight="1">
      <c r="B91" s="16" t="s">
        <v>422</v>
      </c>
      <c r="C91" s="47"/>
      <c r="D91" s="47"/>
      <c r="E91" s="47"/>
      <c r="F91" s="47"/>
    </row>
    <row r="92" spans="2:7" ht="33">
      <c r="B92" s="14" t="s">
        <v>423</v>
      </c>
      <c r="C92" s="45"/>
      <c r="D92" s="45"/>
      <c r="E92" s="45"/>
      <c r="F92" s="45"/>
    </row>
    <row r="94" spans="2:7" ht="24" customHeight="1">
      <c r="B94" s="201" t="s">
        <v>715</v>
      </c>
      <c r="C94" s="201"/>
      <c r="D94" s="201"/>
      <c r="E94" s="201"/>
      <c r="F94" s="201"/>
      <c r="G94" s="201"/>
    </row>
    <row r="95" spans="2:7" ht="27.75" customHeight="1">
      <c r="B95" s="6" t="s">
        <v>141</v>
      </c>
      <c r="C95" s="6" t="s">
        <v>716</v>
      </c>
      <c r="D95" s="6" t="s">
        <v>717</v>
      </c>
      <c r="E95" s="6" t="s">
        <v>718</v>
      </c>
      <c r="F95" s="6" t="s">
        <v>719</v>
      </c>
      <c r="G95" s="6" t="s">
        <v>720</v>
      </c>
    </row>
    <row r="96" spans="2:7" ht="25.5" customHeight="1">
      <c r="B96" s="48" t="s">
        <v>721</v>
      </c>
      <c r="C96" s="26" t="s">
        <v>89</v>
      </c>
      <c r="D96" s="69" t="s">
        <v>722</v>
      </c>
      <c r="E96" s="49">
        <v>3</v>
      </c>
      <c r="F96" s="36" t="s">
        <v>269</v>
      </c>
      <c r="G96" s="5" t="s">
        <v>942</v>
      </c>
    </row>
    <row r="97" spans="2:7" ht="25.5" customHeight="1">
      <c r="B97" s="50" t="s">
        <v>724</v>
      </c>
      <c r="C97" s="26" t="s">
        <v>86</v>
      </c>
      <c r="D97" s="68" t="s">
        <v>725</v>
      </c>
      <c r="E97" s="49">
        <v>5</v>
      </c>
      <c r="F97" s="36" t="s">
        <v>263</v>
      </c>
      <c r="G97" s="5" t="s">
        <v>943</v>
      </c>
    </row>
    <row r="98" spans="2:7" ht="25.5" customHeight="1">
      <c r="B98" s="48" t="s">
        <v>727</v>
      </c>
      <c r="C98" s="26" t="s">
        <v>86</v>
      </c>
      <c r="D98" s="69" t="s">
        <v>728</v>
      </c>
      <c r="E98" s="49">
        <v>4</v>
      </c>
      <c r="F98" s="36" t="s">
        <v>263</v>
      </c>
      <c r="G98" s="5" t="s">
        <v>944</v>
      </c>
    </row>
    <row r="99" spans="2:7" ht="25.5" customHeight="1">
      <c r="B99" s="50" t="s">
        <v>730</v>
      </c>
      <c r="C99" s="26" t="s">
        <v>89</v>
      </c>
      <c r="D99" s="68" t="s">
        <v>731</v>
      </c>
      <c r="E99" s="49">
        <v>3</v>
      </c>
      <c r="F99" s="36" t="s">
        <v>269</v>
      </c>
      <c r="G99" s="5" t="s">
        <v>945</v>
      </c>
    </row>
    <row r="100" spans="2:7" ht="25.5" customHeight="1">
      <c r="B100" s="48" t="s">
        <v>733</v>
      </c>
      <c r="C100" s="26" t="s">
        <v>93</v>
      </c>
      <c r="D100" s="67" t="s">
        <v>734</v>
      </c>
      <c r="E100" s="49">
        <v>2</v>
      </c>
      <c r="F100" s="36" t="s">
        <v>274</v>
      </c>
      <c r="G100" s="5" t="s">
        <v>946</v>
      </c>
    </row>
    <row r="101" spans="2:7" ht="25.5" customHeight="1">
      <c r="B101" s="50" t="s">
        <v>736</v>
      </c>
      <c r="C101" s="26" t="s">
        <v>89</v>
      </c>
      <c r="D101" s="68" t="s">
        <v>737</v>
      </c>
      <c r="E101" s="49">
        <v>3</v>
      </c>
      <c r="F101" s="36" t="s">
        <v>269</v>
      </c>
      <c r="G101" s="5" t="s">
        <v>947</v>
      </c>
    </row>
    <row r="102" spans="2:7" ht="25.5" customHeight="1">
      <c r="B102" s="48" t="s">
        <v>739</v>
      </c>
      <c r="C102" s="26" t="s">
        <v>89</v>
      </c>
      <c r="D102" s="67" t="s">
        <v>740</v>
      </c>
      <c r="E102" s="49">
        <v>3</v>
      </c>
      <c r="F102" s="36" t="s">
        <v>269</v>
      </c>
      <c r="G102" s="5" t="s">
        <v>949</v>
      </c>
    </row>
    <row r="103" spans="2:7" ht="25.5" customHeight="1">
      <c r="B103" s="50" t="s">
        <v>742</v>
      </c>
      <c r="C103" s="26" t="s">
        <v>89</v>
      </c>
      <c r="D103" s="74" t="s">
        <v>743</v>
      </c>
      <c r="E103" s="49">
        <v>3</v>
      </c>
      <c r="F103" s="36" t="s">
        <v>269</v>
      </c>
      <c r="G103" s="5" t="s">
        <v>950</v>
      </c>
    </row>
    <row r="104" spans="2:7" ht="25.5" customHeight="1">
      <c r="B104" s="48" t="s">
        <v>745</v>
      </c>
      <c r="C104" s="26" t="s">
        <v>86</v>
      </c>
      <c r="D104" s="69" t="s">
        <v>746</v>
      </c>
      <c r="E104" s="49">
        <v>4</v>
      </c>
      <c r="F104" s="36" t="s">
        <v>263</v>
      </c>
      <c r="G104" s="5" t="s">
        <v>951</v>
      </c>
    </row>
    <row r="105" spans="2:7" ht="83.25">
      <c r="B105" s="50" t="s">
        <v>748</v>
      </c>
      <c r="C105" s="26" t="s">
        <v>89</v>
      </c>
      <c r="D105" s="74" t="s">
        <v>749</v>
      </c>
      <c r="E105" s="49">
        <v>3</v>
      </c>
      <c r="F105" s="36" t="s">
        <v>269</v>
      </c>
      <c r="G105" s="5" t="s">
        <v>953</v>
      </c>
    </row>
    <row r="106" spans="2:7" ht="25.5" customHeight="1">
      <c r="B106" s="48" t="s">
        <v>751</v>
      </c>
      <c r="C106" s="26" t="s">
        <v>89</v>
      </c>
      <c r="D106" s="67" t="s">
        <v>752</v>
      </c>
      <c r="E106" s="49">
        <v>3</v>
      </c>
      <c r="F106" s="36" t="s">
        <v>269</v>
      </c>
      <c r="G106" s="5" t="s">
        <v>954</v>
      </c>
    </row>
    <row r="107" spans="2:7" ht="25.5" customHeight="1">
      <c r="B107" s="50" t="s">
        <v>754</v>
      </c>
      <c r="C107" s="26" t="s">
        <v>89</v>
      </c>
      <c r="D107" s="74" t="s">
        <v>755</v>
      </c>
      <c r="E107" s="49">
        <v>3</v>
      </c>
      <c r="F107" s="36" t="s">
        <v>269</v>
      </c>
      <c r="G107" s="5" t="s">
        <v>955</v>
      </c>
    </row>
    <row r="108" spans="2:7" ht="25.5" customHeight="1">
      <c r="B108" s="48" t="s">
        <v>757</v>
      </c>
      <c r="C108" s="26" t="s">
        <v>86</v>
      </c>
      <c r="D108" s="69" t="s">
        <v>758</v>
      </c>
      <c r="E108" s="49">
        <v>4</v>
      </c>
      <c r="F108" s="36" t="s">
        <v>263</v>
      </c>
      <c r="G108" s="5" t="s">
        <v>956</v>
      </c>
    </row>
    <row r="109" spans="2:7" ht="25.5" customHeight="1">
      <c r="B109" s="50" t="s">
        <v>760</v>
      </c>
      <c r="C109" s="26" t="s">
        <v>86</v>
      </c>
      <c r="D109" s="74" t="s">
        <v>761</v>
      </c>
      <c r="E109" s="49">
        <v>4</v>
      </c>
      <c r="F109" s="36" t="s">
        <v>263</v>
      </c>
      <c r="G109" s="5" t="s">
        <v>957</v>
      </c>
    </row>
    <row r="110" spans="2:7" ht="25.5" customHeight="1">
      <c r="B110" s="48" t="s">
        <v>763</v>
      </c>
      <c r="C110" s="26" t="s">
        <v>89</v>
      </c>
      <c r="D110" s="69" t="s">
        <v>764</v>
      </c>
      <c r="E110" s="49">
        <v>3</v>
      </c>
      <c r="F110" s="36" t="s">
        <v>269</v>
      </c>
      <c r="G110" s="5" t="s">
        <v>958</v>
      </c>
    </row>
    <row r="111" spans="2:7" ht="25.5" customHeight="1">
      <c r="B111" s="50" t="s">
        <v>766</v>
      </c>
      <c r="C111" s="26" t="s">
        <v>86</v>
      </c>
      <c r="D111" s="74" t="s">
        <v>767</v>
      </c>
      <c r="E111" s="49">
        <v>4</v>
      </c>
      <c r="F111" s="36" t="s">
        <v>263</v>
      </c>
      <c r="G111" s="5" t="s">
        <v>960</v>
      </c>
    </row>
    <row r="112" spans="2:7" ht="25.5" customHeight="1">
      <c r="B112" s="48" t="s">
        <v>769</v>
      </c>
      <c r="C112" s="26" t="s">
        <v>86</v>
      </c>
      <c r="D112" s="69" t="s">
        <v>770</v>
      </c>
      <c r="E112" s="49">
        <v>4</v>
      </c>
      <c r="F112" s="36" t="s">
        <v>263</v>
      </c>
      <c r="G112" s="5" t="s">
        <v>1044</v>
      </c>
    </row>
    <row r="113" spans="2:7" ht="25.5" customHeight="1">
      <c r="B113" s="50" t="s">
        <v>772</v>
      </c>
      <c r="C113" s="26" t="s">
        <v>89</v>
      </c>
      <c r="D113" s="74" t="s">
        <v>773</v>
      </c>
      <c r="E113" s="49">
        <v>3</v>
      </c>
      <c r="F113" s="36" t="s">
        <v>269</v>
      </c>
      <c r="G113" s="5" t="s">
        <v>962</v>
      </c>
    </row>
    <row r="114" spans="2:7" ht="25.5" customHeight="1">
      <c r="B114" s="50" t="s">
        <v>775</v>
      </c>
      <c r="C114" s="26" t="s">
        <v>86</v>
      </c>
      <c r="D114" s="74" t="s">
        <v>776</v>
      </c>
      <c r="E114" s="49"/>
      <c r="F114" s="36"/>
      <c r="G114" s="5" t="s">
        <v>777</v>
      </c>
    </row>
    <row r="115" spans="2:7" ht="25.5" customHeight="1">
      <c r="B115" s="50" t="s">
        <v>778</v>
      </c>
      <c r="C115" s="26"/>
      <c r="D115" s="74"/>
      <c r="E115" s="49"/>
      <c r="F115" s="36"/>
      <c r="G115" s="5"/>
    </row>
    <row r="116" spans="2:7" ht="15"/>
    <row r="117" spans="2:7" ht="24" customHeight="1">
      <c r="B117" s="100" t="s">
        <v>779</v>
      </c>
      <c r="C117" s="100"/>
      <c r="D117" s="100"/>
    </row>
    <row r="118" spans="2:7" ht="21.75" customHeight="1">
      <c r="B118" s="6" t="s">
        <v>780</v>
      </c>
      <c r="C118" s="6" t="s">
        <v>781</v>
      </c>
      <c r="D118" s="6" t="s">
        <v>677</v>
      </c>
    </row>
    <row r="119" spans="2:7" ht="28.5" customHeight="1">
      <c r="B119" s="13" t="s">
        <v>782</v>
      </c>
      <c r="C119" s="64" t="s">
        <v>1013</v>
      </c>
      <c r="D119" s="64" t="s">
        <v>1014</v>
      </c>
    </row>
    <row r="120" spans="2:7" ht="28.5" customHeight="1">
      <c r="B120" s="15" t="s">
        <v>783</v>
      </c>
      <c r="C120" s="64" t="s">
        <v>1045</v>
      </c>
      <c r="D120" s="64" t="s">
        <v>967</v>
      </c>
    </row>
    <row r="121" spans="2:7" ht="28.5" customHeight="1">
      <c r="B121" s="13" t="s">
        <v>786</v>
      </c>
      <c r="C121" s="64"/>
      <c r="D121" s="64" t="s">
        <v>968</v>
      </c>
    </row>
    <row r="122" spans="2:7" ht="28.5" customHeight="1">
      <c r="B122" s="15" t="s">
        <v>787</v>
      </c>
      <c r="C122" s="64"/>
      <c r="D122" s="64" t="s">
        <v>969</v>
      </c>
    </row>
    <row r="123" spans="2:7" ht="28.5" customHeight="1">
      <c r="B123" s="13" t="s">
        <v>788</v>
      </c>
      <c r="C123" s="64"/>
      <c r="D123" s="64" t="s">
        <v>1015</v>
      </c>
    </row>
    <row r="124" spans="2:7" ht="28.5" customHeight="1">
      <c r="B124" s="15" t="s">
        <v>789</v>
      </c>
      <c r="C124" s="64" t="s">
        <v>970</v>
      </c>
      <c r="D124" s="64" t="s">
        <v>971</v>
      </c>
    </row>
    <row r="125" spans="2:7" ht="28.5" customHeight="1">
      <c r="B125" s="122" t="s">
        <v>790</v>
      </c>
      <c r="C125" s="64" t="s">
        <v>451</v>
      </c>
      <c r="D125" s="64" t="s">
        <v>1046</v>
      </c>
    </row>
    <row r="126" spans="2:7" ht="28.5" customHeight="1">
      <c r="B126" s="123" t="s">
        <v>791</v>
      </c>
      <c r="C126" s="109"/>
      <c r="D126" s="64" t="s">
        <v>1047</v>
      </c>
    </row>
    <row r="127" spans="2:7" ht="15"/>
    <row r="128" spans="2:7" ht="24" customHeight="1">
      <c r="B128" s="100" t="s">
        <v>792</v>
      </c>
      <c r="C128" s="100"/>
      <c r="D128" s="100"/>
      <c r="E128" s="100"/>
      <c r="F128" s="100"/>
    </row>
    <row r="129" spans="2:7" ht="21.75" customHeight="1">
      <c r="B129" s="6" t="s">
        <v>793</v>
      </c>
      <c r="C129" s="6" t="s">
        <v>794</v>
      </c>
      <c r="D129" s="6" t="s">
        <v>795</v>
      </c>
      <c r="E129" s="6" t="s">
        <v>796</v>
      </c>
      <c r="F129" s="6" t="s">
        <v>261</v>
      </c>
    </row>
    <row r="130" spans="2:7" ht="21.75" customHeight="1">
      <c r="B130" s="44" t="s">
        <v>797</v>
      </c>
      <c r="C130" s="45" t="s">
        <v>973</v>
      </c>
      <c r="D130" s="45" t="s">
        <v>86</v>
      </c>
      <c r="E130" s="14" t="s">
        <v>974</v>
      </c>
      <c r="F130" s="45" t="s">
        <v>269</v>
      </c>
    </row>
    <row r="131" spans="2:7" ht="21.75" customHeight="1">
      <c r="B131" s="46" t="s">
        <v>799</v>
      </c>
      <c r="C131" s="47"/>
      <c r="D131" s="45" t="s">
        <v>93</v>
      </c>
      <c r="E131" s="16" t="s">
        <v>975</v>
      </c>
      <c r="F131" s="45" t="s">
        <v>269</v>
      </c>
    </row>
    <row r="132" spans="2:7" ht="21.75" customHeight="1">
      <c r="B132" s="44" t="s">
        <v>800</v>
      </c>
      <c r="C132" s="45" t="s">
        <v>1048</v>
      </c>
      <c r="D132" s="45" t="s">
        <v>89</v>
      </c>
      <c r="E132" s="14" t="s">
        <v>1049</v>
      </c>
      <c r="F132" s="45" t="s">
        <v>263</v>
      </c>
    </row>
    <row r="133" spans="2:7" ht="21.75" customHeight="1">
      <c r="B133" s="46" t="s">
        <v>801</v>
      </c>
      <c r="C133" s="47"/>
      <c r="D133" s="45" t="s">
        <v>93</v>
      </c>
      <c r="E133" s="16" t="s">
        <v>977</v>
      </c>
      <c r="F133" s="45" t="s">
        <v>263</v>
      </c>
    </row>
    <row r="134" spans="2:7" ht="33" customHeight="1">
      <c r="B134" s="14" t="s">
        <v>802</v>
      </c>
      <c r="C134" s="45"/>
      <c r="D134" s="45" t="s">
        <v>93</v>
      </c>
      <c r="E134" s="14" t="s">
        <v>978</v>
      </c>
      <c r="F134" s="45" t="s">
        <v>269</v>
      </c>
    </row>
    <row r="135" spans="2:7" ht="27.75" customHeight="1">
      <c r="B135" s="16" t="s">
        <v>803</v>
      </c>
      <c r="C135" s="47"/>
      <c r="D135" s="45" t="s">
        <v>93</v>
      </c>
      <c r="E135" s="16" t="s">
        <v>979</v>
      </c>
      <c r="F135" s="45" t="s">
        <v>274</v>
      </c>
    </row>
    <row r="136" spans="2:7" ht="21.75" customHeight="1">
      <c r="B136" s="44" t="s">
        <v>804</v>
      </c>
      <c r="C136" s="45" t="s">
        <v>980</v>
      </c>
      <c r="D136" s="45" t="s">
        <v>278</v>
      </c>
      <c r="E136" s="14" t="s">
        <v>981</v>
      </c>
      <c r="F136" s="45" t="s">
        <v>263</v>
      </c>
    </row>
    <row r="137" spans="2:7" ht="21.75" customHeight="1">
      <c r="B137" s="46" t="s">
        <v>805</v>
      </c>
      <c r="C137" s="47"/>
      <c r="D137" s="45" t="s">
        <v>93</v>
      </c>
      <c r="E137" s="16" t="s">
        <v>982</v>
      </c>
      <c r="F137" s="45" t="s">
        <v>274</v>
      </c>
    </row>
    <row r="138" spans="2:7" ht="21.75" customHeight="1">
      <c r="B138" s="44" t="s">
        <v>806</v>
      </c>
      <c r="C138" s="45" t="s">
        <v>983</v>
      </c>
      <c r="D138" s="45" t="s">
        <v>89</v>
      </c>
      <c r="E138" s="14" t="s">
        <v>1050</v>
      </c>
      <c r="F138" s="45" t="s">
        <v>269</v>
      </c>
    </row>
    <row r="139" spans="2:7" ht="21.75" customHeight="1">
      <c r="B139" s="46" t="s">
        <v>807</v>
      </c>
      <c r="C139" s="47" t="s">
        <v>985</v>
      </c>
      <c r="D139" s="45" t="s">
        <v>89</v>
      </c>
      <c r="E139" s="16" t="s">
        <v>1051</v>
      </c>
      <c r="F139" s="45" t="s">
        <v>263</v>
      </c>
    </row>
    <row r="141" spans="2:7" ht="24" customHeight="1">
      <c r="B141" s="201" t="s">
        <v>810</v>
      </c>
      <c r="C141" s="201"/>
      <c r="D141" s="201"/>
      <c r="E141" s="201"/>
      <c r="F141" s="201"/>
      <c r="G141" s="201"/>
    </row>
    <row r="142" spans="2:7" ht="21.75" customHeight="1">
      <c r="B142" s="6" t="s">
        <v>811</v>
      </c>
      <c r="C142" s="6" t="s">
        <v>812</v>
      </c>
    </row>
    <row r="143" spans="2:7" ht="21.75" customHeight="1">
      <c r="B143" s="13" t="s">
        <v>813</v>
      </c>
      <c r="C143" s="209" t="s">
        <v>987</v>
      </c>
      <c r="D143" s="209"/>
      <c r="E143" s="209"/>
      <c r="F143" s="209"/>
      <c r="G143" s="209"/>
    </row>
    <row r="144" spans="2:7" ht="21.75" customHeight="1">
      <c r="B144" s="15" t="s">
        <v>815</v>
      </c>
      <c r="C144" s="209" t="s">
        <v>679</v>
      </c>
      <c r="D144" s="209"/>
      <c r="E144" s="209"/>
      <c r="F144" s="209"/>
      <c r="G144" s="209"/>
    </row>
    <row r="145" spans="2:7" ht="21.75" customHeight="1">
      <c r="B145" s="13" t="s">
        <v>816</v>
      </c>
      <c r="C145" s="209" t="s">
        <v>679</v>
      </c>
      <c r="D145" s="209"/>
      <c r="E145" s="209"/>
      <c r="F145" s="209"/>
      <c r="G145" s="209"/>
    </row>
    <row r="146" spans="2:7" ht="21.75" customHeight="1">
      <c r="B146" s="15" t="s">
        <v>817</v>
      </c>
      <c r="C146" s="209" t="s">
        <v>679</v>
      </c>
      <c r="D146" s="209"/>
      <c r="E146" s="209"/>
      <c r="F146" s="209"/>
      <c r="G146" s="209"/>
    </row>
    <row r="147" spans="2:7" ht="21.75" customHeight="1">
      <c r="B147" s="13" t="s">
        <v>818</v>
      </c>
      <c r="C147" s="209" t="s">
        <v>988</v>
      </c>
      <c r="D147" s="209"/>
      <c r="E147" s="209"/>
      <c r="F147" s="209"/>
      <c r="G147" s="209"/>
    </row>
    <row r="148" spans="2:7" ht="21.75" customHeight="1">
      <c r="B148" s="15" t="s">
        <v>819</v>
      </c>
      <c r="C148" s="209" t="s">
        <v>989</v>
      </c>
      <c r="D148" s="209"/>
      <c r="E148" s="209"/>
      <c r="F148" s="209"/>
      <c r="G148" s="209"/>
    </row>
    <row r="149" spans="2:7" ht="21.75" customHeight="1">
      <c r="B149" s="13" t="s">
        <v>821</v>
      </c>
      <c r="C149" s="209" t="s">
        <v>990</v>
      </c>
      <c r="D149" s="209"/>
      <c r="E149" s="209"/>
      <c r="F149" s="209"/>
      <c r="G149" s="209"/>
    </row>
    <row r="151" spans="2:7" ht="24" customHeight="1">
      <c r="B151" s="201" t="s">
        <v>823</v>
      </c>
      <c r="C151" s="201"/>
      <c r="D151" s="201"/>
      <c r="E151" s="201"/>
      <c r="F151" s="201"/>
      <c r="G151" s="201"/>
    </row>
    <row r="152" spans="2:7" ht="21.75" customHeight="1">
      <c r="B152" s="6" t="s">
        <v>824</v>
      </c>
      <c r="C152" s="6" t="s">
        <v>825</v>
      </c>
    </row>
    <row r="153" spans="2:7" ht="30" customHeight="1">
      <c r="B153" s="51" t="s">
        <v>826</v>
      </c>
      <c r="C153" s="209" t="s">
        <v>992</v>
      </c>
      <c r="D153" s="209"/>
      <c r="E153" s="209"/>
      <c r="F153" s="209"/>
      <c r="G153" s="209"/>
    </row>
    <row r="154" spans="2:7" ht="30" customHeight="1">
      <c r="B154" s="52" t="s">
        <v>828</v>
      </c>
      <c r="C154" s="209" t="s">
        <v>1052</v>
      </c>
      <c r="D154" s="209"/>
      <c r="E154" s="209"/>
      <c r="F154" s="209"/>
      <c r="G154" s="209"/>
    </row>
    <row r="155" spans="2:7" ht="30" customHeight="1">
      <c r="B155" s="51" t="s">
        <v>830</v>
      </c>
      <c r="C155" s="209" t="s">
        <v>994</v>
      </c>
      <c r="D155" s="209"/>
      <c r="E155" s="209"/>
      <c r="F155" s="209"/>
      <c r="G155" s="209"/>
    </row>
    <row r="156" spans="2:7" ht="30" customHeight="1">
      <c r="B156" s="52" t="s">
        <v>832</v>
      </c>
      <c r="C156" s="209" t="s">
        <v>995</v>
      </c>
      <c r="D156" s="209"/>
      <c r="E156" s="209"/>
      <c r="F156" s="209"/>
      <c r="G156" s="209"/>
    </row>
    <row r="157" spans="2:7" ht="30" customHeight="1">
      <c r="B157" s="51" t="s">
        <v>834</v>
      </c>
      <c r="C157" s="209" t="s">
        <v>1053</v>
      </c>
      <c r="D157" s="209"/>
      <c r="E157" s="209"/>
      <c r="F157" s="209"/>
      <c r="G157" s="209"/>
    </row>
    <row r="158" spans="2:7" ht="30" customHeight="1">
      <c r="B158" s="52" t="s">
        <v>836</v>
      </c>
      <c r="C158" s="209" t="s">
        <v>1054</v>
      </c>
      <c r="D158" s="209"/>
      <c r="E158" s="209"/>
      <c r="F158" s="209"/>
      <c r="G158" s="209"/>
    </row>
    <row r="159" spans="2:7" ht="30" customHeight="1">
      <c r="B159" s="51" t="s">
        <v>837</v>
      </c>
      <c r="C159" s="209" t="s">
        <v>998</v>
      </c>
      <c r="D159" s="209"/>
      <c r="E159" s="209"/>
      <c r="F159" s="209"/>
      <c r="G159" s="209"/>
    </row>
    <row r="160" spans="2:7" ht="30" customHeight="1">
      <c r="B160" s="52" t="s">
        <v>839</v>
      </c>
      <c r="C160" s="211" t="s">
        <v>840</v>
      </c>
      <c r="D160" s="212"/>
      <c r="E160" s="212"/>
      <c r="F160" s="212"/>
      <c r="G160" s="212"/>
    </row>
    <row r="161" spans="2:11" ht="30" customHeight="1">
      <c r="B161" s="51" t="s">
        <v>841</v>
      </c>
      <c r="C161" s="209" t="s">
        <v>999</v>
      </c>
      <c r="D161" s="209"/>
      <c r="E161" s="209"/>
      <c r="F161" s="209"/>
      <c r="G161" s="209"/>
    </row>
    <row r="162" spans="2:11" ht="15"/>
    <row r="163" spans="2:11" ht="23.25" customHeight="1">
      <c r="B163" s="303" t="s">
        <v>843</v>
      </c>
      <c r="C163" s="303"/>
      <c r="D163" s="303"/>
      <c r="E163" s="303"/>
      <c r="F163" s="303"/>
      <c r="G163" s="303"/>
      <c r="H163" s="360"/>
      <c r="I163" s="124" t="s">
        <v>846</v>
      </c>
      <c r="J163" s="124" t="s">
        <v>847</v>
      </c>
      <c r="K163" s="124" t="s">
        <v>848</v>
      </c>
    </row>
    <row r="164" spans="2:11" ht="30.75">
      <c r="B164" s="92" t="s">
        <v>260</v>
      </c>
      <c r="C164" s="93"/>
      <c r="D164" s="92" t="s">
        <v>844</v>
      </c>
      <c r="E164" s="93"/>
      <c r="F164" s="92" t="s">
        <v>845</v>
      </c>
      <c r="G164" s="93"/>
      <c r="H164" s="360"/>
      <c r="I164" s="125" t="s">
        <v>850</v>
      </c>
      <c r="J164" s="114" t="s">
        <v>851</v>
      </c>
      <c r="K164" s="114" t="s">
        <v>852</v>
      </c>
    </row>
    <row r="165" spans="2:11" ht="27">
      <c r="B165" s="94" t="s">
        <v>849</v>
      </c>
      <c r="C165" s="307"/>
      <c r="D165" s="307"/>
      <c r="E165" s="307"/>
      <c r="F165" s="307"/>
      <c r="G165" s="307"/>
      <c r="H165" s="360"/>
      <c r="I165" s="125" t="s">
        <v>854</v>
      </c>
      <c r="J165" s="114" t="s">
        <v>855</v>
      </c>
      <c r="K165" s="114" t="s">
        <v>856</v>
      </c>
    </row>
    <row r="166" spans="2:11" ht="27">
      <c r="B166" s="92" t="s">
        <v>853</v>
      </c>
      <c r="C166" s="307"/>
      <c r="D166" s="307"/>
      <c r="E166" s="307"/>
      <c r="F166" s="307"/>
      <c r="G166" s="307"/>
      <c r="H166" s="360"/>
      <c r="I166" s="125" t="s">
        <v>858</v>
      </c>
      <c r="J166" s="114" t="s">
        <v>859</v>
      </c>
      <c r="K166" s="114" t="s">
        <v>860</v>
      </c>
    </row>
    <row r="167" spans="2:11" ht="27">
      <c r="B167" s="94" t="s">
        <v>857</v>
      </c>
      <c r="C167" s="307"/>
      <c r="D167" s="307"/>
      <c r="E167" s="307"/>
      <c r="F167" s="307"/>
      <c r="G167" s="307"/>
      <c r="H167" s="360"/>
      <c r="I167" s="125" t="s">
        <v>863</v>
      </c>
      <c r="J167" s="114" t="s">
        <v>864</v>
      </c>
      <c r="K167" s="114" t="s">
        <v>865</v>
      </c>
    </row>
    <row r="168" spans="2:11" ht="27">
      <c r="B168" s="92" t="s">
        <v>861</v>
      </c>
      <c r="C168" s="211" t="s">
        <v>1018</v>
      </c>
      <c r="D168" s="212"/>
      <c r="E168" s="212"/>
      <c r="F168" s="212"/>
      <c r="G168" s="212"/>
      <c r="H168" s="360"/>
      <c r="I168" s="125" t="s">
        <v>867</v>
      </c>
      <c r="J168" s="114" t="s">
        <v>868</v>
      </c>
      <c r="K168" s="114" t="s">
        <v>869</v>
      </c>
    </row>
    <row r="169" spans="2:11" ht="27">
      <c r="B169" s="92" t="s">
        <v>866</v>
      </c>
      <c r="C169" s="307"/>
      <c r="D169" s="307"/>
      <c r="E169" s="307"/>
      <c r="F169" s="307"/>
      <c r="G169" s="307"/>
      <c r="H169" s="360"/>
      <c r="I169" s="125" t="s">
        <v>873</v>
      </c>
      <c r="J169" s="114" t="s">
        <v>874</v>
      </c>
      <c r="K169" s="114" t="s">
        <v>875</v>
      </c>
    </row>
    <row r="170" spans="2:11" ht="40.5">
      <c r="B170" s="94" t="s">
        <v>870</v>
      </c>
      <c r="C170" s="93"/>
      <c r="D170" s="92" t="s">
        <v>871</v>
      </c>
      <c r="E170" s="93"/>
      <c r="F170" s="92" t="s">
        <v>872</v>
      </c>
      <c r="G170" s="93"/>
      <c r="H170" s="360"/>
      <c r="I170" s="125" t="s">
        <v>879</v>
      </c>
      <c r="J170" s="114" t="s">
        <v>880</v>
      </c>
      <c r="K170" s="114" t="s">
        <v>881</v>
      </c>
    </row>
    <row r="171" spans="2:11" ht="32.25" customHeight="1">
      <c r="B171" s="92" t="s">
        <v>876</v>
      </c>
      <c r="C171" s="93"/>
      <c r="D171" s="92" t="s">
        <v>877</v>
      </c>
      <c r="E171" s="93"/>
      <c r="F171" s="92" t="s">
        <v>878</v>
      </c>
      <c r="G171" s="93"/>
      <c r="H171" s="360"/>
      <c r="I171" s="125" t="s">
        <v>885</v>
      </c>
      <c r="J171" s="114" t="s">
        <v>886</v>
      </c>
      <c r="K171" s="114" t="s">
        <v>887</v>
      </c>
    </row>
    <row r="172" spans="2:11" ht="15">
      <c r="B172" s="94" t="s">
        <v>882</v>
      </c>
      <c r="C172" s="93"/>
      <c r="D172" s="92" t="s">
        <v>883</v>
      </c>
      <c r="E172" s="93"/>
      <c r="F172" s="92" t="s">
        <v>884</v>
      </c>
      <c r="G172" s="93"/>
      <c r="H172" s="360"/>
    </row>
    <row r="173" spans="2:11" ht="15">
      <c r="B173" s="92" t="s">
        <v>888</v>
      </c>
      <c r="C173" s="307"/>
      <c r="D173" s="307"/>
      <c r="E173" s="307"/>
      <c r="F173" s="307"/>
      <c r="G173" s="307"/>
      <c r="H173" s="360"/>
      <c r="I173" s="360"/>
      <c r="J173" s="360"/>
      <c r="K173" s="360"/>
    </row>
    <row r="174" spans="2:11" ht="30.75">
      <c r="B174" s="94" t="s">
        <v>889</v>
      </c>
      <c r="C174" s="307"/>
      <c r="D174" s="307"/>
      <c r="E174" s="307"/>
      <c r="F174" s="307"/>
      <c r="G174" s="307"/>
      <c r="H174" s="360"/>
    </row>
    <row r="175" spans="2:11" ht="45.75">
      <c r="B175" s="92" t="s">
        <v>890</v>
      </c>
      <c r="C175" s="307"/>
      <c r="D175" s="307"/>
      <c r="E175" s="307"/>
      <c r="F175" s="307"/>
      <c r="G175" s="307"/>
      <c r="H175" s="360"/>
    </row>
    <row r="176" spans="2:11" ht="15"/>
  </sheetData>
  <mergeCells count="49">
    <mergeCell ref="C15:E15"/>
    <mergeCell ref="C19:E19"/>
    <mergeCell ref="C20:E20"/>
    <mergeCell ref="C175:G175"/>
    <mergeCell ref="B163:G163"/>
    <mergeCell ref="C165:G165"/>
    <mergeCell ref="C166:G166"/>
    <mergeCell ref="C167:G167"/>
    <mergeCell ref="C168:G168"/>
    <mergeCell ref="C153:G153"/>
    <mergeCell ref="B73:F73"/>
    <mergeCell ref="C169:G169"/>
    <mergeCell ref="C173:G173"/>
    <mergeCell ref="C174:G174"/>
    <mergeCell ref="C159:G159"/>
    <mergeCell ref="C154:G154"/>
    <mergeCell ref="C157:G157"/>
    <mergeCell ref="C158:G158"/>
    <mergeCell ref="C146:G146"/>
    <mergeCell ref="C147:G147"/>
    <mergeCell ref="C148:G148"/>
    <mergeCell ref="C149:G149"/>
    <mergeCell ref="B151:G151"/>
    <mergeCell ref="C143:G143"/>
    <mergeCell ref="C144:G144"/>
    <mergeCell ref="C145:G145"/>
    <mergeCell ref="C155:G155"/>
    <mergeCell ref="C156:G156"/>
    <mergeCell ref="C22:E22"/>
    <mergeCell ref="C23:E23"/>
    <mergeCell ref="B94:G94"/>
    <mergeCell ref="C24:E24"/>
    <mergeCell ref="B141:G141"/>
    <mergeCell ref="C26:E26"/>
    <mergeCell ref="C160:G160"/>
    <mergeCell ref="C161:G161"/>
    <mergeCell ref="B2:G2"/>
    <mergeCell ref="B4:G4"/>
    <mergeCell ref="C5:E5"/>
    <mergeCell ref="C6:E6"/>
    <mergeCell ref="C7:E7"/>
    <mergeCell ref="C8:E8"/>
    <mergeCell ref="C9:E9"/>
    <mergeCell ref="C10:E10"/>
    <mergeCell ref="C11:E11"/>
    <mergeCell ref="B55:C55"/>
    <mergeCell ref="C17:E17"/>
    <mergeCell ref="C18:E18"/>
    <mergeCell ref="C21:E21"/>
  </mergeCells>
  <dataValidations count="4">
    <dataValidation type="list" allowBlank="1" sqref="F31:F35 F38:F44 F47:F49 F52:F53" xr:uid="{00000000-0002-0000-0800-000003000000}">
      <formula1>"Alta,Media,Baja,Sin mejora"</formula1>
      <formula2>0</formula2>
    </dataValidation>
    <dataValidation type="list" allowBlank="1" sqref="C96:C115" xr:uid="{00000000-0002-0000-0800-000004000000}">
      <formula1>"Sí,No,Parcial"</formula1>
      <formula2>0</formula2>
    </dataValidation>
    <dataValidation allowBlank="1" sqref="C15:E15" xr:uid="{2FD49B34-8068-4BAB-90BD-B7F17D6363E8}"/>
    <dataValidation type="date" allowBlank="1" showInputMessage="1" showErrorMessage="1" sqref="C9:E9" xr:uid="{EE377E36-A840-4192-95DA-000166D0C3DA}">
      <formula1>46174</formula1>
      <formula2>46368</formula2>
    </dataValidation>
  </dataValidations>
  <hyperlinks>
    <hyperlink ref="C23" r:id="rId1" xr:uid="{805CF78C-67E9-4864-8D7F-7EAF10176B59}"/>
    <hyperlink ref="C5:E5" r:id="rId2" display="SURA" xr:uid="{1A9C2F08-1BAF-4399-9EEF-E27A62201F2E}"/>
  </hyperlinks>
  <pageMargins left="0.75" right="0.75" top="1" bottom="1" header="0.511811023622047" footer="0.511811023622047"/>
  <pageSetup paperSize="9" orientation="portrait" horizontalDpi="300" verticalDpi="300"/>
  <legacyDrawing r:id="rId3"/>
  <extLst>
    <ext xmlns:x14="http://schemas.microsoft.com/office/spreadsheetml/2009/9/main" uri="{CCE6A557-97BC-4b89-ADB6-D9C93CAAB3DF}">
      <x14:dataValidations xmlns:xm="http://schemas.microsoft.com/office/excel/2006/main" count="15">
        <x14:dataValidation type="list" allowBlank="1" xr:uid="{36A72D6F-C1FE-454B-8F5C-82BD3644B043}">
          <x14:formula1>
            <xm:f>Listas!$D$5:$D$11</xm:f>
          </x14:formula1>
          <x14:formula2>
            <xm:f>0</xm:f>
          </x14:formula2>
          <xm:sqref>C13 C16</xm:sqref>
        </x14:dataValidation>
        <x14:dataValidation type="list" allowBlank="1" xr:uid="{00000000-0002-0000-0800-000002000000}">
          <x14:formula1>
            <xm:f>Listas!$B$5:$B$9</xm:f>
          </x14:formula1>
          <x14:formula2>
            <xm:f>0</xm:f>
          </x14:formula2>
          <xm:sqref>D31:D35 D38:D44 D47:D49 D52:D53</xm:sqref>
        </x14:dataValidation>
        <x14:dataValidation type="list" allowBlank="1" xr:uid="{00000000-0002-0000-0800-000005000000}">
          <x14:formula1>
            <xm:f>Listas!$F$5:$F$8</xm:f>
          </x14:formula1>
          <x14:formula2>
            <xm:f>0</xm:f>
          </x14:formula2>
          <xm:sqref>F96:F113</xm:sqref>
        </x14:dataValidation>
        <x14:dataValidation type="list" allowBlank="1" xr:uid="{00000000-0002-0000-0800-000006000000}">
          <x14:formula1>
            <xm:f>Listas!$L$5:$L$8</xm:f>
          </x14:formula1>
          <x14:formula2>
            <xm:f>0</xm:f>
          </x14:formula2>
          <xm:sqref>C157</xm:sqref>
        </x14:dataValidation>
        <x14:dataValidation type="list" allowBlank="1" showInputMessage="1" showErrorMessage="1" xr:uid="{AB857406-5FE6-49D4-8ECF-BB8E1CAAEFC9}">
          <x14:formula1>
            <xm:f>Listas!$N$5:$N$11</xm:f>
          </x14:formula1>
          <xm:sqref>C5:E5</xm:sqref>
        </x14:dataValidation>
        <x14:dataValidation type="list" allowBlank="1" showInputMessage="1" showErrorMessage="1" xr:uid="{18CE5E0E-7254-4385-AEB2-1486967132E0}">
          <x14:formula1>
            <xm:f>Listas!$P$5:$P$9</xm:f>
          </x14:formula1>
          <xm:sqref>F130:F139</xm:sqref>
        </x14:dataValidation>
        <x14:dataValidation type="list" allowBlank="1" showInputMessage="1" showErrorMessage="1" xr:uid="{9761CBEA-289E-469A-827E-4DD3C0A5B669}">
          <x14:formula1>
            <xm:f>Listas!$R$5:$R$8</xm:f>
          </x14:formula1>
          <xm:sqref>D130:D139</xm:sqref>
        </x14:dataValidation>
        <x14:dataValidation type="list" allowBlank="1" showInputMessage="1" showErrorMessage="1" xr:uid="{B1F9CC3D-9639-492C-8667-005277C826D6}">
          <x14:formula1>
            <xm:f>Listas!$J$45:$J$49</xm:f>
          </x14:formula1>
          <xm:sqref>C92:D92</xm:sqref>
        </x14:dataValidation>
        <x14:dataValidation type="list" allowBlank="1" showInputMessage="1" showErrorMessage="1" xr:uid="{51235C29-961E-4166-A99A-65C898799C88}">
          <x14:formula1>
            <xm:f>Listas!$H$45:$H$48</xm:f>
          </x14:formula1>
          <xm:sqref>C91:D91</xm:sqref>
        </x14:dataValidation>
        <x14:dataValidation type="list" allowBlank="1" showInputMessage="1" showErrorMessage="1" xr:uid="{F8B97C04-D518-4AE3-B253-C59B41507A14}">
          <x14:formula1>
            <xm:f>Listas!$F$45:$F$52</xm:f>
          </x14:formula1>
          <xm:sqref>C88:D88</xm:sqref>
        </x14:dataValidation>
        <x14:dataValidation type="list" allowBlank="1" showInputMessage="1" showErrorMessage="1" xr:uid="{24008BA9-D38C-47C2-81B3-E1E6CD9512FC}">
          <x14:formula1>
            <xm:f>Listas!$D$45:$D$49</xm:f>
          </x14:formula1>
          <xm:sqref>C87:D87</xm:sqref>
        </x14:dataValidation>
        <x14:dataValidation type="list" allowBlank="1" showInputMessage="1" showErrorMessage="1" xr:uid="{996CA3E2-8A60-4F66-BA3A-24001849ABA8}">
          <x14:formula1>
            <xm:f>Listas!$B$45:$B$48</xm:f>
          </x14:formula1>
          <xm:sqref>C86:D86</xm:sqref>
        </x14:dataValidation>
        <x14:dataValidation type="list" allowBlank="1" showInputMessage="1" showErrorMessage="1" xr:uid="{F012717D-E78F-4C9A-8E40-998A017CE865}">
          <x14:formula1>
            <xm:f>Listas!$B$53:$B$58</xm:f>
          </x14:formula1>
          <xm:sqref>C125</xm:sqref>
        </x14:dataValidation>
        <x14:dataValidation type="list" allowBlank="1" showInputMessage="1" showErrorMessage="1" xr:uid="{B4DF35D1-F0B6-4D86-A1E9-5FFE8562E2BF}">
          <x14:formula1>
            <xm:f>Listas!$B$12:$B$17</xm:f>
          </x14:formula1>
          <xm:sqref>C14</xm:sqref>
        </x14:dataValidation>
        <x14:dataValidation type="list" allowBlank="1" xr:uid="{48442457-C8D0-4BF3-B15B-A624679B6AB2}">
          <x14:formula1>
            <xm:f>Listas!$H$5:$H$10</xm:f>
          </x14:formula1>
          <x14:formula2>
            <xm:f>0</xm:f>
          </x14:formula2>
          <xm:sqref>C12</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9AF34-164A-4E83-B9E3-2E652871F2D7}">
  <sheetPr>
    <tabColor rgb="FF0070C0"/>
  </sheetPr>
  <dimension ref="B1:K176"/>
  <sheetViews>
    <sheetView showGridLines="0" zoomScaleNormal="100" workbookViewId="0">
      <pane xSplit="2" ySplit="2" topLeftCell="C110" activePane="bottomRight" state="frozen"/>
      <selection pane="bottomRight" activeCell="B115" sqref="B115:G116"/>
      <selection pane="bottomLeft" activeCell="A3" sqref="A3"/>
      <selection pane="topRight" activeCell="C1" sqref="C1"/>
    </sheetView>
  </sheetViews>
  <sheetFormatPr defaultColWidth="8.5703125" defaultRowHeight="15"/>
  <cols>
    <col min="1" max="1" width="3" style="1" customWidth="1"/>
    <col min="2" max="2" width="40" style="1" customWidth="1"/>
    <col min="3" max="3" width="42.7109375" style="1" customWidth="1"/>
    <col min="4" max="4" width="34" style="1" customWidth="1"/>
    <col min="5" max="5" width="40" style="1" customWidth="1"/>
    <col min="6" max="6" width="21.140625" style="1" customWidth="1"/>
    <col min="7" max="7" width="27" style="1" customWidth="1"/>
    <col min="8" max="8" width="9.140625" style="1"/>
    <col min="9" max="9" width="14.85546875" style="1" customWidth="1"/>
    <col min="10" max="10" width="33.28515625" style="1" customWidth="1"/>
    <col min="11" max="11" width="36.7109375" style="1" customWidth="1"/>
    <col min="12" max="16384" width="8.5703125" style="1"/>
  </cols>
  <sheetData>
    <row r="1" spans="2:11" ht="7.5" customHeight="1"/>
    <row r="2" spans="2:11" ht="30" customHeight="1">
      <c r="B2" s="294" t="s">
        <v>1055</v>
      </c>
      <c r="C2" s="294"/>
      <c r="D2" s="294"/>
      <c r="E2" s="294"/>
      <c r="F2" s="294"/>
      <c r="G2" s="294"/>
    </row>
    <row r="3" spans="2:11" ht="15.75">
      <c r="I3" s="62" t="s">
        <v>60</v>
      </c>
      <c r="J3" s="62"/>
      <c r="K3" s="62"/>
    </row>
    <row r="4" spans="2:11" ht="24" customHeight="1">
      <c r="B4" s="201" t="s">
        <v>590</v>
      </c>
      <c r="C4" s="213"/>
      <c r="D4" s="213"/>
      <c r="E4" s="213"/>
      <c r="F4" s="213"/>
      <c r="G4" s="213"/>
      <c r="I4" s="6" t="s">
        <v>61</v>
      </c>
      <c r="J4" s="6" t="s">
        <v>62</v>
      </c>
      <c r="K4" s="6" t="s">
        <v>22</v>
      </c>
    </row>
    <row r="5" spans="2:11" ht="17.25">
      <c r="B5" s="37" t="s">
        <v>591</v>
      </c>
      <c r="C5" s="209" t="s">
        <v>125</v>
      </c>
      <c r="D5" s="209"/>
      <c r="E5" s="209"/>
      <c r="I5" s="17" t="s">
        <v>63</v>
      </c>
      <c r="J5" s="18" t="s">
        <v>64</v>
      </c>
      <c r="K5" s="63" t="s">
        <v>65</v>
      </c>
    </row>
    <row r="6" spans="2:11" ht="15.75" customHeight="1">
      <c r="B6" s="37" t="s">
        <v>592</v>
      </c>
      <c r="C6" s="209"/>
      <c r="D6" s="209"/>
      <c r="E6" s="209"/>
      <c r="I6" s="19" t="s">
        <v>66</v>
      </c>
      <c r="J6" s="122" t="s">
        <v>67</v>
      </c>
      <c r="K6" s="63" t="s">
        <v>68</v>
      </c>
    </row>
    <row r="7" spans="2:11" ht="15.75" customHeight="1">
      <c r="B7" s="37" t="s">
        <v>594</v>
      </c>
      <c r="C7" s="209"/>
      <c r="D7" s="209"/>
      <c r="E7" s="209"/>
      <c r="I7" s="20" t="s">
        <v>69</v>
      </c>
      <c r="J7" s="122" t="s">
        <v>70</v>
      </c>
      <c r="K7" s="63" t="s">
        <v>71</v>
      </c>
    </row>
    <row r="8" spans="2:11" ht="18.75" customHeight="1">
      <c r="B8" s="37" t="s">
        <v>596</v>
      </c>
      <c r="C8" s="310" t="s">
        <v>1056</v>
      </c>
      <c r="D8" s="210"/>
      <c r="E8" s="210"/>
      <c r="I8" s="21" t="s">
        <v>72</v>
      </c>
      <c r="J8" s="122" t="s">
        <v>73</v>
      </c>
      <c r="K8" s="63" t="s">
        <v>74</v>
      </c>
    </row>
    <row r="9" spans="2:11" ht="17.25">
      <c r="B9" s="37" t="s">
        <v>598</v>
      </c>
      <c r="C9" s="194">
        <v>46212</v>
      </c>
      <c r="D9" s="195"/>
      <c r="E9" s="195"/>
      <c r="I9" s="22" t="s">
        <v>75</v>
      </c>
      <c r="J9" s="122" t="s">
        <v>76</v>
      </c>
      <c r="K9" s="63" t="s">
        <v>77</v>
      </c>
    </row>
    <row r="10" spans="2:11">
      <c r="B10" s="37" t="s">
        <v>599</v>
      </c>
      <c r="C10" s="209" t="s">
        <v>600</v>
      </c>
      <c r="D10" s="209"/>
      <c r="E10" s="209"/>
    </row>
    <row r="11" spans="2:11" ht="16.5">
      <c r="B11" s="37" t="s">
        <v>1057</v>
      </c>
      <c r="C11" s="308"/>
      <c r="D11" s="309"/>
      <c r="E11" s="309"/>
      <c r="I11" s="6" t="s">
        <v>602</v>
      </c>
      <c r="J11" s="6" t="s">
        <v>284</v>
      </c>
      <c r="K11" s="6" t="s">
        <v>603</v>
      </c>
    </row>
    <row r="12" spans="2:11">
      <c r="B12" s="37" t="s">
        <v>1058</v>
      </c>
      <c r="C12" s="209"/>
      <c r="D12" s="209"/>
      <c r="E12" s="209"/>
      <c r="I12" s="18" t="s">
        <v>605</v>
      </c>
      <c r="J12" s="63" t="s">
        <v>606</v>
      </c>
      <c r="K12" s="63" t="s">
        <v>607</v>
      </c>
    </row>
    <row r="13" spans="2:11" ht="16.5">
      <c r="B13" s="37" t="s">
        <v>604</v>
      </c>
      <c r="C13" s="209"/>
      <c r="D13" s="209"/>
      <c r="E13" s="209"/>
      <c r="I13" s="122" t="s">
        <v>610</v>
      </c>
      <c r="J13" s="63" t="s">
        <v>611</v>
      </c>
      <c r="K13" s="63" t="s">
        <v>612</v>
      </c>
    </row>
    <row r="14" spans="2:11" ht="20.25">
      <c r="B14" s="37" t="s">
        <v>608</v>
      </c>
      <c r="C14" s="140" t="s">
        <v>66</v>
      </c>
      <c r="D14" s="141" t="s">
        <v>609</v>
      </c>
      <c r="E14" s="70"/>
      <c r="I14" s="122" t="s">
        <v>615</v>
      </c>
      <c r="J14" s="63" t="s">
        <v>616</v>
      </c>
      <c r="K14" s="63" t="s">
        <v>617</v>
      </c>
    </row>
    <row r="15" spans="2:11" ht="15.75">
      <c r="B15" s="37" t="s">
        <v>613</v>
      </c>
      <c r="C15" s="138"/>
      <c r="D15" s="141"/>
      <c r="E15" s="70"/>
    </row>
    <row r="16" spans="2:11" ht="33">
      <c r="B16" s="133" t="s">
        <v>618</v>
      </c>
      <c r="C16" s="308"/>
      <c r="D16" s="309" t="s">
        <v>609</v>
      </c>
      <c r="E16" s="309"/>
    </row>
    <row r="17" spans="2:6" ht="15" customHeight="1">
      <c r="B17" s="37" t="s">
        <v>620</v>
      </c>
      <c r="C17" s="38" t="s">
        <v>424</v>
      </c>
      <c r="D17" s="134"/>
    </row>
    <row r="18" spans="2:6">
      <c r="B18" s="37" t="s">
        <v>621</v>
      </c>
      <c r="C18" s="209"/>
      <c r="D18" s="209"/>
      <c r="E18" s="209"/>
    </row>
    <row r="19" spans="2:6" ht="48.75" customHeight="1">
      <c r="B19" s="37" t="s">
        <v>623</v>
      </c>
      <c r="C19" s="209"/>
      <c r="D19" s="209"/>
      <c r="E19" s="209"/>
    </row>
    <row r="20" spans="2:6">
      <c r="B20" s="37" t="s">
        <v>625</v>
      </c>
      <c r="C20" s="209"/>
      <c r="D20" s="209"/>
      <c r="E20" s="209"/>
    </row>
    <row r="21" spans="2:6">
      <c r="B21" s="37" t="s">
        <v>627</v>
      </c>
      <c r="C21" s="209"/>
      <c r="D21" s="209"/>
      <c r="E21" s="209"/>
    </row>
    <row r="22" spans="2:6">
      <c r="B22" s="37" t="s">
        <v>629</v>
      </c>
      <c r="C22" s="209"/>
      <c r="D22" s="209"/>
      <c r="E22" s="209"/>
    </row>
    <row r="23" spans="2:6">
      <c r="B23" s="37" t="s">
        <v>631</v>
      </c>
      <c r="C23" s="209"/>
      <c r="D23" s="209"/>
      <c r="E23" s="209"/>
    </row>
    <row r="24" spans="2:6">
      <c r="B24" s="37" t="s">
        <v>633</v>
      </c>
      <c r="C24" s="209"/>
      <c r="D24" s="209"/>
      <c r="E24" s="209"/>
    </row>
    <row r="25" spans="2:6">
      <c r="B25" s="37" t="s">
        <v>635</v>
      </c>
      <c r="C25" s="209"/>
      <c r="D25" s="209"/>
      <c r="E25" s="209"/>
    </row>
    <row r="26" spans="2:6">
      <c r="B26" s="37" t="s">
        <v>904</v>
      </c>
      <c r="C26" s="175"/>
      <c r="D26" s="175"/>
      <c r="E26" s="175"/>
    </row>
    <row r="27" spans="2:6">
      <c r="B27" s="37" t="s">
        <v>905</v>
      </c>
      <c r="C27" s="192"/>
      <c r="D27" s="192"/>
      <c r="E27" s="316"/>
    </row>
    <row r="29" spans="2:6" ht="24" customHeight="1">
      <c r="B29" s="100" t="s">
        <v>638</v>
      </c>
      <c r="C29" s="100"/>
      <c r="D29" s="100"/>
      <c r="E29" s="100"/>
      <c r="F29" s="100"/>
    </row>
    <row r="30" spans="2:6" ht="27.75" customHeight="1">
      <c r="B30" s="6" t="s">
        <v>19</v>
      </c>
      <c r="C30" s="6" t="s">
        <v>639</v>
      </c>
      <c r="D30" s="6" t="s">
        <v>640</v>
      </c>
      <c r="E30" s="6" t="s">
        <v>641</v>
      </c>
      <c r="F30" s="6" t="s">
        <v>642</v>
      </c>
    </row>
    <row r="31" spans="2:6" ht="21.75" customHeight="1">
      <c r="B31" s="170" t="s">
        <v>643</v>
      </c>
      <c r="C31" s="170"/>
      <c r="D31" s="170"/>
      <c r="E31" s="170"/>
      <c r="F31" s="170"/>
    </row>
    <row r="32" spans="2:6" ht="27.75" customHeight="1">
      <c r="B32" s="40" t="s">
        <v>907</v>
      </c>
      <c r="C32" s="65" t="s">
        <v>644</v>
      </c>
      <c r="D32" s="26"/>
      <c r="E32" s="5"/>
      <c r="F32" s="36"/>
    </row>
    <row r="33" spans="2:6" ht="27.75" customHeight="1">
      <c r="B33" s="41" t="s">
        <v>909</v>
      </c>
      <c r="C33" s="66" t="s">
        <v>645</v>
      </c>
      <c r="D33" s="26"/>
      <c r="E33" s="5"/>
      <c r="F33" s="36"/>
    </row>
    <row r="34" spans="2:6" ht="27.75" customHeight="1">
      <c r="B34" s="40" t="s">
        <v>911</v>
      </c>
      <c r="C34" s="65" t="s">
        <v>646</v>
      </c>
      <c r="D34" s="26"/>
      <c r="E34" s="5"/>
      <c r="F34" s="36"/>
    </row>
    <row r="35" spans="2:6" ht="27.75" customHeight="1">
      <c r="B35" s="41" t="s">
        <v>913</v>
      </c>
      <c r="C35" s="66" t="s">
        <v>647</v>
      </c>
      <c r="D35" s="26"/>
      <c r="E35" s="5"/>
      <c r="F35" s="36"/>
    </row>
    <row r="36" spans="2:6" ht="27.75" customHeight="1">
      <c r="B36" s="40" t="s">
        <v>915</v>
      </c>
      <c r="C36" s="65" t="s">
        <v>648</v>
      </c>
      <c r="D36" s="26"/>
      <c r="E36" s="5"/>
      <c r="F36" s="36"/>
    </row>
    <row r="38" spans="2:6" ht="21.75" customHeight="1">
      <c r="B38" s="170" t="s">
        <v>650</v>
      </c>
      <c r="C38" s="170"/>
      <c r="D38" s="170"/>
      <c r="E38" s="170"/>
      <c r="F38" s="170"/>
    </row>
    <row r="39" spans="2:6" ht="27.75" customHeight="1">
      <c r="B39" s="41" t="s">
        <v>917</v>
      </c>
      <c r="C39" s="66" t="s">
        <v>651</v>
      </c>
      <c r="D39" s="26"/>
      <c r="E39" s="5"/>
      <c r="F39" s="36"/>
    </row>
    <row r="40" spans="2:6" ht="27.75" customHeight="1">
      <c r="B40" s="40" t="s">
        <v>919</v>
      </c>
      <c r="C40" s="65" t="s">
        <v>653</v>
      </c>
      <c r="D40" s="26"/>
      <c r="E40" s="5"/>
      <c r="F40" s="36"/>
    </row>
    <row r="41" spans="2:6" ht="27.75" customHeight="1">
      <c r="B41" s="41" t="s">
        <v>921</v>
      </c>
      <c r="C41" s="66" t="s">
        <v>655</v>
      </c>
      <c r="D41" s="26"/>
      <c r="E41" s="5"/>
      <c r="F41" s="36"/>
    </row>
    <row r="42" spans="2:6" ht="50.25">
      <c r="B42" s="40" t="s">
        <v>923</v>
      </c>
      <c r="C42" s="65" t="s">
        <v>657</v>
      </c>
      <c r="D42" s="26"/>
      <c r="E42" s="5"/>
      <c r="F42" s="36"/>
    </row>
    <row r="43" spans="2:6" ht="50.25">
      <c r="B43" s="41" t="s">
        <v>925</v>
      </c>
      <c r="C43" s="66" t="s">
        <v>658</v>
      </c>
      <c r="D43" s="26"/>
      <c r="E43" s="5"/>
      <c r="F43" s="36"/>
    </row>
    <row r="44" spans="2:6" ht="27.75" customHeight="1">
      <c r="B44" s="40" t="s">
        <v>926</v>
      </c>
      <c r="C44" s="65" t="s">
        <v>660</v>
      </c>
      <c r="D44" s="26"/>
      <c r="E44" s="5"/>
      <c r="F44" s="36"/>
    </row>
    <row r="45" spans="2:6" ht="27.75" customHeight="1">
      <c r="B45" s="41" t="s">
        <v>927</v>
      </c>
      <c r="C45" s="66" t="s">
        <v>661</v>
      </c>
      <c r="D45" s="26"/>
      <c r="E45" s="5"/>
      <c r="F45" s="36"/>
    </row>
    <row r="47" spans="2:6" ht="21.75" customHeight="1">
      <c r="B47" s="170" t="s">
        <v>662</v>
      </c>
      <c r="C47" s="170"/>
      <c r="D47" s="170"/>
      <c r="E47" s="170"/>
      <c r="F47" s="170"/>
    </row>
    <row r="48" spans="2:6" ht="27.75" customHeight="1">
      <c r="B48" s="40" t="s">
        <v>929</v>
      </c>
      <c r="C48" s="65" t="s">
        <v>663</v>
      </c>
      <c r="D48" s="26"/>
      <c r="E48" s="5"/>
      <c r="F48" s="36"/>
    </row>
    <row r="49" spans="2:6" ht="66.75">
      <c r="B49" s="41" t="s">
        <v>931</v>
      </c>
      <c r="C49" s="66" t="s">
        <v>665</v>
      </c>
      <c r="D49" s="26"/>
      <c r="E49" s="5"/>
      <c r="F49" s="36"/>
    </row>
    <row r="50" spans="2:6" ht="27.75" customHeight="1">
      <c r="B50" s="40" t="s">
        <v>933</v>
      </c>
      <c r="C50" s="65" t="s">
        <v>666</v>
      </c>
      <c r="D50" s="26"/>
      <c r="E50" s="5"/>
      <c r="F50" s="36"/>
    </row>
    <row r="52" spans="2:6" ht="21.75" customHeight="1">
      <c r="B52" s="170" t="s">
        <v>667</v>
      </c>
      <c r="C52" s="170"/>
      <c r="D52" s="170"/>
      <c r="E52" s="170"/>
      <c r="F52" s="170"/>
    </row>
    <row r="53" spans="2:6" ht="27.75" customHeight="1">
      <c r="B53" s="41" t="s">
        <v>935</v>
      </c>
      <c r="C53" s="66" t="s">
        <v>668</v>
      </c>
      <c r="D53" s="26"/>
      <c r="E53" s="5"/>
      <c r="F53" s="36"/>
    </row>
    <row r="54" spans="2:6" ht="27.75" customHeight="1">
      <c r="B54" s="40" t="s">
        <v>937</v>
      </c>
      <c r="C54" s="65" t="s">
        <v>670</v>
      </c>
      <c r="D54" s="26"/>
      <c r="E54" s="5"/>
      <c r="F54" s="36"/>
    </row>
    <row r="56" spans="2:6" ht="27.75" customHeight="1">
      <c r="B56" s="214" t="s">
        <v>671</v>
      </c>
      <c r="C56" s="214"/>
      <c r="D56" s="42">
        <f>IF(D32="Sí",1,IF(D32="Parcial",0.5,0))+IF(D33="Sí",1,IF(D33="Parcial",0.5,0))+IF(D34="Sí",1,IF(D34="Parcial",0.5,0))+IF(D35="Sí",1,IF(D35="Parcial",0.5,0))+IF(D36="Sí",1,IF(D36="Parcial",0.5,0))+IF(D39="Sí",1,IF(D39="Parcial",0.5,0))+IF(D40="Sí",1,IF(D40="Parcial",0.5,0))+IF(D41="Sí",1,IF(D41="Parcial",0.5,0))+IF(D42="Sí",1,IF(D42="Parcial",0.5,0))+IF(D43="Sí",1,IF(D43="Parcial",0.5,0))+IF(D44="Sí",1,IF(D44="Parcial",0.5,0))+IF(D45="Sí",1,IF(D45="Parcial",0.5,0))+IF(D48="Sí",1,IF(D48="Parcial",0.5,0))+IF(D49="Sí",1,IF(D49="Parcial",0.5,0))+IF(D50="Sí",1,IF(D50="Parcial",0.5,0))+IF(D53="Sí",1,IF(D53="Parcial",0.5,0))+IF(D54="Sí",1,IF(D54="Parcial",0.5,0))</f>
        <v>0</v>
      </c>
      <c r="E56" s="43">
        <f>D56/17</f>
        <v>0</v>
      </c>
    </row>
    <row r="58" spans="2:6" ht="24" customHeight="1">
      <c r="B58" s="100" t="s">
        <v>672</v>
      </c>
      <c r="C58" s="100"/>
      <c r="D58" s="100"/>
      <c r="E58" s="100"/>
      <c r="F58" s="100"/>
    </row>
    <row r="59" spans="2:6" ht="21.75" customHeight="1">
      <c r="B59" s="6" t="s">
        <v>673</v>
      </c>
      <c r="C59" s="6" t="s">
        <v>674</v>
      </c>
      <c r="D59" s="6" t="s">
        <v>675</v>
      </c>
      <c r="E59" s="6" t="s">
        <v>676</v>
      </c>
      <c r="F59" s="6" t="s">
        <v>677</v>
      </c>
    </row>
    <row r="60" spans="2:6" ht="21.75" customHeight="1">
      <c r="B60" s="44" t="s">
        <v>678</v>
      </c>
      <c r="C60" s="71"/>
      <c r="D60" s="45"/>
      <c r="E60" s="45"/>
      <c r="F60" s="121" t="s">
        <v>1059</v>
      </c>
    </row>
    <row r="61" spans="2:6" ht="21.75" customHeight="1">
      <c r="B61" s="46" t="s">
        <v>680</v>
      </c>
      <c r="C61" s="72"/>
      <c r="D61" s="47"/>
      <c r="E61" s="47"/>
      <c r="F61" s="121" t="s">
        <v>1059</v>
      </c>
    </row>
    <row r="62" spans="2:6" ht="21.75" customHeight="1">
      <c r="B62" s="44" t="s">
        <v>681</v>
      </c>
      <c r="C62" s="71"/>
      <c r="D62" s="45"/>
      <c r="E62" s="45"/>
      <c r="F62" s="121" t="s">
        <v>1059</v>
      </c>
    </row>
    <row r="63" spans="2:6" ht="21.75" customHeight="1">
      <c r="B63" s="46" t="s">
        <v>682</v>
      </c>
      <c r="C63" s="72"/>
      <c r="D63" s="47"/>
      <c r="E63" s="47"/>
      <c r="F63" s="121" t="s">
        <v>1059</v>
      </c>
    </row>
    <row r="64" spans="2:6" ht="21.75" customHeight="1">
      <c r="B64" s="44" t="s">
        <v>683</v>
      </c>
      <c r="C64" s="73"/>
      <c r="D64" s="45"/>
      <c r="E64" s="45"/>
      <c r="F64" s="121" t="s">
        <v>1059</v>
      </c>
    </row>
    <row r="65" spans="2:6" ht="21.75" customHeight="1">
      <c r="B65" s="46" t="s">
        <v>684</v>
      </c>
      <c r="C65" s="72"/>
      <c r="D65" s="47"/>
      <c r="E65" s="47"/>
      <c r="F65" s="121" t="s">
        <v>1059</v>
      </c>
    </row>
    <row r="66" spans="2:6" ht="21.75" customHeight="1">
      <c r="B66" s="44" t="s">
        <v>249</v>
      </c>
      <c r="C66" s="73"/>
      <c r="D66" s="45"/>
      <c r="E66" s="45"/>
      <c r="F66" s="121" t="s">
        <v>1059</v>
      </c>
    </row>
    <row r="67" spans="2:6" ht="21.75" customHeight="1">
      <c r="B67" s="46" t="s">
        <v>685</v>
      </c>
      <c r="C67" s="72"/>
      <c r="D67" s="47"/>
      <c r="E67" s="47"/>
      <c r="F67" s="121" t="s">
        <v>1059</v>
      </c>
    </row>
    <row r="68" spans="2:6" ht="21.75" customHeight="1">
      <c r="B68" s="44" t="s">
        <v>686</v>
      </c>
      <c r="C68" s="71"/>
      <c r="D68" s="45"/>
      <c r="E68" s="45"/>
      <c r="F68" s="121" t="s">
        <v>1059</v>
      </c>
    </row>
    <row r="69" spans="2:6" ht="21.75" customHeight="1">
      <c r="B69" s="46" t="s">
        <v>687</v>
      </c>
      <c r="C69" s="72"/>
      <c r="D69" s="47"/>
      <c r="E69" s="47"/>
      <c r="F69" s="121" t="s">
        <v>1059</v>
      </c>
    </row>
    <row r="70" spans="2:6" ht="21.75" customHeight="1">
      <c r="B70" s="44" t="s">
        <v>688</v>
      </c>
      <c r="C70" s="71"/>
      <c r="D70" s="45"/>
      <c r="E70" s="45"/>
      <c r="F70" s="121" t="s">
        <v>1059</v>
      </c>
    </row>
    <row r="71" spans="2:6" ht="21.75" customHeight="1">
      <c r="B71" s="46" t="s">
        <v>690</v>
      </c>
      <c r="C71" s="72"/>
      <c r="D71" s="47"/>
      <c r="E71" s="47"/>
      <c r="F71" s="121" t="s">
        <v>1059</v>
      </c>
    </row>
    <row r="73" spans="2:6" ht="24" customHeight="1">
      <c r="B73" s="100" t="s">
        <v>37</v>
      </c>
      <c r="C73" s="100"/>
      <c r="D73" s="100"/>
      <c r="E73" s="100"/>
      <c r="F73" s="100"/>
    </row>
    <row r="74" spans="2:6" ht="24" customHeight="1">
      <c r="B74" s="216" t="s">
        <v>691</v>
      </c>
      <c r="C74" s="216"/>
      <c r="D74" s="216"/>
      <c r="E74" s="216"/>
      <c r="F74" s="216"/>
    </row>
    <row r="75" spans="2:6" ht="21.75" customHeight="1">
      <c r="B75" s="6" t="s">
        <v>692</v>
      </c>
      <c r="C75" s="6" t="s">
        <v>693</v>
      </c>
      <c r="D75" s="6" t="s">
        <v>694</v>
      </c>
      <c r="E75" s="6" t="s">
        <v>695</v>
      </c>
      <c r="F75" s="6" t="s">
        <v>696</v>
      </c>
    </row>
    <row r="76" spans="2:6" ht="19.5" customHeight="1">
      <c r="B76" s="44" t="s">
        <v>697</v>
      </c>
      <c r="C76" s="45"/>
      <c r="D76" s="45"/>
      <c r="E76" s="45"/>
      <c r="F76" s="45"/>
    </row>
    <row r="77" spans="2:6" ht="19.5" customHeight="1">
      <c r="B77" s="46" t="s">
        <v>698</v>
      </c>
      <c r="C77" s="47"/>
      <c r="D77" s="47"/>
      <c r="E77" s="47"/>
      <c r="F77" s="47"/>
    </row>
    <row r="78" spans="2:6" ht="19.5" customHeight="1">
      <c r="B78" s="44" t="s">
        <v>700</v>
      </c>
      <c r="C78" s="45"/>
      <c r="D78" s="45"/>
      <c r="E78" s="45"/>
      <c r="F78" s="45"/>
    </row>
    <row r="79" spans="2:6" ht="19.5" customHeight="1">
      <c r="B79" s="46" t="s">
        <v>701</v>
      </c>
      <c r="C79" s="47"/>
      <c r="D79" s="47"/>
      <c r="E79" s="47"/>
      <c r="F79" s="47"/>
    </row>
    <row r="80" spans="2:6" ht="19.5" customHeight="1">
      <c r="B80" s="44" t="s">
        <v>703</v>
      </c>
      <c r="C80" s="45"/>
      <c r="D80" s="45"/>
      <c r="E80" s="45"/>
      <c r="F80" s="45"/>
    </row>
    <row r="81" spans="2:7" ht="19.5" customHeight="1">
      <c r="B81" s="46" t="s">
        <v>704</v>
      </c>
      <c r="C81" s="47"/>
      <c r="D81" s="47"/>
      <c r="E81" s="47"/>
      <c r="F81" s="47"/>
    </row>
    <row r="82" spans="2:7" ht="19.5" customHeight="1">
      <c r="B82" s="44" t="s">
        <v>705</v>
      </c>
      <c r="C82" s="45"/>
      <c r="D82" s="45"/>
      <c r="E82" s="45"/>
      <c r="F82" s="45"/>
    </row>
    <row r="83" spans="2:7" ht="19.5" customHeight="1">
      <c r="B83" s="46" t="s">
        <v>707</v>
      </c>
      <c r="C83" s="47"/>
      <c r="D83" s="47"/>
      <c r="E83" s="47"/>
      <c r="F83" s="47"/>
    </row>
    <row r="85" spans="2:7" ht="24" customHeight="1">
      <c r="B85" s="100" t="s">
        <v>709</v>
      </c>
      <c r="C85" s="100"/>
      <c r="D85" s="100"/>
      <c r="E85" s="100"/>
      <c r="F85" s="100"/>
    </row>
    <row r="86" spans="2:7" ht="21.75" customHeight="1">
      <c r="B86" s="6" t="s">
        <v>710</v>
      </c>
      <c r="C86" s="6" t="s">
        <v>674</v>
      </c>
      <c r="D86" s="6" t="s">
        <v>194</v>
      </c>
      <c r="E86" s="6" t="s">
        <v>711</v>
      </c>
      <c r="F86" s="6" t="s">
        <v>696</v>
      </c>
    </row>
    <row r="87" spans="2:7" ht="21.75" customHeight="1">
      <c r="B87" s="14" t="s">
        <v>712</v>
      </c>
      <c r="C87" s="45"/>
      <c r="D87" s="45"/>
      <c r="E87" s="45"/>
      <c r="F87" s="45"/>
    </row>
    <row r="88" spans="2:7" ht="21.75" customHeight="1">
      <c r="B88" s="16" t="s">
        <v>420</v>
      </c>
      <c r="C88" s="36"/>
      <c r="D88" s="36"/>
      <c r="E88" s="47"/>
      <c r="F88" s="47"/>
    </row>
    <row r="89" spans="2:7" ht="21.75" customHeight="1">
      <c r="B89" s="14" t="s">
        <v>421</v>
      </c>
      <c r="C89" s="45"/>
      <c r="D89" s="45"/>
      <c r="E89" s="45"/>
      <c r="F89" s="45"/>
    </row>
    <row r="90" spans="2:7" ht="21.75" customHeight="1">
      <c r="B90" s="16" t="s">
        <v>713</v>
      </c>
      <c r="C90" s="47"/>
      <c r="D90" s="47"/>
      <c r="E90" s="47"/>
      <c r="F90" s="47"/>
    </row>
    <row r="91" spans="2:7" ht="33">
      <c r="B91" s="14" t="s">
        <v>714</v>
      </c>
      <c r="C91" s="45"/>
      <c r="D91" s="45"/>
      <c r="E91" s="45"/>
      <c r="F91" s="45"/>
    </row>
    <row r="92" spans="2:7" ht="21.75" customHeight="1">
      <c r="B92" s="16" t="s">
        <v>422</v>
      </c>
      <c r="C92" s="47"/>
      <c r="D92" s="47"/>
      <c r="E92" s="47"/>
      <c r="F92" s="47"/>
    </row>
    <row r="93" spans="2:7" ht="33">
      <c r="B93" s="14" t="s">
        <v>423</v>
      </c>
      <c r="C93" s="45"/>
      <c r="D93" s="45"/>
      <c r="E93" s="45"/>
      <c r="F93" s="45"/>
    </row>
    <row r="95" spans="2:7" ht="24" customHeight="1">
      <c r="B95" s="201" t="s">
        <v>715</v>
      </c>
      <c r="C95" s="201"/>
      <c r="D95" s="201"/>
      <c r="E95" s="201"/>
      <c r="F95" s="201"/>
      <c r="G95" s="201"/>
    </row>
    <row r="96" spans="2:7" ht="27.75" customHeight="1">
      <c r="B96" s="6" t="s">
        <v>141</v>
      </c>
      <c r="C96" s="6" t="s">
        <v>716</v>
      </c>
      <c r="D96" s="6" t="s">
        <v>717</v>
      </c>
      <c r="E96" s="6" t="s">
        <v>718</v>
      </c>
      <c r="F96" s="6" t="s">
        <v>719</v>
      </c>
      <c r="G96" s="6" t="s">
        <v>720</v>
      </c>
    </row>
    <row r="97" spans="2:7" ht="25.5" customHeight="1">
      <c r="B97" s="48" t="s">
        <v>721</v>
      </c>
      <c r="C97" s="26"/>
      <c r="D97" s="69" t="s">
        <v>722</v>
      </c>
      <c r="E97" s="49"/>
      <c r="F97" s="36"/>
      <c r="G97" s="5"/>
    </row>
    <row r="98" spans="2:7" ht="25.5" customHeight="1">
      <c r="B98" s="50" t="s">
        <v>724</v>
      </c>
      <c r="C98" s="26"/>
      <c r="D98" s="68" t="s">
        <v>725</v>
      </c>
      <c r="E98" s="49"/>
      <c r="F98" s="36"/>
      <c r="G98" s="5"/>
    </row>
    <row r="99" spans="2:7" ht="25.5" customHeight="1">
      <c r="B99" s="48" t="s">
        <v>727</v>
      </c>
      <c r="C99" s="26"/>
      <c r="D99" s="69" t="s">
        <v>728</v>
      </c>
      <c r="E99" s="49"/>
      <c r="F99" s="36"/>
      <c r="G99" s="5"/>
    </row>
    <row r="100" spans="2:7" ht="25.5" customHeight="1">
      <c r="B100" s="50" t="s">
        <v>730</v>
      </c>
      <c r="C100" s="26"/>
      <c r="D100" s="68" t="s">
        <v>731</v>
      </c>
      <c r="E100" s="49"/>
      <c r="F100" s="36"/>
      <c r="G100" s="5"/>
    </row>
    <row r="101" spans="2:7" ht="25.5" customHeight="1">
      <c r="B101" s="48" t="s">
        <v>733</v>
      </c>
      <c r="C101" s="26"/>
      <c r="D101" s="67" t="s">
        <v>734</v>
      </c>
      <c r="E101" s="49"/>
      <c r="F101" s="36"/>
      <c r="G101" s="5"/>
    </row>
    <row r="102" spans="2:7" ht="25.5" customHeight="1">
      <c r="B102" s="50" t="s">
        <v>736</v>
      </c>
      <c r="C102" s="26"/>
      <c r="D102" s="68" t="s">
        <v>737</v>
      </c>
      <c r="E102" s="49"/>
      <c r="F102" s="36"/>
      <c r="G102" s="5"/>
    </row>
    <row r="103" spans="2:7" ht="25.5" customHeight="1">
      <c r="B103" s="48" t="s">
        <v>739</v>
      </c>
      <c r="C103" s="26"/>
      <c r="D103" s="67" t="s">
        <v>740</v>
      </c>
      <c r="E103" s="49"/>
      <c r="F103" s="36"/>
      <c r="G103" s="5"/>
    </row>
    <row r="104" spans="2:7" ht="25.5" customHeight="1">
      <c r="B104" s="50" t="s">
        <v>742</v>
      </c>
      <c r="C104" s="26"/>
      <c r="D104" s="74" t="s">
        <v>743</v>
      </c>
      <c r="E104" s="49"/>
      <c r="F104" s="36"/>
      <c r="G104" s="5"/>
    </row>
    <row r="105" spans="2:7" ht="66.75">
      <c r="B105" s="48" t="s">
        <v>745</v>
      </c>
      <c r="C105" s="26"/>
      <c r="D105" s="69" t="s">
        <v>746</v>
      </c>
      <c r="E105" s="49"/>
      <c r="F105" s="36"/>
      <c r="G105" s="5"/>
    </row>
    <row r="106" spans="2:7" ht="83.25">
      <c r="B106" s="50" t="s">
        <v>748</v>
      </c>
      <c r="C106" s="26"/>
      <c r="D106" s="74" t="s">
        <v>749</v>
      </c>
      <c r="E106" s="49"/>
      <c r="F106" s="36"/>
      <c r="G106" s="5"/>
    </row>
    <row r="107" spans="2:7" ht="25.5" customHeight="1">
      <c r="B107" s="48" t="s">
        <v>751</v>
      </c>
      <c r="C107" s="26"/>
      <c r="D107" s="67" t="s">
        <v>752</v>
      </c>
      <c r="E107" s="49"/>
      <c r="F107" s="36"/>
      <c r="G107" s="5"/>
    </row>
    <row r="108" spans="2:7" ht="25.5" customHeight="1">
      <c r="B108" s="50" t="s">
        <v>754</v>
      </c>
      <c r="C108" s="26"/>
      <c r="D108" s="74" t="s">
        <v>755</v>
      </c>
      <c r="E108" s="49"/>
      <c r="F108" s="36"/>
      <c r="G108" s="5"/>
    </row>
    <row r="109" spans="2:7" ht="25.5" customHeight="1">
      <c r="B109" s="48" t="s">
        <v>757</v>
      </c>
      <c r="C109" s="26"/>
      <c r="D109" s="69" t="s">
        <v>758</v>
      </c>
      <c r="E109" s="49"/>
      <c r="F109" s="36"/>
      <c r="G109" s="5"/>
    </row>
    <row r="110" spans="2:7" ht="25.5" customHeight="1">
      <c r="B110" s="50" t="s">
        <v>760</v>
      </c>
      <c r="C110" s="26"/>
      <c r="D110" s="74" t="s">
        <v>761</v>
      </c>
      <c r="E110" s="49"/>
      <c r="F110" s="36"/>
      <c r="G110" s="5"/>
    </row>
    <row r="111" spans="2:7" ht="25.5" customHeight="1">
      <c r="B111" s="48" t="s">
        <v>763</v>
      </c>
      <c r="C111" s="26"/>
      <c r="D111" s="69" t="s">
        <v>764</v>
      </c>
      <c r="E111" s="49"/>
      <c r="F111" s="36"/>
      <c r="G111" s="5"/>
    </row>
    <row r="112" spans="2:7" ht="25.5" customHeight="1">
      <c r="B112" s="50" t="s">
        <v>766</v>
      </c>
      <c r="C112" s="26"/>
      <c r="D112" s="74" t="s">
        <v>767</v>
      </c>
      <c r="E112" s="49"/>
      <c r="F112" s="36"/>
      <c r="G112" s="5"/>
    </row>
    <row r="113" spans="2:7" ht="25.5" customHeight="1">
      <c r="B113" s="48" t="s">
        <v>769</v>
      </c>
      <c r="C113" s="26"/>
      <c r="D113" s="69" t="s">
        <v>770</v>
      </c>
      <c r="E113" s="49"/>
      <c r="F113" s="36"/>
      <c r="G113" s="5"/>
    </row>
    <row r="114" spans="2:7" ht="25.5" customHeight="1">
      <c r="B114" s="50" t="s">
        <v>772</v>
      </c>
      <c r="C114" s="26"/>
      <c r="D114" s="74" t="s">
        <v>773</v>
      </c>
      <c r="E114" s="49"/>
      <c r="F114" s="36"/>
      <c r="G114" s="5"/>
    </row>
    <row r="115" spans="2:7" ht="25.5" customHeight="1">
      <c r="B115" s="50" t="s">
        <v>775</v>
      </c>
      <c r="C115" s="26" t="s">
        <v>86</v>
      </c>
      <c r="D115" s="74" t="s">
        <v>776</v>
      </c>
      <c r="E115" s="49"/>
      <c r="F115" s="36"/>
      <c r="G115" s="5" t="s">
        <v>777</v>
      </c>
    </row>
    <row r="116" spans="2:7" ht="25.5" customHeight="1">
      <c r="B116" s="50" t="s">
        <v>778</v>
      </c>
      <c r="C116" s="26"/>
      <c r="D116" s="74"/>
      <c r="E116" s="49"/>
      <c r="F116" s="36"/>
      <c r="G116" s="5"/>
    </row>
    <row r="118" spans="2:7" ht="24" customHeight="1">
      <c r="B118" s="100" t="s">
        <v>779</v>
      </c>
      <c r="C118" s="100"/>
      <c r="D118" s="100"/>
    </row>
    <row r="119" spans="2:7" ht="21.75" customHeight="1">
      <c r="B119" s="6" t="s">
        <v>780</v>
      </c>
      <c r="C119" s="6" t="s">
        <v>781</v>
      </c>
      <c r="D119" s="6" t="s">
        <v>677</v>
      </c>
    </row>
    <row r="120" spans="2:7" ht="21.75" customHeight="1">
      <c r="B120" s="13" t="s">
        <v>782</v>
      </c>
      <c r="C120" s="64"/>
    </row>
    <row r="121" spans="2:7" ht="21.75" customHeight="1">
      <c r="B121" s="15" t="s">
        <v>783</v>
      </c>
      <c r="C121" s="64"/>
    </row>
    <row r="122" spans="2:7" ht="21.75" customHeight="1">
      <c r="B122" s="13" t="s">
        <v>786</v>
      </c>
      <c r="C122" s="64"/>
    </row>
    <row r="123" spans="2:7" ht="21.75" customHeight="1">
      <c r="B123" s="15" t="s">
        <v>787</v>
      </c>
      <c r="C123" s="64"/>
    </row>
    <row r="124" spans="2:7" ht="21.75" customHeight="1">
      <c r="B124" s="13" t="s">
        <v>788</v>
      </c>
      <c r="C124" s="64"/>
    </row>
    <row r="125" spans="2:7" ht="21.75" customHeight="1">
      <c r="B125" s="15" t="s">
        <v>789</v>
      </c>
      <c r="C125" s="64"/>
    </row>
    <row r="126" spans="2:7" ht="28.5" customHeight="1">
      <c r="B126" s="122" t="s">
        <v>790</v>
      </c>
      <c r="C126" s="64"/>
    </row>
    <row r="127" spans="2:7" ht="21.75" customHeight="1">
      <c r="B127" s="123" t="s">
        <v>791</v>
      </c>
      <c r="C127" s="109"/>
      <c r="D127" s="109"/>
    </row>
    <row r="129" spans="2:7" ht="24" customHeight="1">
      <c r="B129" s="100" t="s">
        <v>792</v>
      </c>
      <c r="C129" s="100"/>
      <c r="D129" s="100"/>
      <c r="E129" s="100"/>
      <c r="F129" s="100"/>
    </row>
    <row r="130" spans="2:7" ht="21.75" customHeight="1">
      <c r="B130" s="6" t="s">
        <v>793</v>
      </c>
      <c r="C130" s="6" t="s">
        <v>794</v>
      </c>
      <c r="D130" s="6" t="s">
        <v>795</v>
      </c>
      <c r="E130" s="6" t="s">
        <v>796</v>
      </c>
      <c r="F130" s="6" t="s">
        <v>261</v>
      </c>
    </row>
    <row r="131" spans="2:7" ht="21.75" customHeight="1">
      <c r="B131" s="44" t="s">
        <v>797</v>
      </c>
      <c r="C131" s="99"/>
      <c r="D131" s="45"/>
      <c r="E131" s="14"/>
      <c r="F131" s="45"/>
    </row>
    <row r="132" spans="2:7" ht="21.75" customHeight="1">
      <c r="B132" s="46" t="s">
        <v>799</v>
      </c>
      <c r="C132" s="99"/>
      <c r="D132" s="45"/>
      <c r="E132" s="16"/>
      <c r="F132" s="45"/>
    </row>
    <row r="133" spans="2:7" ht="21.75" customHeight="1">
      <c r="B133" s="44" t="s">
        <v>800</v>
      </c>
      <c r="C133" s="99"/>
      <c r="D133" s="45"/>
      <c r="E133" s="14"/>
      <c r="F133" s="45"/>
    </row>
    <row r="134" spans="2:7" ht="21.75" customHeight="1">
      <c r="B134" s="46" t="s">
        <v>801</v>
      </c>
      <c r="C134" s="99"/>
      <c r="D134" s="45"/>
      <c r="E134" s="16"/>
      <c r="F134" s="45"/>
    </row>
    <row r="135" spans="2:7" ht="43.5" customHeight="1">
      <c r="B135" s="14" t="s">
        <v>802</v>
      </c>
      <c r="C135" s="99"/>
      <c r="D135" s="45"/>
      <c r="E135" s="14"/>
      <c r="F135" s="45"/>
    </row>
    <row r="136" spans="2:7" ht="36.75" customHeight="1">
      <c r="B136" s="16" t="s">
        <v>803</v>
      </c>
      <c r="C136" s="99"/>
      <c r="D136" s="45"/>
      <c r="E136" s="16"/>
      <c r="F136" s="45"/>
    </row>
    <row r="137" spans="2:7" ht="21.75" customHeight="1">
      <c r="B137" s="44" t="s">
        <v>804</v>
      </c>
      <c r="C137" s="99"/>
      <c r="D137" s="45"/>
      <c r="E137" s="14"/>
      <c r="F137" s="45"/>
    </row>
    <row r="138" spans="2:7" ht="21.75" customHeight="1">
      <c r="B138" s="46" t="s">
        <v>805</v>
      </c>
      <c r="C138" s="99"/>
      <c r="D138" s="45"/>
      <c r="E138" s="16"/>
      <c r="F138" s="45"/>
    </row>
    <row r="139" spans="2:7" ht="21.75" customHeight="1">
      <c r="B139" s="44" t="s">
        <v>806</v>
      </c>
      <c r="C139" s="99"/>
      <c r="D139" s="45"/>
      <c r="E139" s="14"/>
      <c r="F139" s="45"/>
    </row>
    <row r="140" spans="2:7" ht="21.75" customHeight="1">
      <c r="B140" s="46" t="s">
        <v>807</v>
      </c>
      <c r="C140" s="99"/>
      <c r="D140" s="45"/>
      <c r="E140" s="16"/>
      <c r="F140" s="45"/>
    </row>
    <row r="142" spans="2:7" ht="24" customHeight="1">
      <c r="B142" s="201" t="s">
        <v>810</v>
      </c>
      <c r="C142" s="201"/>
      <c r="D142" s="201"/>
      <c r="E142" s="201"/>
      <c r="F142" s="201"/>
      <c r="G142" s="201"/>
    </row>
    <row r="143" spans="2:7" ht="21.75" customHeight="1">
      <c r="B143" s="6" t="s">
        <v>811</v>
      </c>
      <c r="C143" s="6" t="s">
        <v>812</v>
      </c>
    </row>
    <row r="144" spans="2:7" ht="21.75" customHeight="1">
      <c r="B144" s="13" t="s">
        <v>813</v>
      </c>
      <c r="C144" s="209"/>
      <c r="D144" s="209"/>
      <c r="E144" s="209"/>
      <c r="F144" s="209"/>
      <c r="G144" s="209"/>
    </row>
    <row r="145" spans="2:7" ht="21.75" customHeight="1">
      <c r="B145" s="15" t="s">
        <v>815</v>
      </c>
      <c r="C145" s="209"/>
      <c r="D145" s="209"/>
      <c r="E145" s="209"/>
      <c r="F145" s="209"/>
      <c r="G145" s="209"/>
    </row>
    <row r="146" spans="2:7" ht="21.75" customHeight="1">
      <c r="B146" s="13" t="s">
        <v>816</v>
      </c>
      <c r="C146" s="209"/>
      <c r="D146" s="209"/>
      <c r="E146" s="209"/>
      <c r="F146" s="209"/>
      <c r="G146" s="209"/>
    </row>
    <row r="147" spans="2:7" ht="21.75" customHeight="1">
      <c r="B147" s="15" t="s">
        <v>817</v>
      </c>
      <c r="C147" s="209"/>
      <c r="D147" s="209"/>
      <c r="E147" s="209"/>
      <c r="F147" s="209"/>
      <c r="G147" s="209"/>
    </row>
    <row r="148" spans="2:7" ht="21.75" customHeight="1">
      <c r="B148" s="13" t="s">
        <v>818</v>
      </c>
      <c r="C148" s="209"/>
      <c r="D148" s="209"/>
      <c r="E148" s="209"/>
      <c r="F148" s="209"/>
      <c r="G148" s="209"/>
    </row>
    <row r="149" spans="2:7" ht="21.75" customHeight="1">
      <c r="B149" s="15" t="s">
        <v>819</v>
      </c>
      <c r="C149" s="209"/>
      <c r="D149" s="209"/>
      <c r="E149" s="209"/>
      <c r="F149" s="209"/>
      <c r="G149" s="209"/>
    </row>
    <row r="150" spans="2:7" ht="21.75" customHeight="1">
      <c r="B150" s="13" t="s">
        <v>821</v>
      </c>
      <c r="C150" s="209"/>
      <c r="D150" s="209"/>
      <c r="E150" s="209"/>
      <c r="F150" s="209"/>
      <c r="G150" s="209"/>
    </row>
    <row r="152" spans="2:7" ht="24" customHeight="1">
      <c r="B152" s="201" t="s">
        <v>823</v>
      </c>
      <c r="C152" s="201"/>
      <c r="D152" s="201"/>
      <c r="E152" s="201"/>
      <c r="F152" s="201"/>
      <c r="G152" s="201"/>
    </row>
    <row r="153" spans="2:7" ht="21.75" customHeight="1">
      <c r="B153" s="6" t="s">
        <v>824</v>
      </c>
      <c r="C153" s="6" t="s">
        <v>825</v>
      </c>
    </row>
    <row r="154" spans="2:7" ht="30" customHeight="1">
      <c r="B154" s="51" t="s">
        <v>826</v>
      </c>
      <c r="C154" s="209"/>
      <c r="D154" s="209"/>
      <c r="E154" s="209"/>
      <c r="F154" s="209"/>
      <c r="G154" s="209"/>
    </row>
    <row r="155" spans="2:7" ht="30" customHeight="1">
      <c r="B155" s="52" t="s">
        <v>828</v>
      </c>
      <c r="C155" s="209"/>
      <c r="D155" s="209"/>
      <c r="E155" s="209"/>
      <c r="F155" s="209"/>
      <c r="G155" s="209"/>
    </row>
    <row r="156" spans="2:7" ht="30" customHeight="1">
      <c r="B156" s="51" t="s">
        <v>830</v>
      </c>
      <c r="C156" s="209"/>
      <c r="D156" s="209"/>
      <c r="E156" s="209"/>
      <c r="F156" s="209"/>
      <c r="G156" s="209"/>
    </row>
    <row r="157" spans="2:7" ht="30" customHeight="1">
      <c r="B157" s="52" t="s">
        <v>832</v>
      </c>
      <c r="C157" s="209"/>
      <c r="D157" s="209"/>
      <c r="E157" s="209"/>
      <c r="F157" s="209"/>
      <c r="G157" s="209"/>
    </row>
    <row r="158" spans="2:7" ht="30" customHeight="1">
      <c r="B158" s="51" t="s">
        <v>834</v>
      </c>
      <c r="C158" s="209"/>
      <c r="D158" s="209"/>
      <c r="E158" s="209"/>
      <c r="F158" s="209"/>
      <c r="G158" s="209"/>
    </row>
    <row r="159" spans="2:7" ht="30" customHeight="1">
      <c r="B159" s="52" t="s">
        <v>836</v>
      </c>
      <c r="C159" s="209"/>
      <c r="D159" s="209"/>
      <c r="E159" s="209"/>
      <c r="F159" s="209"/>
      <c r="G159" s="209"/>
    </row>
    <row r="160" spans="2:7" ht="30" customHeight="1">
      <c r="B160" s="51" t="s">
        <v>837</v>
      </c>
      <c r="C160" s="209"/>
      <c r="D160" s="209"/>
      <c r="E160" s="209"/>
      <c r="F160" s="209"/>
      <c r="G160" s="209"/>
    </row>
    <row r="161" spans="2:11" ht="30" customHeight="1">
      <c r="B161" s="52" t="s">
        <v>839</v>
      </c>
      <c r="C161" s="211" t="s">
        <v>1060</v>
      </c>
      <c r="D161" s="212"/>
      <c r="E161" s="212"/>
      <c r="F161" s="212"/>
      <c r="G161" s="212"/>
    </row>
    <row r="162" spans="2:11" ht="30" customHeight="1">
      <c r="B162" s="51" t="s">
        <v>841</v>
      </c>
      <c r="C162" s="209"/>
      <c r="D162" s="209"/>
      <c r="E162" s="209"/>
      <c r="F162" s="209"/>
      <c r="G162" s="209"/>
    </row>
    <row r="164" spans="2:11" ht="24.75" customHeight="1">
      <c r="B164" s="303" t="s">
        <v>843</v>
      </c>
      <c r="C164" s="303"/>
      <c r="D164" s="303"/>
      <c r="E164" s="303"/>
      <c r="F164" s="303"/>
      <c r="G164" s="303"/>
      <c r="H164" s="360"/>
      <c r="I164" s="124" t="s">
        <v>846</v>
      </c>
      <c r="J164" s="124" t="s">
        <v>847</v>
      </c>
      <c r="K164" s="124" t="s">
        <v>848</v>
      </c>
    </row>
    <row r="165" spans="2:11" ht="30.75">
      <c r="B165" s="92" t="s">
        <v>260</v>
      </c>
      <c r="C165" s="93"/>
      <c r="D165" s="92" t="s">
        <v>844</v>
      </c>
      <c r="E165" s="93"/>
      <c r="F165" s="92" t="s">
        <v>845</v>
      </c>
      <c r="G165" s="93"/>
      <c r="H165" s="360"/>
      <c r="I165" s="125" t="s">
        <v>850</v>
      </c>
      <c r="J165" s="114" t="s">
        <v>851</v>
      </c>
      <c r="K165" s="114" t="s">
        <v>852</v>
      </c>
    </row>
    <row r="166" spans="2:11" ht="27">
      <c r="B166" s="94" t="s">
        <v>849</v>
      </c>
      <c r="C166" s="307"/>
      <c r="D166" s="307"/>
      <c r="E166" s="307"/>
      <c r="F166" s="307"/>
      <c r="G166" s="307"/>
      <c r="H166" s="360"/>
      <c r="I166" s="125" t="s">
        <v>854</v>
      </c>
      <c r="J166" s="114" t="s">
        <v>855</v>
      </c>
      <c r="K166" s="114" t="s">
        <v>856</v>
      </c>
    </row>
    <row r="167" spans="2:11">
      <c r="B167" s="92" t="s">
        <v>853</v>
      </c>
      <c r="C167" s="307"/>
      <c r="D167" s="307"/>
      <c r="E167" s="307"/>
      <c r="F167" s="307"/>
      <c r="G167" s="307"/>
      <c r="H167" s="360"/>
      <c r="I167" s="125" t="s">
        <v>858</v>
      </c>
      <c r="J167" s="114" t="s">
        <v>859</v>
      </c>
      <c r="K167" s="114" t="s">
        <v>860</v>
      </c>
    </row>
    <row r="168" spans="2:11" ht="27">
      <c r="B168" s="94" t="s">
        <v>857</v>
      </c>
      <c r="C168" s="307"/>
      <c r="D168" s="307"/>
      <c r="E168" s="307"/>
      <c r="F168" s="307"/>
      <c r="G168" s="307"/>
      <c r="H168" s="360"/>
      <c r="I168" s="125" t="s">
        <v>863</v>
      </c>
      <c r="J168" s="114" t="s">
        <v>864</v>
      </c>
      <c r="K168" s="114" t="s">
        <v>865</v>
      </c>
    </row>
    <row r="169" spans="2:11" ht="25.5" customHeight="1">
      <c r="B169" s="92" t="s">
        <v>861</v>
      </c>
      <c r="C169" s="211" t="s">
        <v>1018</v>
      </c>
      <c r="D169" s="212"/>
      <c r="E169" s="212"/>
      <c r="F169" s="212"/>
      <c r="G169" s="212"/>
      <c r="H169" s="360"/>
      <c r="I169" s="125" t="s">
        <v>867</v>
      </c>
      <c r="J169" s="114" t="s">
        <v>868</v>
      </c>
      <c r="K169" s="114" t="s">
        <v>869</v>
      </c>
    </row>
    <row r="170" spans="2:11" ht="27">
      <c r="B170" s="92" t="s">
        <v>866</v>
      </c>
      <c r="C170" s="307"/>
      <c r="D170" s="307"/>
      <c r="E170" s="307"/>
      <c r="F170" s="307"/>
      <c r="G170" s="307"/>
      <c r="H170" s="360"/>
      <c r="I170" s="125" t="s">
        <v>873</v>
      </c>
      <c r="J170" s="114" t="s">
        <v>874</v>
      </c>
      <c r="K170" s="114" t="s">
        <v>875</v>
      </c>
    </row>
    <row r="171" spans="2:11" ht="30.75">
      <c r="B171" s="94" t="s">
        <v>870</v>
      </c>
      <c r="C171" s="93"/>
      <c r="D171" s="92" t="s">
        <v>871</v>
      </c>
      <c r="E171" s="93"/>
      <c r="F171" s="92" t="s">
        <v>872</v>
      </c>
      <c r="G171" s="93"/>
      <c r="H171" s="360"/>
      <c r="I171" s="125" t="s">
        <v>879</v>
      </c>
      <c r="J171" s="114" t="s">
        <v>880</v>
      </c>
      <c r="K171" s="114" t="s">
        <v>881</v>
      </c>
    </row>
    <row r="172" spans="2:11" ht="30.75">
      <c r="B172" s="92" t="s">
        <v>876</v>
      </c>
      <c r="C172" s="93"/>
      <c r="D172" s="92" t="s">
        <v>877</v>
      </c>
      <c r="E172" s="93"/>
      <c r="F172" s="92" t="s">
        <v>878</v>
      </c>
      <c r="G172" s="93"/>
      <c r="H172" s="360"/>
      <c r="I172" s="125" t="s">
        <v>885</v>
      </c>
      <c r="J172" s="114" t="s">
        <v>886</v>
      </c>
      <c r="K172" s="114" t="s">
        <v>887</v>
      </c>
    </row>
    <row r="173" spans="2:11">
      <c r="B173" s="94" t="s">
        <v>882</v>
      </c>
      <c r="C173" s="93"/>
      <c r="D173" s="92" t="s">
        <v>883</v>
      </c>
      <c r="E173" s="93"/>
      <c r="F173" s="92" t="s">
        <v>884</v>
      </c>
      <c r="G173" s="93"/>
      <c r="H173" s="360"/>
    </row>
    <row r="174" spans="2:11">
      <c r="B174" s="92" t="s">
        <v>888</v>
      </c>
      <c r="C174" s="307"/>
      <c r="D174" s="307"/>
      <c r="E174" s="307"/>
      <c r="F174" s="307"/>
      <c r="G174" s="307"/>
      <c r="H174" s="360"/>
      <c r="I174" s="360"/>
      <c r="J174" s="360"/>
      <c r="K174" s="360"/>
    </row>
    <row r="175" spans="2:11" ht="30.75">
      <c r="B175" s="94" t="s">
        <v>889</v>
      </c>
      <c r="C175" s="307"/>
      <c r="D175" s="307"/>
      <c r="E175" s="307"/>
      <c r="F175" s="307"/>
      <c r="G175" s="307"/>
      <c r="H175" s="360"/>
    </row>
    <row r="176" spans="2:11" ht="30.75">
      <c r="B176" s="92" t="s">
        <v>890</v>
      </c>
      <c r="C176" s="307"/>
      <c r="D176" s="307"/>
      <c r="E176" s="307"/>
      <c r="F176" s="307"/>
      <c r="G176" s="307"/>
      <c r="H176" s="360"/>
    </row>
  </sheetData>
  <mergeCells count="51">
    <mergeCell ref="C27:E27"/>
    <mergeCell ref="C16:E16"/>
    <mergeCell ref="C21:E21"/>
    <mergeCell ref="C22:E22"/>
    <mergeCell ref="C23:E23"/>
    <mergeCell ref="C24:E24"/>
    <mergeCell ref="C166:G166"/>
    <mergeCell ref="C149:G149"/>
    <mergeCell ref="C150:G150"/>
    <mergeCell ref="B152:G152"/>
    <mergeCell ref="C154:G154"/>
    <mergeCell ref="C155:G155"/>
    <mergeCell ref="C156:G156"/>
    <mergeCell ref="C157:G157"/>
    <mergeCell ref="C158:G158"/>
    <mergeCell ref="C159:G159"/>
    <mergeCell ref="C160:G160"/>
    <mergeCell ref="B164:G164"/>
    <mergeCell ref="C161:G161"/>
    <mergeCell ref="C162:G162"/>
    <mergeCell ref="C176:G176"/>
    <mergeCell ref="C167:G167"/>
    <mergeCell ref="C168:G168"/>
    <mergeCell ref="C169:G169"/>
    <mergeCell ref="C170:G170"/>
    <mergeCell ref="C174:G174"/>
    <mergeCell ref="C175:G175"/>
    <mergeCell ref="B95:G95"/>
    <mergeCell ref="B74:F74"/>
    <mergeCell ref="C148:G148"/>
    <mergeCell ref="B142:G142"/>
    <mergeCell ref="C144:G144"/>
    <mergeCell ref="C145:G145"/>
    <mergeCell ref="C146:G146"/>
    <mergeCell ref="C147:G147"/>
    <mergeCell ref="B56:C56"/>
    <mergeCell ref="B2:G2"/>
    <mergeCell ref="B4:G4"/>
    <mergeCell ref="C5:E5"/>
    <mergeCell ref="C6:E6"/>
    <mergeCell ref="C7:E7"/>
    <mergeCell ref="C8:E8"/>
    <mergeCell ref="C9:E9"/>
    <mergeCell ref="C10:E10"/>
    <mergeCell ref="C11:E11"/>
    <mergeCell ref="C12:E12"/>
    <mergeCell ref="C13:E13"/>
    <mergeCell ref="C18:E18"/>
    <mergeCell ref="C19:E19"/>
    <mergeCell ref="C20:E20"/>
    <mergeCell ref="C25:E25"/>
  </mergeCells>
  <dataValidations count="6">
    <dataValidation type="list" allowBlank="1" sqref="F32:F36 F39:F45 F48:F50 F53:F54" xr:uid="{6510FBFE-2989-4C44-9CBB-4666191F5E2C}">
      <formula1>"Alta,Media,Baja,Sin mejora"</formula1>
      <formula2>0</formula2>
    </dataValidation>
    <dataValidation type="list" allowBlank="1" sqref="C97:C116" xr:uid="{CC324CBD-643A-475E-9F6A-ACEA6A151384}">
      <formula1>"Sí,No,Parcial"</formula1>
      <formula2>0</formula2>
    </dataValidation>
    <dataValidation type="list" allowBlank="1" showInputMessage="1" showErrorMessage="1" promptTitle="Seleccione herramienta" prompt="Seleccione una opción de la lista o escriba otra herramienta si aplica." sqref="C140" xr:uid="{6EE52C00-93E2-4172-B292-EFD9AC6D5523}">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36" xr:uid="{BAC32D66-5D2F-47AA-8519-338D5423E6C1}">
      <formula1>"Microsoft Teams Phone,Genesys Cloud,Avaya,3CX,Cisco Webex Contact Center,Amazon Connect,Twilio Flex,Five9,NICE CXone,Talkdesk"</formula1>
    </dataValidation>
    <dataValidation allowBlank="1" sqref="C16:E16 C18:E25" xr:uid="{57FEF55D-5D9C-4660-9B03-0F721803109F}"/>
    <dataValidation type="date" allowBlank="1" showInputMessage="1" showErrorMessage="1" sqref="C8:E9" xr:uid="{A35B81B1-3758-4440-AECA-8623D9E7A5C5}">
      <formula1>46174</formula1>
      <formula2>46368</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3">
        <x14:dataValidation type="list" allowBlank="1" xr:uid="{A42B6696-B8C4-40BF-838A-3B14038A6C1C}">
          <x14:formula1>
            <xm:f>Listas!$H$5:$H$10</xm:f>
          </x14:formula1>
          <x14:formula2>
            <xm:f>0</xm:f>
          </x14:formula2>
          <xm:sqref>C12</xm:sqref>
        </x14:dataValidation>
        <x14:dataValidation type="list" allowBlank="1" xr:uid="{8532332D-74FA-4A4E-9C42-0004450A9AA5}">
          <x14:formula1>
            <xm:f>Listas!$D$5:$D$11</xm:f>
          </x14:formula1>
          <x14:formula2>
            <xm:f>0</xm:f>
          </x14:formula2>
          <xm:sqref>C14 C17</xm:sqref>
        </x14:dataValidation>
        <x14:dataValidation type="list" allowBlank="1" xr:uid="{ACFFE884-67EE-4ABC-B101-FFA2F57C26A2}">
          <x14:formula1>
            <xm:f>Listas!$B$5:$B$9</xm:f>
          </x14:formula1>
          <x14:formula2>
            <xm:f>0</xm:f>
          </x14:formula2>
          <xm:sqref>D32:D36 D39:D45 D48:D50 D53:D54</xm:sqref>
        </x14:dataValidation>
        <x14:dataValidation type="list" allowBlank="1" xr:uid="{47A9D2E9-A4CC-4968-8504-016325E13E0C}">
          <x14:formula1>
            <xm:f>Listas!$F$5:$F$8</xm:f>
          </x14:formula1>
          <x14:formula2>
            <xm:f>0</xm:f>
          </x14:formula2>
          <xm:sqref>F97:F114</xm:sqref>
        </x14:dataValidation>
        <x14:dataValidation type="list" allowBlank="1" xr:uid="{4FCC51DB-666E-4500-8230-1376A5C9A9D5}">
          <x14:formula1>
            <xm:f>Listas!$L$5:$L$8</xm:f>
          </x14:formula1>
          <x14:formula2>
            <xm:f>0</xm:f>
          </x14:formula2>
          <xm:sqref>C158</xm:sqref>
        </x14:dataValidation>
        <x14:dataValidation type="list" allowBlank="1" showInputMessage="1" showErrorMessage="1" xr:uid="{8B5FAB93-27F1-40C4-B679-F69B7FD0B6F0}">
          <x14:formula1>
            <xm:f>Listas!$N$5:$N$11</xm:f>
          </x14:formula1>
          <xm:sqref>C5:E5</xm:sqref>
        </x14:dataValidation>
        <x14:dataValidation type="list" allowBlank="1" showInputMessage="1" showErrorMessage="1" xr:uid="{280827EE-30AC-43C8-B0AF-79D9583D82D3}">
          <x14:formula1>
            <xm:f>Listas!$P$5:$P$9</xm:f>
          </x14:formula1>
          <xm:sqref>F131:F140</xm:sqref>
        </x14:dataValidation>
        <x14:dataValidation type="list" allowBlank="1" showInputMessage="1" showErrorMessage="1" xr:uid="{5A6C95C2-4178-4689-81C0-CFFD24A8F081}">
          <x14:formula1>
            <xm:f>Listas!$R$5:$R$8</xm:f>
          </x14:formula1>
          <xm:sqref>D131:D140</xm:sqref>
        </x14:dataValidation>
        <x14:dataValidation type="list" allowBlank="1" showInputMessage="1" showErrorMessage="1" promptTitle="Seleccione herramienta" prompt="Seleccione una opción de la lista o escriba otra herramienta si aplica." xr:uid="{174E62F7-CEC4-4EBD-BE5A-A8BE0413DAD4}">
          <x14:formula1>
            <xm:f>Listas!$J$21:$J$35</xm:f>
          </x14:formula1>
          <xm:sqref>C139</xm:sqref>
        </x14:dataValidation>
        <x14:dataValidation type="list" allowBlank="1" showInputMessage="1" showErrorMessage="1" promptTitle="Seleccione herramienta" prompt="Seleccione una opción de la lista o escriba otra herramienta si aplica." xr:uid="{7BF147DF-B6A2-4000-BD15-E4162AD9D30D}">
          <x14:formula1>
            <xm:f>Listas!$L$21:$L$35</xm:f>
          </x14:formula1>
          <xm:sqref>C138</xm:sqref>
        </x14:dataValidation>
        <x14:dataValidation type="list" allowBlank="1" showInputMessage="1" showErrorMessage="1" promptTitle="Seleccione herramienta" prompt="Seleccione una opción de la lista o escriba otra herramienta si aplica." xr:uid="{821E3602-27CD-4DDD-AA72-6E79DCFE5FDA}">
          <x14:formula1>
            <xm:f>Listas!$H$21:$H$35</xm:f>
          </x14:formula1>
          <xm:sqref>C137</xm:sqref>
        </x14:dataValidation>
        <x14:dataValidation type="list" allowBlank="1" showInputMessage="1" showErrorMessage="1" promptTitle="Seleccione herramienta" prompt="Seleccione una opción de la lista o escriba otra herramienta si aplica." xr:uid="{FA7FB44D-F8F7-4C7C-B6EC-AD8530C05E9E}">
          <x14:formula1>
            <xm:f>Listas!$N$21:$N$35</xm:f>
          </x14:formula1>
          <xm:sqref>C135</xm:sqref>
        </x14:dataValidation>
        <x14:dataValidation type="list" allowBlank="1" showInputMessage="1" showErrorMessage="1" promptTitle="Seleccione herramienta" prompt="Seleccione una opción de la lista o escriba otra herramienta si aplica." xr:uid="{75CBB848-EFFC-4692-8B62-E7260FB72AC0}">
          <x14:formula1>
            <xm:f>Listas!$P$21:$P$35</xm:f>
          </x14:formula1>
          <xm:sqref>C134</xm:sqref>
        </x14:dataValidation>
        <x14:dataValidation type="list" allowBlank="1" showInputMessage="1" showErrorMessage="1" promptTitle="Seleccione herramienta" prompt="Seleccione una opción de la lista o escriba otra herramienta si aplica." xr:uid="{C15811CC-AB4B-4AE0-A270-9D043A3B865F}">
          <x14:formula1>
            <xm:f>Listas!$F$21:$F$35</xm:f>
          </x14:formula1>
          <xm:sqref>C133</xm:sqref>
        </x14:dataValidation>
        <x14:dataValidation type="list" allowBlank="1" showInputMessage="1" showErrorMessage="1" promptTitle="Seleccione herramienta" prompt="Seleccione una opción de la lista o escriba otra herramienta si aplica." xr:uid="{DE9580C1-560D-4D5D-9083-4E8B6F9799E3}">
          <x14:formula1>
            <xm:f>Listas!$D$21:$D$35</xm:f>
          </x14:formula1>
          <xm:sqref>C132</xm:sqref>
        </x14:dataValidation>
        <x14:dataValidation type="list" allowBlank="1" showInputMessage="1" showErrorMessage="1" promptTitle="Seleccione herramienta" prompt="Seleccione una opción de la lista o escriba otra herramienta si aplica." xr:uid="{202A2D16-715F-4174-BF16-FACB25C95375}">
          <x14:formula1>
            <xm:f>Listas!$B$21:$B$35</xm:f>
          </x14:formula1>
          <xm:sqref>C131</xm:sqref>
        </x14:dataValidation>
        <x14:dataValidation type="list" allowBlank="1" showInputMessage="1" showErrorMessage="1" xr:uid="{3AC077EC-E09B-4724-A870-97916942AF7D}">
          <x14:formula1>
            <xm:f>Listas!$J$45:$J$49</xm:f>
          </x14:formula1>
          <xm:sqref>C93:D93</xm:sqref>
        </x14:dataValidation>
        <x14:dataValidation type="list" allowBlank="1" showInputMessage="1" showErrorMessage="1" xr:uid="{B201D41C-740F-4BDB-AF5F-07F8DF774247}">
          <x14:formula1>
            <xm:f>Listas!$H$45:$H$48</xm:f>
          </x14:formula1>
          <xm:sqref>C92:D92</xm:sqref>
        </x14:dataValidation>
        <x14:dataValidation type="list" allowBlank="1" showInputMessage="1" showErrorMessage="1" xr:uid="{3166DFC1-810C-4E68-B49F-9D77E1AF0036}">
          <x14:formula1>
            <xm:f>Listas!$F$45:$F$52</xm:f>
          </x14:formula1>
          <xm:sqref>C89:D89</xm:sqref>
        </x14:dataValidation>
        <x14:dataValidation type="list" allowBlank="1" showInputMessage="1" showErrorMessage="1" xr:uid="{D79946F5-1EDC-40D8-B53D-4E4A62B24BF3}">
          <x14:formula1>
            <xm:f>Listas!$D$45:$D$49</xm:f>
          </x14:formula1>
          <xm:sqref>C88:D88</xm:sqref>
        </x14:dataValidation>
        <x14:dataValidation type="list" allowBlank="1" showInputMessage="1" showErrorMessage="1" xr:uid="{D2D9E1CA-C921-487D-B900-3272A9F18D4C}">
          <x14:formula1>
            <xm:f>Listas!$B$45:$B$48</xm:f>
          </x14:formula1>
          <xm:sqref>C87:D87</xm:sqref>
        </x14:dataValidation>
        <x14:dataValidation type="list" allowBlank="1" showInputMessage="1" showErrorMessage="1" xr:uid="{8A004191-A9D3-41EE-B78E-A2D843371746}">
          <x14:formula1>
            <xm:f>Listas!$B$53:$B$58</xm:f>
          </x14:formula1>
          <xm:sqref>C126</xm:sqref>
        </x14:dataValidation>
        <x14:dataValidation type="list" allowBlank="1" showInputMessage="1" showErrorMessage="1" xr:uid="{6D08AEEE-49A2-4735-B9EE-BD4184DF96AB}">
          <x14:formula1>
            <xm:f>Listas!$B$12:$B$17</xm:f>
          </x14:formula1>
          <xm:sqref>C15</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4A017"/>
  </sheetPr>
  <dimension ref="B1:K178"/>
  <sheetViews>
    <sheetView showGridLines="0" zoomScaleNormal="100" workbookViewId="0">
      <pane xSplit="2" ySplit="2" topLeftCell="C105" activePane="bottomRight" state="frozen"/>
      <selection pane="bottomRight" activeCell="B115" sqref="B115:G116"/>
      <selection pane="bottomLeft" activeCell="A3" sqref="A3"/>
      <selection pane="topRight" activeCell="C1" sqref="C1"/>
    </sheetView>
  </sheetViews>
  <sheetFormatPr defaultColWidth="8.5703125" defaultRowHeight="14.45"/>
  <cols>
    <col min="1" max="1" width="3" style="1" customWidth="1"/>
    <col min="2" max="2" width="38" style="1" customWidth="1"/>
    <col min="3" max="3" width="47.5703125" style="1" customWidth="1"/>
    <col min="4" max="4" width="35.7109375" style="1" customWidth="1"/>
    <col min="5" max="5" width="40" style="1" customWidth="1"/>
    <col min="6" max="6" width="25.28515625" style="1" customWidth="1"/>
    <col min="7" max="7" width="28.28515625" style="1" customWidth="1"/>
    <col min="8" max="8" width="8.5703125" style="1"/>
    <col min="9" max="9" width="14.85546875" style="1" customWidth="1"/>
    <col min="10" max="10" width="31.85546875" style="1" customWidth="1"/>
    <col min="11" max="11" width="32.28515625" style="1" customWidth="1"/>
    <col min="12" max="16384" width="8.5703125" style="1"/>
  </cols>
  <sheetData>
    <row r="1" spans="2:11" ht="7.5" customHeight="1"/>
    <row r="2" spans="2:11" ht="30" customHeight="1">
      <c r="B2" s="294" t="s">
        <v>1061</v>
      </c>
      <c r="C2" s="294"/>
      <c r="D2" s="294"/>
      <c r="E2" s="294"/>
      <c r="F2" s="294"/>
      <c r="G2" s="294"/>
    </row>
    <row r="3" spans="2:11" ht="18" customHeight="1">
      <c r="B3" s="200" t="s">
        <v>892</v>
      </c>
      <c r="C3" s="200"/>
      <c r="D3" s="200"/>
      <c r="E3" s="200"/>
      <c r="F3" s="200"/>
      <c r="G3" s="200"/>
      <c r="I3" s="62" t="s">
        <v>60</v>
      </c>
      <c r="J3" s="62"/>
      <c r="K3" s="62"/>
    </row>
    <row r="4" spans="2:11" ht="24" customHeight="1">
      <c r="B4" s="304" t="s">
        <v>590</v>
      </c>
      <c r="C4" s="304"/>
      <c r="D4" s="304"/>
      <c r="E4" s="304"/>
      <c r="F4" s="201"/>
      <c r="G4" s="201"/>
      <c r="I4" s="6" t="s">
        <v>61</v>
      </c>
      <c r="J4" s="6" t="s">
        <v>62</v>
      </c>
      <c r="K4" s="6" t="s">
        <v>22</v>
      </c>
    </row>
    <row r="5" spans="2:11" ht="17.25">
      <c r="B5" s="37" t="s">
        <v>591</v>
      </c>
      <c r="C5" s="305" t="s">
        <v>273</v>
      </c>
      <c r="D5" s="305"/>
      <c r="E5" s="306"/>
      <c r="F5" s="91"/>
      <c r="G5" s="91"/>
      <c r="I5" s="17" t="s">
        <v>63</v>
      </c>
      <c r="J5" s="18" t="s">
        <v>64</v>
      </c>
      <c r="K5" s="63" t="s">
        <v>65</v>
      </c>
    </row>
    <row r="6" spans="2:11" ht="16.5" customHeight="1">
      <c r="B6" s="37" t="s">
        <v>592</v>
      </c>
      <c r="C6" s="192"/>
      <c r="D6" s="192"/>
      <c r="E6" s="193"/>
      <c r="F6" s="91"/>
      <c r="G6" s="91"/>
      <c r="I6" s="19" t="s">
        <v>66</v>
      </c>
      <c r="J6" s="122" t="s">
        <v>67</v>
      </c>
      <c r="K6" s="63" t="s">
        <v>68</v>
      </c>
    </row>
    <row r="7" spans="2:11" ht="16.5" customHeight="1">
      <c r="B7" s="37" t="s">
        <v>594</v>
      </c>
      <c r="C7" s="305" t="s">
        <v>1062</v>
      </c>
      <c r="D7" s="305"/>
      <c r="E7" s="306"/>
      <c r="F7" s="91"/>
      <c r="G7" s="91"/>
      <c r="I7" s="20" t="s">
        <v>69</v>
      </c>
      <c r="J7" s="122" t="s">
        <v>70</v>
      </c>
      <c r="K7" s="63" t="s">
        <v>71</v>
      </c>
    </row>
    <row r="8" spans="2:11" ht="16.5" customHeight="1">
      <c r="B8" s="37" t="s">
        <v>596</v>
      </c>
      <c r="C8" s="192" t="s">
        <v>1063</v>
      </c>
      <c r="D8" s="192"/>
      <c r="E8" s="193"/>
      <c r="F8" s="91"/>
      <c r="G8" s="91"/>
      <c r="I8" s="21" t="s">
        <v>72</v>
      </c>
      <c r="J8" s="122" t="s">
        <v>73</v>
      </c>
      <c r="K8" s="63" t="s">
        <v>74</v>
      </c>
    </row>
    <row r="9" spans="2:11" ht="15.75" customHeight="1">
      <c r="B9" s="37" t="s">
        <v>598</v>
      </c>
      <c r="C9" s="194">
        <v>46213</v>
      </c>
      <c r="D9" s="195"/>
      <c r="E9" s="195"/>
      <c r="F9" s="91"/>
      <c r="G9" s="91"/>
      <c r="I9" s="22" t="s">
        <v>75</v>
      </c>
      <c r="J9" s="122" t="s">
        <v>76</v>
      </c>
      <c r="K9" s="63" t="s">
        <v>77</v>
      </c>
    </row>
    <row r="10" spans="2:11" ht="15">
      <c r="B10" s="37" t="s">
        <v>599</v>
      </c>
      <c r="C10" s="305" t="s">
        <v>600</v>
      </c>
      <c r="D10" s="305"/>
      <c r="E10" s="306"/>
      <c r="F10" s="91"/>
      <c r="G10" s="91"/>
    </row>
    <row r="11" spans="2:11" ht="16.5">
      <c r="B11" s="37" t="s">
        <v>1057</v>
      </c>
      <c r="C11" s="192"/>
      <c r="D11" s="192"/>
      <c r="E11" s="193"/>
      <c r="F11" s="91"/>
      <c r="G11" s="91"/>
      <c r="I11" s="6" t="s">
        <v>602</v>
      </c>
      <c r="J11" s="6" t="s">
        <v>284</v>
      </c>
      <c r="K11" s="6" t="s">
        <v>603</v>
      </c>
    </row>
    <row r="12" spans="2:11" ht="15">
      <c r="B12" s="37" t="s">
        <v>1058</v>
      </c>
      <c r="C12" s="192"/>
      <c r="D12" s="192"/>
      <c r="E12" s="193"/>
      <c r="F12" s="91"/>
      <c r="G12" s="91"/>
      <c r="I12" s="18" t="s">
        <v>605</v>
      </c>
      <c r="J12" s="63" t="s">
        <v>606</v>
      </c>
      <c r="K12" s="63" t="s">
        <v>607</v>
      </c>
    </row>
    <row r="13" spans="2:11" ht="16.5">
      <c r="B13" s="37" t="s">
        <v>604</v>
      </c>
      <c r="C13" s="192"/>
      <c r="D13" s="192"/>
      <c r="E13" s="193"/>
      <c r="F13" s="91"/>
      <c r="G13" s="91"/>
      <c r="I13" s="122" t="s">
        <v>610</v>
      </c>
      <c r="J13" s="63" t="s">
        <v>611</v>
      </c>
      <c r="K13" s="63" t="s">
        <v>612</v>
      </c>
    </row>
    <row r="14" spans="2:11" ht="20.25">
      <c r="B14" s="37" t="s">
        <v>608</v>
      </c>
      <c r="C14" s="140" t="s">
        <v>66</v>
      </c>
      <c r="D14" s="141" t="s">
        <v>609</v>
      </c>
      <c r="E14" s="70"/>
      <c r="F14" s="91"/>
      <c r="G14" s="91"/>
      <c r="I14" s="122" t="s">
        <v>615</v>
      </c>
      <c r="J14" s="63" t="s">
        <v>616</v>
      </c>
      <c r="K14" s="63" t="s">
        <v>617</v>
      </c>
    </row>
    <row r="15" spans="2:11" ht="16.5">
      <c r="B15" s="133" t="s">
        <v>613</v>
      </c>
      <c r="C15" s="138"/>
      <c r="D15" s="141"/>
      <c r="E15" s="70"/>
      <c r="F15" s="91"/>
      <c r="G15" s="91"/>
    </row>
    <row r="16" spans="2:11" ht="15">
      <c r="B16" s="37" t="s">
        <v>618</v>
      </c>
      <c r="C16" s="308"/>
      <c r="D16" s="309" t="s">
        <v>609</v>
      </c>
      <c r="E16" s="309"/>
      <c r="F16" s="91"/>
      <c r="G16" s="91"/>
    </row>
    <row r="17" spans="2:7" ht="18.75">
      <c r="B17" s="37" t="s">
        <v>620</v>
      </c>
      <c r="C17" s="38" t="s">
        <v>424</v>
      </c>
      <c r="D17" s="134"/>
      <c r="F17" s="91"/>
      <c r="G17" s="91"/>
    </row>
    <row r="18" spans="2:7" ht="15">
      <c r="B18" s="37" t="s">
        <v>621</v>
      </c>
      <c r="C18" s="192"/>
      <c r="D18" s="192"/>
      <c r="E18" s="193"/>
      <c r="F18" s="91"/>
      <c r="G18" s="91"/>
    </row>
    <row r="19" spans="2:7" ht="45.75" customHeight="1">
      <c r="B19" s="37" t="s">
        <v>623</v>
      </c>
      <c r="C19" s="192"/>
      <c r="D19" s="192"/>
      <c r="E19" s="193"/>
      <c r="F19" s="91"/>
      <c r="G19" s="91"/>
    </row>
    <row r="20" spans="2:7" ht="15">
      <c r="B20" s="37" t="s">
        <v>625</v>
      </c>
      <c r="C20" s="192"/>
      <c r="D20" s="192"/>
      <c r="E20" s="193"/>
      <c r="F20" s="91"/>
      <c r="G20" s="91"/>
    </row>
    <row r="21" spans="2:7" ht="15">
      <c r="B21" s="37" t="s">
        <v>627</v>
      </c>
      <c r="C21" s="192"/>
      <c r="D21" s="192"/>
      <c r="E21" s="193"/>
      <c r="F21" s="91"/>
      <c r="G21" s="91"/>
    </row>
    <row r="22" spans="2:7" ht="15">
      <c r="B22" s="37" t="s">
        <v>629</v>
      </c>
      <c r="C22" s="192"/>
      <c r="D22" s="192"/>
      <c r="E22" s="193"/>
      <c r="F22" s="91"/>
      <c r="G22" s="91"/>
    </row>
    <row r="23" spans="2:7" ht="15">
      <c r="B23" s="37" t="s">
        <v>631</v>
      </c>
      <c r="C23" s="192"/>
      <c r="D23" s="192"/>
      <c r="E23" s="193"/>
      <c r="F23" s="91"/>
      <c r="G23" s="91"/>
    </row>
    <row r="24" spans="2:7" ht="15">
      <c r="B24" s="37" t="s">
        <v>633</v>
      </c>
      <c r="C24" s="203"/>
      <c r="D24" s="192"/>
      <c r="E24" s="193"/>
      <c r="F24" s="91"/>
      <c r="G24" s="91"/>
    </row>
    <row r="25" spans="2:7" ht="15">
      <c r="B25" s="37" t="s">
        <v>635</v>
      </c>
      <c r="C25" s="311"/>
      <c r="D25" s="311"/>
      <c r="E25" s="312"/>
      <c r="F25" s="91"/>
      <c r="G25" s="91"/>
    </row>
    <row r="26" spans="2:7" ht="15">
      <c r="B26" s="37" t="s">
        <v>904</v>
      </c>
      <c r="C26" s="175"/>
      <c r="D26" s="175"/>
      <c r="E26" s="175"/>
      <c r="F26" s="91"/>
      <c r="G26" s="91"/>
    </row>
    <row r="27" spans="2:7" ht="15">
      <c r="B27" s="37" t="s">
        <v>905</v>
      </c>
      <c r="C27" s="192"/>
      <c r="D27" s="192"/>
      <c r="E27" s="316"/>
      <c r="F27" s="91"/>
      <c r="G27" s="91"/>
    </row>
    <row r="28" spans="2:7" ht="15"/>
    <row r="29" spans="2:7" ht="24" customHeight="1">
      <c r="B29" s="100" t="s">
        <v>638</v>
      </c>
      <c r="C29" s="100"/>
      <c r="D29" s="100"/>
      <c r="E29" s="100"/>
      <c r="F29" s="100"/>
    </row>
    <row r="30" spans="2:7" ht="27.75" customHeight="1">
      <c r="B30" s="6" t="s">
        <v>19</v>
      </c>
      <c r="C30" s="6" t="s">
        <v>639</v>
      </c>
      <c r="D30" s="6" t="s">
        <v>640</v>
      </c>
      <c r="E30" s="6" t="s">
        <v>641</v>
      </c>
      <c r="F30" s="6" t="s">
        <v>642</v>
      </c>
    </row>
    <row r="31" spans="2:7" ht="21.75" customHeight="1">
      <c r="B31" s="170" t="s">
        <v>643</v>
      </c>
      <c r="C31" s="170"/>
      <c r="D31" s="170"/>
      <c r="E31" s="170"/>
      <c r="F31" s="170"/>
    </row>
    <row r="32" spans="2:7" ht="27.75" customHeight="1">
      <c r="B32" s="40" t="s">
        <v>907</v>
      </c>
      <c r="C32" s="65" t="s">
        <v>644</v>
      </c>
      <c r="D32" s="26" t="s">
        <v>86</v>
      </c>
      <c r="E32" s="5"/>
      <c r="F32" s="36"/>
    </row>
    <row r="33" spans="2:6" ht="27.75" customHeight="1">
      <c r="B33" s="41" t="s">
        <v>909</v>
      </c>
      <c r="C33" s="66" t="s">
        <v>645</v>
      </c>
      <c r="D33" s="26" t="s">
        <v>86</v>
      </c>
      <c r="E33" s="5"/>
      <c r="F33" s="36"/>
    </row>
    <row r="34" spans="2:6" ht="27.75" customHeight="1">
      <c r="B34" s="40" t="s">
        <v>911</v>
      </c>
      <c r="C34" s="65" t="s">
        <v>646</v>
      </c>
      <c r="D34" s="26" t="s">
        <v>86</v>
      </c>
      <c r="E34" s="5"/>
      <c r="F34" s="36"/>
    </row>
    <row r="35" spans="2:6" ht="27.75" customHeight="1">
      <c r="B35" s="41" t="s">
        <v>913</v>
      </c>
      <c r="C35" s="66" t="s">
        <v>647</v>
      </c>
      <c r="D35" s="26" t="s">
        <v>89</v>
      </c>
      <c r="E35" s="5"/>
      <c r="F35" s="36"/>
    </row>
    <row r="36" spans="2:6" ht="27.75" customHeight="1">
      <c r="B36" s="40" t="s">
        <v>915</v>
      </c>
      <c r="C36" s="65" t="s">
        <v>648</v>
      </c>
      <c r="D36" s="26" t="s">
        <v>89</v>
      </c>
      <c r="E36" s="5"/>
      <c r="F36" s="36"/>
    </row>
    <row r="37" spans="2:6" ht="15"/>
    <row r="38" spans="2:6" ht="21.75" customHeight="1">
      <c r="B38" s="129" t="s">
        <v>650</v>
      </c>
      <c r="C38" s="129"/>
      <c r="D38" s="129"/>
      <c r="E38" s="129"/>
      <c r="F38" s="129"/>
    </row>
    <row r="39" spans="2:6" ht="27.75" customHeight="1">
      <c r="B39" s="41" t="s">
        <v>917</v>
      </c>
      <c r="C39" s="66" t="s">
        <v>651</v>
      </c>
      <c r="D39" s="26" t="s">
        <v>86</v>
      </c>
      <c r="E39" s="5"/>
      <c r="F39" s="36"/>
    </row>
    <row r="40" spans="2:6" ht="27.75" customHeight="1">
      <c r="B40" s="40" t="s">
        <v>919</v>
      </c>
      <c r="C40" s="65" t="s">
        <v>653</v>
      </c>
      <c r="D40" s="26" t="s">
        <v>86</v>
      </c>
      <c r="E40" s="5"/>
      <c r="F40" s="36"/>
    </row>
    <row r="41" spans="2:6" ht="27.75" customHeight="1">
      <c r="B41" s="41" t="s">
        <v>921</v>
      </c>
      <c r="C41" s="66" t="s">
        <v>655</v>
      </c>
      <c r="D41" s="26" t="s">
        <v>86</v>
      </c>
      <c r="E41" s="5"/>
      <c r="F41" s="36"/>
    </row>
    <row r="42" spans="2:6" ht="27.75" customHeight="1">
      <c r="B42" s="40" t="s">
        <v>923</v>
      </c>
      <c r="C42" s="65" t="s">
        <v>657</v>
      </c>
      <c r="D42" s="26" t="s">
        <v>89</v>
      </c>
      <c r="E42" s="5"/>
      <c r="F42" s="36"/>
    </row>
    <row r="43" spans="2:6" ht="50.25">
      <c r="B43" s="41" t="s">
        <v>925</v>
      </c>
      <c r="C43" s="66" t="s">
        <v>658</v>
      </c>
      <c r="D43" s="26" t="s">
        <v>89</v>
      </c>
      <c r="E43" s="5"/>
      <c r="F43" s="36"/>
    </row>
    <row r="44" spans="2:6" ht="27.75" customHeight="1">
      <c r="B44" s="40" t="s">
        <v>926</v>
      </c>
      <c r="C44" s="65" t="s">
        <v>660</v>
      </c>
      <c r="D44" s="26" t="s">
        <v>89</v>
      </c>
      <c r="E44" s="5"/>
      <c r="F44" s="36"/>
    </row>
    <row r="45" spans="2:6" ht="27.75" customHeight="1">
      <c r="B45" s="41" t="s">
        <v>927</v>
      </c>
      <c r="C45" s="66" t="s">
        <v>661</v>
      </c>
      <c r="D45" s="26" t="s">
        <v>86</v>
      </c>
      <c r="E45" s="5"/>
      <c r="F45" s="36"/>
    </row>
    <row r="46" spans="2:6" ht="15"/>
    <row r="47" spans="2:6" ht="21.75" customHeight="1">
      <c r="B47" s="129" t="s">
        <v>662</v>
      </c>
      <c r="C47" s="129"/>
      <c r="D47" s="129"/>
      <c r="E47" s="129"/>
      <c r="F47" s="129"/>
    </row>
    <row r="48" spans="2:6" ht="27.75" customHeight="1">
      <c r="B48" s="40" t="s">
        <v>929</v>
      </c>
      <c r="C48" s="65" t="s">
        <v>663</v>
      </c>
      <c r="D48" s="26" t="s">
        <v>86</v>
      </c>
      <c r="E48" s="5"/>
      <c r="F48" s="36"/>
    </row>
    <row r="49" spans="2:6" ht="50.25">
      <c r="B49" s="41" t="s">
        <v>931</v>
      </c>
      <c r="C49" s="66" t="s">
        <v>665</v>
      </c>
      <c r="D49" s="26" t="s">
        <v>86</v>
      </c>
      <c r="E49" s="5"/>
      <c r="F49" s="36"/>
    </row>
    <row r="50" spans="2:6" ht="27.75" customHeight="1">
      <c r="B50" s="40" t="s">
        <v>933</v>
      </c>
      <c r="C50" s="65" t="s">
        <v>666</v>
      </c>
      <c r="D50" s="26" t="s">
        <v>89</v>
      </c>
      <c r="E50" s="5"/>
      <c r="F50" s="36"/>
    </row>
    <row r="51" spans="2:6" ht="15"/>
    <row r="52" spans="2:6" ht="21.75" customHeight="1">
      <c r="B52" s="129" t="s">
        <v>667</v>
      </c>
      <c r="C52" s="129"/>
      <c r="D52" s="129"/>
      <c r="E52" s="129"/>
      <c r="F52" s="129"/>
    </row>
    <row r="53" spans="2:6" ht="27.75" customHeight="1">
      <c r="B53" s="41" t="s">
        <v>935</v>
      </c>
      <c r="C53" s="66" t="s">
        <v>668</v>
      </c>
      <c r="D53" s="26" t="s">
        <v>86</v>
      </c>
      <c r="E53" s="5"/>
      <c r="F53" s="36"/>
    </row>
    <row r="54" spans="2:6" ht="27.75" customHeight="1">
      <c r="B54" s="40" t="s">
        <v>937</v>
      </c>
      <c r="C54" s="65" t="s">
        <v>670</v>
      </c>
      <c r="D54" s="26" t="s">
        <v>89</v>
      </c>
      <c r="E54" s="5"/>
      <c r="F54" s="36"/>
    </row>
    <row r="55" spans="2:6" ht="15"/>
    <row r="56" spans="2:6" ht="27.75" customHeight="1">
      <c r="B56" s="214" t="s">
        <v>671</v>
      </c>
      <c r="C56" s="214"/>
      <c r="D56" s="42">
        <f>IF(D32="Sí",1,IF(D32="Parcial",0.5,0))+IF(D33="Sí",1,IF(D33="Parcial",0.5,0))+IF(D34="Sí",1,IF(D34="Parcial",0.5,0))+IF(D35="Sí",1,IF(D35="Parcial",0.5,0))+IF(D36="Sí",1,IF(D36="Parcial",0.5,0))+IF(D39="Sí",1,IF(D39="Parcial",0.5,0))+IF(D40="Sí",1,IF(D40="Parcial",0.5,0))+IF(D41="Sí",1,IF(D41="Parcial",0.5,0))+IF(D42="Sí",1,IF(D42="Parcial",0.5,0))+IF(D43="Sí",1,IF(D43="Parcial",0.5,0))+IF(D44="Sí",1,IF(D44="Parcial",0.5,0))+IF(D45="Sí",1,IF(D45="Parcial",0.5,0))+IF(D48="Sí",1,IF(D48="Parcial",0.5,0))+IF(D49="Sí",1,IF(D49="Parcial",0.5,0))+IF(D50="Sí",1,IF(D50="Parcial",0.5,0))+IF(D53="Sí",1,IF(D53="Parcial",0.5,0))+IF(D54="Sí",1,IF(D54="Parcial",0.5,0))</f>
        <v>13.5</v>
      </c>
      <c r="E56" s="43">
        <f>D56/17</f>
        <v>0.79411764705882348</v>
      </c>
    </row>
    <row r="57" spans="2:6" ht="15"/>
    <row r="58" spans="2:6" ht="24" customHeight="1">
      <c r="B58" s="100" t="s">
        <v>672</v>
      </c>
      <c r="C58" s="100"/>
      <c r="D58" s="100"/>
      <c r="E58" s="100"/>
      <c r="F58" s="100"/>
    </row>
    <row r="59" spans="2:6" ht="21.75" customHeight="1">
      <c r="B59" s="6" t="s">
        <v>673</v>
      </c>
      <c r="C59" s="6" t="s">
        <v>674</v>
      </c>
      <c r="D59" s="6" t="s">
        <v>675</v>
      </c>
      <c r="E59" s="6" t="s">
        <v>676</v>
      </c>
      <c r="F59" s="6" t="s">
        <v>677</v>
      </c>
    </row>
    <row r="60" spans="2:6" ht="21.75" customHeight="1">
      <c r="B60" s="44" t="s">
        <v>678</v>
      </c>
      <c r="C60" s="71"/>
      <c r="D60" s="45"/>
      <c r="E60" s="45"/>
      <c r="F60" s="121" t="s">
        <v>1059</v>
      </c>
    </row>
    <row r="61" spans="2:6" ht="21.75" customHeight="1">
      <c r="B61" s="46" t="s">
        <v>680</v>
      </c>
      <c r="C61" s="72"/>
      <c r="D61" s="47"/>
      <c r="E61" s="47"/>
      <c r="F61" s="121" t="s">
        <v>1059</v>
      </c>
    </row>
    <row r="62" spans="2:6" ht="21.75" customHeight="1">
      <c r="B62" s="44" t="s">
        <v>681</v>
      </c>
      <c r="C62" s="71"/>
      <c r="D62" s="45"/>
      <c r="E62" s="45"/>
      <c r="F62" s="121" t="s">
        <v>1059</v>
      </c>
    </row>
    <row r="63" spans="2:6" ht="21.75" customHeight="1">
      <c r="B63" s="46" t="s">
        <v>682</v>
      </c>
      <c r="C63" s="72"/>
      <c r="D63" s="47"/>
      <c r="E63" s="47"/>
      <c r="F63" s="121" t="s">
        <v>1059</v>
      </c>
    </row>
    <row r="64" spans="2:6" ht="21.75" customHeight="1">
      <c r="B64" s="44" t="s">
        <v>683</v>
      </c>
      <c r="C64" s="73">
        <v>0.68</v>
      </c>
      <c r="D64" s="45"/>
      <c r="E64" s="45"/>
      <c r="F64" s="121" t="s">
        <v>1059</v>
      </c>
    </row>
    <row r="65" spans="2:6" ht="21.75" customHeight="1">
      <c r="B65" s="46" t="s">
        <v>684</v>
      </c>
      <c r="C65" s="72" t="s">
        <v>1064</v>
      </c>
      <c r="D65" s="47"/>
      <c r="E65" s="47"/>
      <c r="F65" s="121" t="s">
        <v>1059</v>
      </c>
    </row>
    <row r="66" spans="2:6" ht="21.75" customHeight="1">
      <c r="B66" s="44" t="s">
        <v>249</v>
      </c>
      <c r="C66" s="73">
        <v>0.89</v>
      </c>
      <c r="D66" s="45"/>
      <c r="E66" s="45"/>
      <c r="F66" s="121" t="s">
        <v>1059</v>
      </c>
    </row>
    <row r="67" spans="2:6" ht="21.75" customHeight="1">
      <c r="B67" s="46" t="s">
        <v>685</v>
      </c>
      <c r="C67" s="72" t="s">
        <v>1065</v>
      </c>
      <c r="D67" s="47"/>
      <c r="E67" s="47"/>
      <c r="F67" s="121" t="s">
        <v>1059</v>
      </c>
    </row>
    <row r="68" spans="2:6" ht="21.75" customHeight="1">
      <c r="B68" s="44" t="s">
        <v>686</v>
      </c>
      <c r="C68" s="71"/>
      <c r="D68" s="45"/>
      <c r="E68" s="45"/>
      <c r="F68" s="121" t="s">
        <v>1059</v>
      </c>
    </row>
    <row r="69" spans="2:6" ht="21.75" customHeight="1">
      <c r="B69" s="46" t="s">
        <v>687</v>
      </c>
      <c r="C69" s="72"/>
      <c r="D69" s="47"/>
      <c r="E69" s="47"/>
      <c r="F69" s="121" t="s">
        <v>1059</v>
      </c>
    </row>
    <row r="70" spans="2:6" ht="21.75" customHeight="1">
      <c r="B70" s="44" t="s">
        <v>688</v>
      </c>
      <c r="C70" s="71">
        <v>12</v>
      </c>
      <c r="D70" s="45"/>
      <c r="E70" s="45"/>
      <c r="F70" s="121" t="s">
        <v>1059</v>
      </c>
    </row>
    <row r="71" spans="2:6" ht="21.75" customHeight="1">
      <c r="B71" s="46" t="s">
        <v>690</v>
      </c>
      <c r="C71" s="72">
        <v>8</v>
      </c>
      <c r="D71" s="47"/>
      <c r="E71" s="47"/>
      <c r="F71" s="121" t="s">
        <v>1059</v>
      </c>
    </row>
    <row r="72" spans="2:6" ht="15"/>
    <row r="73" spans="2:6" ht="24" customHeight="1">
      <c r="B73" s="100" t="s">
        <v>37</v>
      </c>
      <c r="C73" s="100"/>
      <c r="D73" s="100"/>
      <c r="E73" s="100"/>
      <c r="F73" s="100"/>
    </row>
    <row r="74" spans="2:6" ht="24" customHeight="1">
      <c r="B74" s="216" t="s">
        <v>691</v>
      </c>
      <c r="C74" s="216"/>
      <c r="D74" s="216"/>
      <c r="E74" s="216"/>
      <c r="F74" s="216"/>
    </row>
    <row r="75" spans="2:6" ht="21.75" customHeight="1">
      <c r="B75" s="6" t="s">
        <v>692</v>
      </c>
      <c r="C75" s="6" t="s">
        <v>693</v>
      </c>
      <c r="D75" s="6" t="s">
        <v>694</v>
      </c>
      <c r="E75" s="6" t="s">
        <v>695</v>
      </c>
      <c r="F75" s="6" t="s">
        <v>696</v>
      </c>
    </row>
    <row r="76" spans="2:6" ht="19.5" customHeight="1">
      <c r="B76" s="44" t="s">
        <v>697</v>
      </c>
      <c r="C76" s="45"/>
      <c r="D76" s="45"/>
      <c r="E76" s="45"/>
      <c r="F76" s="45"/>
    </row>
    <row r="77" spans="2:6" ht="19.5" customHeight="1">
      <c r="B77" s="46" t="s">
        <v>698</v>
      </c>
      <c r="C77" s="47"/>
      <c r="D77" s="47"/>
      <c r="E77" s="47"/>
      <c r="F77" s="47"/>
    </row>
    <row r="78" spans="2:6" ht="19.5" customHeight="1">
      <c r="B78" s="44" t="s">
        <v>700</v>
      </c>
      <c r="C78" s="45"/>
      <c r="D78" s="45"/>
      <c r="E78" s="45"/>
      <c r="F78" s="45"/>
    </row>
    <row r="79" spans="2:6" ht="19.5" customHeight="1">
      <c r="B79" s="46" t="s">
        <v>701</v>
      </c>
      <c r="C79" s="47"/>
      <c r="D79" s="47"/>
      <c r="E79" s="47"/>
      <c r="F79" s="47"/>
    </row>
    <row r="80" spans="2:6" ht="19.5" customHeight="1">
      <c r="B80" s="44" t="s">
        <v>703</v>
      </c>
      <c r="C80" s="45"/>
      <c r="D80" s="45"/>
      <c r="E80" s="45"/>
      <c r="F80" s="45"/>
    </row>
    <row r="81" spans="2:7" ht="19.5" customHeight="1">
      <c r="B81" s="46" t="s">
        <v>704</v>
      </c>
      <c r="C81" s="47"/>
      <c r="D81" s="47"/>
      <c r="E81" s="47"/>
      <c r="F81" s="47"/>
    </row>
    <row r="82" spans="2:7" ht="19.5" customHeight="1">
      <c r="B82" s="44" t="s">
        <v>705</v>
      </c>
      <c r="C82" s="45"/>
      <c r="D82" s="45"/>
      <c r="E82" s="45"/>
      <c r="F82" s="45"/>
    </row>
    <row r="83" spans="2:7" ht="19.5" customHeight="1">
      <c r="B83" s="46" t="s">
        <v>707</v>
      </c>
      <c r="C83" s="47"/>
      <c r="D83" s="47"/>
      <c r="E83" s="47"/>
      <c r="F83" s="47"/>
    </row>
    <row r="84" spans="2:7" ht="14.45" customHeight="1"/>
    <row r="85" spans="2:7" ht="24" customHeight="1">
      <c r="B85" s="100" t="s">
        <v>709</v>
      </c>
      <c r="C85" s="100"/>
      <c r="D85" s="100"/>
      <c r="E85" s="100"/>
      <c r="F85" s="100"/>
    </row>
    <row r="86" spans="2:7" ht="21.75" customHeight="1">
      <c r="B86" s="6" t="s">
        <v>710</v>
      </c>
      <c r="C86" s="6" t="s">
        <v>674</v>
      </c>
      <c r="D86" s="6" t="s">
        <v>194</v>
      </c>
      <c r="E86" s="6" t="s">
        <v>711</v>
      </c>
      <c r="F86" s="6" t="s">
        <v>696</v>
      </c>
    </row>
    <row r="87" spans="2:7" ht="21.75" customHeight="1">
      <c r="B87" s="14" t="s">
        <v>712</v>
      </c>
      <c r="C87" s="45"/>
      <c r="D87" s="45"/>
      <c r="E87" s="45"/>
      <c r="F87" s="45"/>
    </row>
    <row r="88" spans="2:7" ht="33">
      <c r="B88" s="16" t="s">
        <v>420</v>
      </c>
      <c r="C88" s="36"/>
      <c r="D88" s="36"/>
      <c r="E88" s="47"/>
      <c r="F88" s="47"/>
    </row>
    <row r="89" spans="2:7" ht="21.75" customHeight="1">
      <c r="B89" s="14" t="s">
        <v>421</v>
      </c>
      <c r="C89" s="45"/>
      <c r="D89" s="45"/>
      <c r="E89" s="45"/>
      <c r="F89" s="45"/>
    </row>
    <row r="90" spans="2:7" ht="33">
      <c r="B90" s="16" t="s">
        <v>713</v>
      </c>
      <c r="C90" s="47"/>
      <c r="D90" s="47"/>
      <c r="E90" s="47"/>
      <c r="F90" s="47"/>
    </row>
    <row r="91" spans="2:7" ht="33">
      <c r="B91" s="14" t="s">
        <v>714</v>
      </c>
      <c r="C91" s="45"/>
      <c r="D91" s="45"/>
      <c r="E91" s="45"/>
      <c r="F91" s="45"/>
    </row>
    <row r="92" spans="2:7" ht="21.75" customHeight="1">
      <c r="B92" s="16" t="s">
        <v>422</v>
      </c>
      <c r="C92" s="47"/>
      <c r="D92" s="47"/>
      <c r="E92" s="47"/>
      <c r="F92" s="47"/>
    </row>
    <row r="93" spans="2:7" ht="33">
      <c r="B93" s="14" t="s">
        <v>423</v>
      </c>
      <c r="C93" s="45"/>
      <c r="D93" s="45"/>
      <c r="E93" s="45"/>
      <c r="F93" s="45"/>
    </row>
    <row r="95" spans="2:7" ht="24" customHeight="1">
      <c r="B95" s="201" t="s">
        <v>715</v>
      </c>
      <c r="C95" s="201"/>
      <c r="D95" s="201"/>
      <c r="E95" s="201"/>
      <c r="F95" s="201"/>
      <c r="G95" s="201"/>
    </row>
    <row r="96" spans="2:7" ht="27.75" customHeight="1">
      <c r="B96" s="6" t="s">
        <v>141</v>
      </c>
      <c r="C96" s="6" t="s">
        <v>716</v>
      </c>
      <c r="D96" s="6" t="s">
        <v>717</v>
      </c>
      <c r="E96" s="6" t="s">
        <v>718</v>
      </c>
      <c r="F96" s="6" t="s">
        <v>719</v>
      </c>
      <c r="G96" s="6" t="s">
        <v>720</v>
      </c>
    </row>
    <row r="97" spans="2:7" ht="25.5" customHeight="1">
      <c r="B97" s="48" t="s">
        <v>721</v>
      </c>
      <c r="C97" s="26" t="s">
        <v>89</v>
      </c>
      <c r="D97" s="69" t="s">
        <v>722</v>
      </c>
      <c r="E97" s="49"/>
      <c r="F97" s="36"/>
      <c r="G97" s="5"/>
    </row>
    <row r="98" spans="2:7" ht="25.5" customHeight="1">
      <c r="B98" s="50" t="s">
        <v>724</v>
      </c>
      <c r="C98" s="26" t="s">
        <v>93</v>
      </c>
      <c r="D98" s="68" t="s">
        <v>725</v>
      </c>
      <c r="E98" s="49"/>
      <c r="F98" s="36"/>
      <c r="G98" s="5"/>
    </row>
    <row r="99" spans="2:7" ht="25.5" customHeight="1">
      <c r="B99" s="48" t="s">
        <v>727</v>
      </c>
      <c r="C99" s="26" t="s">
        <v>89</v>
      </c>
      <c r="D99" s="69" t="s">
        <v>728</v>
      </c>
      <c r="E99" s="49"/>
      <c r="F99" s="36"/>
      <c r="G99" s="5"/>
    </row>
    <row r="100" spans="2:7" ht="25.5" customHeight="1">
      <c r="B100" s="50" t="s">
        <v>730</v>
      </c>
      <c r="C100" s="26" t="s">
        <v>93</v>
      </c>
      <c r="D100" s="68" t="s">
        <v>731</v>
      </c>
      <c r="E100" s="49"/>
      <c r="F100" s="36"/>
      <c r="G100" s="5"/>
    </row>
    <row r="101" spans="2:7" ht="25.5" customHeight="1">
      <c r="B101" s="48" t="s">
        <v>733</v>
      </c>
      <c r="C101" s="26" t="s">
        <v>93</v>
      </c>
      <c r="D101" s="67" t="s">
        <v>734</v>
      </c>
      <c r="E101" s="49"/>
      <c r="F101" s="36"/>
      <c r="G101" s="5"/>
    </row>
    <row r="102" spans="2:7" ht="25.5" customHeight="1">
      <c r="B102" s="50" t="s">
        <v>736</v>
      </c>
      <c r="C102" s="26" t="s">
        <v>93</v>
      </c>
      <c r="D102" s="68" t="s">
        <v>737</v>
      </c>
      <c r="E102" s="49"/>
      <c r="F102" s="36"/>
      <c r="G102" s="5"/>
    </row>
    <row r="103" spans="2:7" ht="25.5" customHeight="1">
      <c r="B103" s="48" t="s">
        <v>739</v>
      </c>
      <c r="C103" s="26" t="s">
        <v>93</v>
      </c>
      <c r="D103" s="67" t="s">
        <v>740</v>
      </c>
      <c r="E103" s="49"/>
      <c r="F103" s="36"/>
      <c r="G103" s="5"/>
    </row>
    <row r="104" spans="2:7" ht="25.5" customHeight="1">
      <c r="B104" s="50" t="s">
        <v>742</v>
      </c>
      <c r="C104" s="26"/>
      <c r="D104" s="74" t="s">
        <v>743</v>
      </c>
      <c r="E104" s="49"/>
      <c r="F104" s="36"/>
      <c r="G104" s="5"/>
    </row>
    <row r="105" spans="2:7" ht="66.75">
      <c r="B105" s="48" t="s">
        <v>745</v>
      </c>
      <c r="C105" s="26"/>
      <c r="D105" s="69" t="s">
        <v>746</v>
      </c>
      <c r="E105" s="49"/>
      <c r="F105" s="36"/>
      <c r="G105" s="5"/>
    </row>
    <row r="106" spans="2:7" ht="25.5" customHeight="1">
      <c r="B106" s="50" t="s">
        <v>748</v>
      </c>
      <c r="C106" s="26"/>
      <c r="D106" s="74" t="s">
        <v>749</v>
      </c>
      <c r="E106" s="49"/>
      <c r="F106" s="36"/>
      <c r="G106" s="5"/>
    </row>
    <row r="107" spans="2:7" ht="25.5" customHeight="1">
      <c r="B107" s="48" t="s">
        <v>751</v>
      </c>
      <c r="C107" s="26"/>
      <c r="D107" s="67" t="s">
        <v>752</v>
      </c>
      <c r="E107" s="49"/>
      <c r="F107" s="36"/>
      <c r="G107" s="5"/>
    </row>
    <row r="108" spans="2:7" ht="25.5" customHeight="1">
      <c r="B108" s="50" t="s">
        <v>754</v>
      </c>
      <c r="C108" s="26"/>
      <c r="D108" s="74" t="s">
        <v>755</v>
      </c>
      <c r="E108" s="49"/>
      <c r="F108" s="36"/>
      <c r="G108" s="5"/>
    </row>
    <row r="109" spans="2:7" ht="25.5" customHeight="1">
      <c r="B109" s="48" t="s">
        <v>757</v>
      </c>
      <c r="C109" s="26"/>
      <c r="D109" s="69" t="s">
        <v>758</v>
      </c>
      <c r="E109" s="49"/>
      <c r="F109" s="36"/>
      <c r="G109" s="5"/>
    </row>
    <row r="110" spans="2:7" ht="25.5" customHeight="1">
      <c r="B110" s="50" t="s">
        <v>760</v>
      </c>
      <c r="C110" s="26"/>
      <c r="D110" s="74" t="s">
        <v>761</v>
      </c>
      <c r="E110" s="49"/>
      <c r="F110" s="36"/>
      <c r="G110" s="5"/>
    </row>
    <row r="111" spans="2:7" ht="25.5" customHeight="1">
      <c r="B111" s="48" t="s">
        <v>763</v>
      </c>
      <c r="C111" s="26"/>
      <c r="D111" s="69" t="s">
        <v>764</v>
      </c>
      <c r="E111" s="49"/>
      <c r="F111" s="36"/>
      <c r="G111" s="5"/>
    </row>
    <row r="112" spans="2:7" ht="25.5" customHeight="1">
      <c r="B112" s="50" t="s">
        <v>766</v>
      </c>
      <c r="C112" s="26"/>
      <c r="D112" s="74" t="s">
        <v>767</v>
      </c>
      <c r="E112" s="49"/>
      <c r="F112" s="36"/>
      <c r="G112" s="5"/>
    </row>
    <row r="113" spans="2:7" ht="25.5" customHeight="1">
      <c r="B113" s="48" t="s">
        <v>769</v>
      </c>
      <c r="C113" s="26"/>
      <c r="D113" s="69" t="s">
        <v>770</v>
      </c>
      <c r="E113" s="49"/>
      <c r="F113" s="36"/>
      <c r="G113" s="5"/>
    </row>
    <row r="114" spans="2:7" ht="25.5" customHeight="1">
      <c r="B114" s="50" t="s">
        <v>772</v>
      </c>
      <c r="C114" s="26"/>
      <c r="D114" s="74" t="s">
        <v>773</v>
      </c>
      <c r="E114" s="49"/>
      <c r="F114" s="36"/>
      <c r="G114" s="5"/>
    </row>
    <row r="115" spans="2:7" ht="25.5" customHeight="1">
      <c r="B115" s="50" t="s">
        <v>775</v>
      </c>
      <c r="C115" s="26" t="s">
        <v>86</v>
      </c>
      <c r="D115" s="74" t="s">
        <v>776</v>
      </c>
      <c r="E115" s="49"/>
      <c r="F115" s="36"/>
      <c r="G115" s="5" t="s">
        <v>777</v>
      </c>
    </row>
    <row r="116" spans="2:7" ht="25.5" customHeight="1">
      <c r="B116" s="50" t="s">
        <v>778</v>
      </c>
      <c r="C116" s="26"/>
      <c r="D116" s="74"/>
      <c r="E116" s="49"/>
      <c r="F116" s="36"/>
      <c r="G116" s="5"/>
    </row>
    <row r="117" spans="2:7" ht="15"/>
    <row r="118" spans="2:7" ht="24" customHeight="1">
      <c r="B118" s="100" t="s">
        <v>779</v>
      </c>
      <c r="C118" s="100"/>
      <c r="D118" s="100"/>
    </row>
    <row r="119" spans="2:7" ht="21.75" customHeight="1">
      <c r="B119" s="6" t="s">
        <v>780</v>
      </c>
      <c r="C119" s="6" t="s">
        <v>781</v>
      </c>
      <c r="D119" s="6" t="s">
        <v>677</v>
      </c>
    </row>
    <row r="120" spans="2:7" ht="21.75" customHeight="1">
      <c r="B120" s="13" t="s">
        <v>782</v>
      </c>
      <c r="C120" s="64"/>
    </row>
    <row r="121" spans="2:7" ht="21.75" customHeight="1">
      <c r="B121" s="15" t="s">
        <v>783</v>
      </c>
      <c r="C121" s="64"/>
    </row>
    <row r="122" spans="2:7" ht="21.75" customHeight="1">
      <c r="B122" s="13" t="s">
        <v>786</v>
      </c>
      <c r="C122" s="64"/>
    </row>
    <row r="123" spans="2:7" ht="21.75" customHeight="1">
      <c r="B123" s="15" t="s">
        <v>787</v>
      </c>
      <c r="C123" s="64"/>
    </row>
    <row r="124" spans="2:7" ht="21.75" customHeight="1">
      <c r="B124" s="13" t="s">
        <v>788</v>
      </c>
      <c r="C124" s="64"/>
    </row>
    <row r="125" spans="2:7" ht="21.75" customHeight="1">
      <c r="B125" s="15" t="s">
        <v>789</v>
      </c>
      <c r="C125" s="64"/>
    </row>
    <row r="126" spans="2:7" ht="29.25" customHeight="1">
      <c r="B126" s="122" t="s">
        <v>790</v>
      </c>
      <c r="C126" s="64"/>
    </row>
    <row r="127" spans="2:7" ht="21.75" customHeight="1">
      <c r="B127" s="123" t="s">
        <v>791</v>
      </c>
      <c r="C127" s="109"/>
      <c r="D127" s="109"/>
      <c r="G127" s="109"/>
    </row>
    <row r="128" spans="2:7" ht="15"/>
    <row r="129" spans="2:7" ht="24" customHeight="1">
      <c r="B129" s="100" t="s">
        <v>792</v>
      </c>
      <c r="C129" s="100"/>
      <c r="D129" s="100"/>
      <c r="E129" s="100"/>
      <c r="F129" s="100"/>
    </row>
    <row r="130" spans="2:7" ht="21.75" customHeight="1">
      <c r="B130" s="6" t="s">
        <v>793</v>
      </c>
      <c r="C130" s="6" t="s">
        <v>794</v>
      </c>
      <c r="D130" s="6" t="s">
        <v>795</v>
      </c>
      <c r="E130" s="6" t="s">
        <v>796</v>
      </c>
      <c r="F130" s="6" t="s">
        <v>261</v>
      </c>
    </row>
    <row r="131" spans="2:7" ht="21.75" customHeight="1">
      <c r="B131" s="44" t="s">
        <v>797</v>
      </c>
      <c r="C131" s="99"/>
      <c r="D131" s="45"/>
      <c r="E131" s="14"/>
      <c r="F131" s="45"/>
    </row>
    <row r="132" spans="2:7" ht="21.75" customHeight="1">
      <c r="B132" s="46" t="s">
        <v>799</v>
      </c>
      <c r="C132" s="99"/>
      <c r="D132" s="45"/>
      <c r="E132" s="16"/>
      <c r="F132" s="45"/>
    </row>
    <row r="133" spans="2:7" ht="21.75" customHeight="1">
      <c r="B133" s="44" t="s">
        <v>800</v>
      </c>
      <c r="C133" s="99"/>
      <c r="D133" s="45"/>
      <c r="E133" s="14"/>
      <c r="F133" s="45"/>
    </row>
    <row r="134" spans="2:7" ht="21.75" customHeight="1">
      <c r="B134" s="46" t="s">
        <v>801</v>
      </c>
      <c r="C134" s="99"/>
      <c r="D134" s="45"/>
      <c r="E134" s="16"/>
      <c r="F134" s="45"/>
    </row>
    <row r="135" spans="2:7" ht="21.75" customHeight="1">
      <c r="B135" s="14" t="s">
        <v>802</v>
      </c>
      <c r="C135" s="99"/>
      <c r="D135" s="45"/>
      <c r="E135" s="14"/>
      <c r="F135" s="45"/>
    </row>
    <row r="136" spans="2:7" ht="31.5" customHeight="1">
      <c r="B136" s="16" t="s">
        <v>803</v>
      </c>
      <c r="C136" s="99"/>
      <c r="D136" s="45"/>
      <c r="E136" s="16"/>
      <c r="F136" s="45"/>
    </row>
    <row r="137" spans="2:7" ht="21.75" customHeight="1">
      <c r="B137" s="44" t="s">
        <v>804</v>
      </c>
      <c r="C137" s="99"/>
      <c r="D137" s="45"/>
      <c r="E137" s="14"/>
      <c r="F137" s="45"/>
    </row>
    <row r="138" spans="2:7" ht="21.75" customHeight="1">
      <c r="B138" s="46" t="s">
        <v>805</v>
      </c>
      <c r="C138" s="99"/>
      <c r="D138" s="45"/>
      <c r="E138" s="16"/>
      <c r="F138" s="45"/>
    </row>
    <row r="139" spans="2:7" ht="21.75" customHeight="1">
      <c r="B139" s="44" t="s">
        <v>806</v>
      </c>
      <c r="C139" s="99"/>
      <c r="D139" s="45"/>
      <c r="E139" s="14"/>
      <c r="F139" s="45"/>
    </row>
    <row r="140" spans="2:7" ht="21.75" customHeight="1">
      <c r="B140" s="46" t="s">
        <v>807</v>
      </c>
      <c r="C140" s="99"/>
      <c r="D140" s="45"/>
      <c r="E140" s="16"/>
      <c r="F140" s="45"/>
    </row>
    <row r="142" spans="2:7" ht="24" customHeight="1">
      <c r="B142" s="201" t="s">
        <v>810</v>
      </c>
      <c r="C142" s="201"/>
      <c r="D142" s="201"/>
      <c r="E142" s="201"/>
      <c r="F142" s="201"/>
      <c r="G142" s="201"/>
    </row>
    <row r="143" spans="2:7" ht="21.75" customHeight="1">
      <c r="B143" s="6" t="s">
        <v>811</v>
      </c>
      <c r="C143" s="6" t="s">
        <v>812</v>
      </c>
    </row>
    <row r="144" spans="2:7" ht="21.75" customHeight="1">
      <c r="B144" s="13" t="s">
        <v>813</v>
      </c>
      <c r="C144" s="209"/>
      <c r="D144" s="209"/>
      <c r="E144" s="209"/>
      <c r="F144" s="209"/>
      <c r="G144" s="209"/>
    </row>
    <row r="145" spans="2:7" ht="21.75" customHeight="1">
      <c r="B145" s="15" t="s">
        <v>815</v>
      </c>
      <c r="C145" s="209"/>
      <c r="D145" s="209"/>
      <c r="E145" s="209"/>
      <c r="F145" s="209"/>
      <c r="G145" s="209"/>
    </row>
    <row r="146" spans="2:7" ht="21.75" customHeight="1">
      <c r="B146" s="13" t="s">
        <v>816</v>
      </c>
      <c r="C146" s="209"/>
      <c r="D146" s="209"/>
      <c r="E146" s="209"/>
      <c r="F146" s="209"/>
      <c r="G146" s="209"/>
    </row>
    <row r="147" spans="2:7" ht="21.75" customHeight="1">
      <c r="B147" s="15" t="s">
        <v>817</v>
      </c>
      <c r="C147" s="209"/>
      <c r="D147" s="209"/>
      <c r="E147" s="209"/>
      <c r="F147" s="209"/>
      <c r="G147" s="209"/>
    </row>
    <row r="148" spans="2:7" ht="21.75" customHeight="1">
      <c r="B148" s="13" t="s">
        <v>818</v>
      </c>
      <c r="C148" s="209"/>
      <c r="D148" s="209"/>
      <c r="E148" s="209"/>
      <c r="F148" s="209"/>
      <c r="G148" s="209"/>
    </row>
    <row r="149" spans="2:7" ht="21.75" customHeight="1">
      <c r="B149" s="15" t="s">
        <v>819</v>
      </c>
      <c r="C149" s="209"/>
      <c r="D149" s="209"/>
      <c r="E149" s="209"/>
      <c r="F149" s="209"/>
      <c r="G149" s="209"/>
    </row>
    <row r="150" spans="2:7" ht="21.75" customHeight="1">
      <c r="B150" s="13" t="s">
        <v>821</v>
      </c>
      <c r="C150" s="209"/>
      <c r="D150" s="209"/>
      <c r="E150" s="209"/>
      <c r="F150" s="209"/>
      <c r="G150" s="209"/>
    </row>
    <row r="152" spans="2:7" ht="24" customHeight="1">
      <c r="B152" s="201" t="s">
        <v>823</v>
      </c>
      <c r="C152" s="201"/>
      <c r="D152" s="201"/>
      <c r="E152" s="201"/>
      <c r="F152" s="201"/>
      <c r="G152" s="201"/>
    </row>
    <row r="153" spans="2:7" ht="21.75" customHeight="1">
      <c r="B153" s="6" t="s">
        <v>824</v>
      </c>
      <c r="C153" s="6" t="s">
        <v>825</v>
      </c>
    </row>
    <row r="154" spans="2:7" ht="30" customHeight="1">
      <c r="B154" s="51" t="s">
        <v>826</v>
      </c>
      <c r="C154" s="209"/>
      <c r="D154" s="209"/>
      <c r="E154" s="209"/>
      <c r="F154" s="209"/>
      <c r="G154" s="209"/>
    </row>
    <row r="155" spans="2:7" ht="30" customHeight="1">
      <c r="B155" s="52" t="s">
        <v>828</v>
      </c>
      <c r="C155" s="209"/>
      <c r="D155" s="209"/>
      <c r="E155" s="209"/>
      <c r="F155" s="209"/>
      <c r="G155" s="209"/>
    </row>
    <row r="156" spans="2:7" ht="30" customHeight="1">
      <c r="B156" s="51" t="s">
        <v>830</v>
      </c>
      <c r="C156" s="209"/>
      <c r="D156" s="209"/>
      <c r="E156" s="209"/>
      <c r="F156" s="209"/>
      <c r="G156" s="209"/>
    </row>
    <row r="157" spans="2:7" ht="30" customHeight="1">
      <c r="B157" s="52" t="s">
        <v>832</v>
      </c>
      <c r="C157" s="209"/>
      <c r="D157" s="209"/>
      <c r="E157" s="209"/>
      <c r="F157" s="209"/>
      <c r="G157" s="209"/>
    </row>
    <row r="158" spans="2:7" ht="30" customHeight="1">
      <c r="B158" s="51" t="s">
        <v>834</v>
      </c>
      <c r="C158" s="209"/>
      <c r="D158" s="209"/>
      <c r="E158" s="209"/>
      <c r="F158" s="209"/>
      <c r="G158" s="209"/>
    </row>
    <row r="159" spans="2:7" ht="30" customHeight="1">
      <c r="B159" s="52" t="s">
        <v>836</v>
      </c>
      <c r="C159" s="209"/>
      <c r="D159" s="209"/>
      <c r="E159" s="209"/>
      <c r="F159" s="209"/>
      <c r="G159" s="209"/>
    </row>
    <row r="160" spans="2:7" ht="30" customHeight="1">
      <c r="B160" s="51" t="s">
        <v>837</v>
      </c>
      <c r="C160" s="209"/>
      <c r="D160" s="209"/>
      <c r="E160" s="209"/>
      <c r="F160" s="209"/>
      <c r="G160" s="209"/>
    </row>
    <row r="161" spans="2:11" ht="30" customHeight="1">
      <c r="B161" s="52" t="s">
        <v>839</v>
      </c>
      <c r="C161" s="211" t="s">
        <v>1060</v>
      </c>
      <c r="D161" s="212"/>
      <c r="E161" s="212"/>
      <c r="F161" s="212"/>
      <c r="G161" s="212"/>
    </row>
    <row r="162" spans="2:11" ht="30" customHeight="1">
      <c r="B162" s="51" t="s">
        <v>841</v>
      </c>
      <c r="C162" s="209"/>
      <c r="D162" s="209"/>
      <c r="E162" s="209"/>
      <c r="F162" s="209"/>
      <c r="G162" s="209"/>
    </row>
    <row r="163" spans="2:11" ht="15"/>
    <row r="164" spans="2:11" ht="23.25" customHeight="1">
      <c r="B164" s="303" t="s">
        <v>843</v>
      </c>
      <c r="C164" s="303"/>
      <c r="D164" s="303"/>
      <c r="E164" s="303"/>
      <c r="F164" s="303"/>
      <c r="G164" s="303"/>
      <c r="H164" s="360"/>
      <c r="I164" s="124" t="s">
        <v>846</v>
      </c>
      <c r="J164" s="124" t="s">
        <v>847</v>
      </c>
      <c r="K164" s="124" t="s">
        <v>848</v>
      </c>
    </row>
    <row r="165" spans="2:11" ht="30.75">
      <c r="B165" s="92" t="s">
        <v>260</v>
      </c>
      <c r="C165" s="93"/>
      <c r="D165" s="92" t="s">
        <v>844</v>
      </c>
      <c r="E165" s="93"/>
      <c r="F165" s="92" t="s">
        <v>845</v>
      </c>
      <c r="G165" s="93"/>
      <c r="H165" s="360"/>
      <c r="I165" s="125" t="s">
        <v>850</v>
      </c>
      <c r="J165" s="114" t="s">
        <v>851</v>
      </c>
      <c r="K165" s="114" t="s">
        <v>852</v>
      </c>
    </row>
    <row r="166" spans="2:11" ht="27">
      <c r="B166" s="94" t="s">
        <v>849</v>
      </c>
      <c r="C166" s="307"/>
      <c r="D166" s="307"/>
      <c r="E166" s="307"/>
      <c r="F166" s="307"/>
      <c r="G166" s="307"/>
      <c r="H166" s="360"/>
      <c r="I166" s="125" t="s">
        <v>854</v>
      </c>
      <c r="J166" s="114" t="s">
        <v>855</v>
      </c>
      <c r="K166" s="114" t="s">
        <v>856</v>
      </c>
    </row>
    <row r="167" spans="2:11" ht="15">
      <c r="B167" s="92" t="s">
        <v>853</v>
      </c>
      <c r="C167" s="307"/>
      <c r="D167" s="307"/>
      <c r="E167" s="307"/>
      <c r="F167" s="307"/>
      <c r="G167" s="307"/>
      <c r="H167" s="360"/>
      <c r="I167" s="125" t="s">
        <v>858</v>
      </c>
      <c r="J167" s="114" t="s">
        <v>859</v>
      </c>
      <c r="K167" s="114" t="s">
        <v>860</v>
      </c>
    </row>
    <row r="168" spans="2:11" ht="27">
      <c r="B168" s="94" t="s">
        <v>857</v>
      </c>
      <c r="C168" s="307"/>
      <c r="D168" s="307"/>
      <c r="E168" s="307"/>
      <c r="F168" s="307"/>
      <c r="G168" s="307"/>
      <c r="H168" s="360"/>
      <c r="I168" s="125" t="s">
        <v>863</v>
      </c>
      <c r="J168" s="114" t="s">
        <v>864</v>
      </c>
      <c r="K168" s="114" t="s">
        <v>865</v>
      </c>
    </row>
    <row r="169" spans="2:11" ht="27.75" customHeight="1">
      <c r="B169" s="92" t="s">
        <v>861</v>
      </c>
      <c r="C169" s="211" t="s">
        <v>1018</v>
      </c>
      <c r="D169" s="212"/>
      <c r="E169" s="212"/>
      <c r="F169" s="212"/>
      <c r="G169" s="212"/>
      <c r="H169" s="360"/>
      <c r="I169" s="125" t="s">
        <v>867</v>
      </c>
      <c r="J169" s="114" t="s">
        <v>868</v>
      </c>
      <c r="K169" s="114" t="s">
        <v>869</v>
      </c>
    </row>
    <row r="170" spans="2:11" ht="15">
      <c r="B170" s="92" t="s">
        <v>866</v>
      </c>
      <c r="C170" s="307"/>
      <c r="D170" s="307"/>
      <c r="E170" s="307"/>
      <c r="F170" s="307"/>
      <c r="G170" s="307"/>
      <c r="H170" s="360"/>
      <c r="I170" s="125" t="s">
        <v>873</v>
      </c>
      <c r="J170" s="114" t="s">
        <v>874</v>
      </c>
      <c r="K170" s="114" t="s">
        <v>875</v>
      </c>
    </row>
    <row r="171" spans="2:11" ht="30.75">
      <c r="B171" s="94" t="s">
        <v>870</v>
      </c>
      <c r="C171" s="93"/>
      <c r="D171" s="92" t="s">
        <v>871</v>
      </c>
      <c r="E171" s="93"/>
      <c r="F171" s="92" t="s">
        <v>872</v>
      </c>
      <c r="G171" s="93"/>
      <c r="H171" s="360"/>
      <c r="I171" s="125" t="s">
        <v>879</v>
      </c>
      <c r="J171" s="114" t="s">
        <v>880</v>
      </c>
      <c r="K171" s="114" t="s">
        <v>881</v>
      </c>
    </row>
    <row r="172" spans="2:11" ht="45.75">
      <c r="B172" s="92" t="s">
        <v>876</v>
      </c>
      <c r="C172" s="93"/>
      <c r="D172" s="92" t="s">
        <v>877</v>
      </c>
      <c r="E172" s="93"/>
      <c r="F172" s="92" t="s">
        <v>878</v>
      </c>
      <c r="G172" s="93"/>
      <c r="H172" s="360"/>
      <c r="I172" s="125" t="s">
        <v>885</v>
      </c>
      <c r="J172" s="114" t="s">
        <v>886</v>
      </c>
      <c r="K172" s="114" t="s">
        <v>887</v>
      </c>
    </row>
    <row r="173" spans="2:11" ht="15">
      <c r="B173" s="94" t="s">
        <v>882</v>
      </c>
      <c r="C173" s="93"/>
      <c r="D173" s="92" t="s">
        <v>883</v>
      </c>
      <c r="E173" s="93"/>
      <c r="F173" s="92" t="s">
        <v>884</v>
      </c>
      <c r="G173" s="93"/>
      <c r="H173" s="360"/>
    </row>
    <row r="174" spans="2:11" ht="15">
      <c r="B174" s="92" t="s">
        <v>888</v>
      </c>
      <c r="C174" s="307"/>
      <c r="D174" s="307"/>
      <c r="E174" s="307"/>
      <c r="F174" s="307"/>
      <c r="G174" s="307"/>
      <c r="H174" s="360"/>
      <c r="I174" s="360"/>
      <c r="J174" s="360"/>
      <c r="K174" s="360"/>
    </row>
    <row r="175" spans="2:11" ht="30.75">
      <c r="B175" s="94" t="s">
        <v>889</v>
      </c>
      <c r="C175" s="307"/>
      <c r="D175" s="307"/>
      <c r="E175" s="307"/>
      <c r="F175" s="307"/>
      <c r="G175" s="307"/>
      <c r="H175" s="360"/>
    </row>
    <row r="176" spans="2:11" ht="45.75">
      <c r="B176" s="92" t="s">
        <v>890</v>
      </c>
      <c r="C176" s="307"/>
      <c r="D176" s="307"/>
      <c r="E176" s="307"/>
      <c r="F176" s="307"/>
      <c r="G176" s="307"/>
      <c r="H176" s="360"/>
    </row>
    <row r="177" ht="15"/>
    <row r="178" ht="15"/>
  </sheetData>
  <mergeCells count="52">
    <mergeCell ref="C16:E16"/>
    <mergeCell ref="C20:E20"/>
    <mergeCell ref="C21:E21"/>
    <mergeCell ref="C159:G159"/>
    <mergeCell ref="C160:G160"/>
    <mergeCell ref="C154:G154"/>
    <mergeCell ref="C155:G155"/>
    <mergeCell ref="C156:G156"/>
    <mergeCell ref="C157:G157"/>
    <mergeCell ref="B142:G142"/>
    <mergeCell ref="C144:G144"/>
    <mergeCell ref="C145:G145"/>
    <mergeCell ref="C146:G146"/>
    <mergeCell ref="C158:G158"/>
    <mergeCell ref="C147:G147"/>
    <mergeCell ref="C148:G148"/>
    <mergeCell ref="C170:G170"/>
    <mergeCell ref="C174:G174"/>
    <mergeCell ref="C175:G175"/>
    <mergeCell ref="C176:G176"/>
    <mergeCell ref="B164:G164"/>
    <mergeCell ref="C166:G166"/>
    <mergeCell ref="C167:G167"/>
    <mergeCell ref="C168:G168"/>
    <mergeCell ref="C169:G169"/>
    <mergeCell ref="B152:G152"/>
    <mergeCell ref="C18:E18"/>
    <mergeCell ref="C19:E19"/>
    <mergeCell ref="B95:G95"/>
    <mergeCell ref="B56:C56"/>
    <mergeCell ref="B74:F74"/>
    <mergeCell ref="C22:E22"/>
    <mergeCell ref="C23:E23"/>
    <mergeCell ref="C24:E24"/>
    <mergeCell ref="C25:E25"/>
    <mergeCell ref="C27:E27"/>
    <mergeCell ref="C161:G161"/>
    <mergeCell ref="C162:G162"/>
    <mergeCell ref="B2:G2"/>
    <mergeCell ref="B3:G3"/>
    <mergeCell ref="B4:G4"/>
    <mergeCell ref="C5:E5"/>
    <mergeCell ref="C6:E6"/>
    <mergeCell ref="C7:E7"/>
    <mergeCell ref="C8:E8"/>
    <mergeCell ref="C9:E9"/>
    <mergeCell ref="C10:E10"/>
    <mergeCell ref="C11:E11"/>
    <mergeCell ref="C12:E12"/>
    <mergeCell ref="C13:E13"/>
    <mergeCell ref="C149:G149"/>
    <mergeCell ref="C150:G150"/>
  </mergeCells>
  <dataValidations count="6">
    <dataValidation type="list" allowBlank="1" sqref="F32:F36 F39:F45 F48:F50 F53:F54" xr:uid="{00000000-0002-0000-0900-000003000000}">
      <formula1>"Alta,Media,Baja,Sin mejora"</formula1>
      <formula2>0</formula2>
    </dataValidation>
    <dataValidation type="list" allowBlank="1" sqref="C97:C116" xr:uid="{00000000-0002-0000-0900-000004000000}">
      <formula1>"Sí,No,Parcial"</formula1>
      <formula2>0</formula2>
    </dataValidation>
    <dataValidation type="list" allowBlank="1" showInputMessage="1" showErrorMessage="1" promptTitle="Seleccione herramienta" prompt="Seleccione una opción de la lista o escriba otra herramienta si aplica." sqref="C140" xr:uid="{9EEB8968-DA80-4053-BFBD-6C818D53AAC9}">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36" xr:uid="{80782ACD-2B76-4870-BEC9-5607AFD81134}">
      <formula1>"Microsoft Teams Phone,Genesys Cloud,Avaya,3CX,Cisco Webex Contact Center,Amazon Connect,Twilio Flex,Five9,NICE CXone,Talkdesk"</formula1>
    </dataValidation>
    <dataValidation type="date" allowBlank="1" showInputMessage="1" showErrorMessage="1" sqref="C9:E9" xr:uid="{F2AE49A6-7A0E-4017-ABD5-D97E9F499B11}">
      <formula1>46174</formula1>
      <formula2>46368</formula2>
    </dataValidation>
    <dataValidation allowBlank="1" sqref="C16:E16" xr:uid="{57243F77-6D7F-46ED-A89F-A3B42C3A64CC}"/>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2">
        <x14:dataValidation type="list" allowBlank="1" xr:uid="{719D6AA2-BDC8-4D00-8089-F247CF19947D}">
          <x14:formula1>
            <xm:f>Listas!$D$5:$D$11</xm:f>
          </x14:formula1>
          <x14:formula2>
            <xm:f>0</xm:f>
          </x14:formula2>
          <xm:sqref>C14 C17</xm:sqref>
        </x14:dataValidation>
        <x14:dataValidation type="list" allowBlank="1" xr:uid="{00000000-0002-0000-0900-000002000000}">
          <x14:formula1>
            <xm:f>Listas!$B$5:$B$9</xm:f>
          </x14:formula1>
          <x14:formula2>
            <xm:f>0</xm:f>
          </x14:formula2>
          <xm:sqref>D32:D36 D39:D45 D48:D50 D53:D54</xm:sqref>
        </x14:dataValidation>
        <x14:dataValidation type="list" allowBlank="1" xr:uid="{00000000-0002-0000-0900-000005000000}">
          <x14:formula1>
            <xm:f>Listas!$F$5:$F$8</xm:f>
          </x14:formula1>
          <x14:formula2>
            <xm:f>0</xm:f>
          </x14:formula2>
          <xm:sqref>F97:F114</xm:sqref>
        </x14:dataValidation>
        <x14:dataValidation type="list" allowBlank="1" xr:uid="{00000000-0002-0000-0900-000006000000}">
          <x14:formula1>
            <xm:f>Listas!$L$5:$L$8</xm:f>
          </x14:formula1>
          <x14:formula2>
            <xm:f>0</xm:f>
          </x14:formula2>
          <xm:sqref>C158</xm:sqref>
        </x14:dataValidation>
        <x14:dataValidation type="list" allowBlank="1" showInputMessage="1" showErrorMessage="1" xr:uid="{5AA6C266-D8AF-4EBE-94E4-E0BEBB482A3E}">
          <x14:formula1>
            <xm:f>Listas!$N$5:$N$11</xm:f>
          </x14:formula1>
          <xm:sqref>C5</xm:sqref>
        </x14:dataValidation>
        <x14:dataValidation type="list" allowBlank="1" showInputMessage="1" showErrorMessage="1" xr:uid="{D79174D7-771E-4817-9A3B-D9246F2818E9}">
          <x14:formula1>
            <xm:f>Listas!$P$5:$P$9</xm:f>
          </x14:formula1>
          <xm:sqref>F131:F140</xm:sqref>
        </x14:dataValidation>
        <x14:dataValidation type="list" allowBlank="1" showInputMessage="1" showErrorMessage="1" xr:uid="{7CEC16F2-5996-4584-9060-BF63290D5E8B}">
          <x14:formula1>
            <xm:f>Listas!$R$5:$R$8</xm:f>
          </x14:formula1>
          <xm:sqref>D131:D140</xm:sqref>
        </x14:dataValidation>
        <x14:dataValidation type="list" allowBlank="1" showInputMessage="1" showErrorMessage="1" promptTitle="Seleccione herramienta" prompt="Seleccione una opción de la lista o escriba otra herramienta si aplica." xr:uid="{FE5720A6-FC9C-497B-A18F-A29804FF3D90}">
          <x14:formula1>
            <xm:f>Listas!$J$21:$J$35</xm:f>
          </x14:formula1>
          <xm:sqref>C139</xm:sqref>
        </x14:dataValidation>
        <x14:dataValidation type="list" allowBlank="1" showInputMessage="1" showErrorMessage="1" promptTitle="Seleccione herramienta" prompt="Seleccione una opción de la lista o escriba otra herramienta si aplica." xr:uid="{496857CB-6469-490A-A35E-BA66889E47CC}">
          <x14:formula1>
            <xm:f>Listas!$L$21:$L$35</xm:f>
          </x14:formula1>
          <xm:sqref>C138</xm:sqref>
        </x14:dataValidation>
        <x14:dataValidation type="list" allowBlank="1" showInputMessage="1" showErrorMessage="1" promptTitle="Seleccione herramienta" prompt="Seleccione una opción de la lista o escriba otra herramienta si aplica." xr:uid="{C6806D38-0EB0-4B83-B689-358F52618603}">
          <x14:formula1>
            <xm:f>Listas!$H$21:$H$35</xm:f>
          </x14:formula1>
          <xm:sqref>C137</xm:sqref>
        </x14:dataValidation>
        <x14:dataValidation type="list" allowBlank="1" showInputMessage="1" showErrorMessage="1" promptTitle="Seleccione herramienta" prompt="Seleccione una opción de la lista o escriba otra herramienta si aplica." xr:uid="{2D2EE06E-5CF9-402C-BBCD-F5E0957E9DDE}">
          <x14:formula1>
            <xm:f>Listas!$N$21:$N$35</xm:f>
          </x14:formula1>
          <xm:sqref>C135</xm:sqref>
        </x14:dataValidation>
        <x14:dataValidation type="list" allowBlank="1" showInputMessage="1" showErrorMessage="1" promptTitle="Seleccione herramienta" prompt="Seleccione una opción de la lista o escriba otra herramienta si aplica." xr:uid="{1640C14C-597F-4DB5-809C-00013457F6B0}">
          <x14:formula1>
            <xm:f>Listas!$P$21:$P$35</xm:f>
          </x14:formula1>
          <xm:sqref>C134</xm:sqref>
        </x14:dataValidation>
        <x14:dataValidation type="list" allowBlank="1" showInputMessage="1" showErrorMessage="1" promptTitle="Seleccione herramienta" prompt="Seleccione una opción de la lista o escriba otra herramienta si aplica." xr:uid="{0B486CC9-9E42-4C02-B40D-A7476C5E53FA}">
          <x14:formula1>
            <xm:f>Listas!$F$21:$F$35</xm:f>
          </x14:formula1>
          <xm:sqref>C133</xm:sqref>
        </x14:dataValidation>
        <x14:dataValidation type="list" allowBlank="1" showInputMessage="1" showErrorMessage="1" promptTitle="Seleccione herramienta" prompt="Seleccione una opción de la lista o escriba otra herramienta si aplica." xr:uid="{506B5C2B-08AA-43F5-B2C9-80B9F58FC70F}">
          <x14:formula1>
            <xm:f>Listas!$D$21:$D$35</xm:f>
          </x14:formula1>
          <xm:sqref>C132</xm:sqref>
        </x14:dataValidation>
        <x14:dataValidation type="list" allowBlank="1" showInputMessage="1" showErrorMessage="1" promptTitle="Seleccione herramienta" prompt="Seleccione una opción de la lista o escriba otra herramienta si aplica." xr:uid="{248DF416-B109-4ECB-92C6-664727204547}">
          <x14:formula1>
            <xm:f>Listas!$B$21:$B$35</xm:f>
          </x14:formula1>
          <xm:sqref>C131</xm:sqref>
        </x14:dataValidation>
        <x14:dataValidation type="list" allowBlank="1" showInputMessage="1" showErrorMessage="1" xr:uid="{EE3CB675-568B-4574-8934-DA39FE740B79}">
          <x14:formula1>
            <xm:f>Listas!$J$45:$J$49</xm:f>
          </x14:formula1>
          <xm:sqref>C93:D93</xm:sqref>
        </x14:dataValidation>
        <x14:dataValidation type="list" allowBlank="1" showInputMessage="1" showErrorMessage="1" xr:uid="{B30C9946-5F0C-4634-9BE0-453623BCA115}">
          <x14:formula1>
            <xm:f>Listas!$H$45:$H$48</xm:f>
          </x14:formula1>
          <xm:sqref>C92:D92</xm:sqref>
        </x14:dataValidation>
        <x14:dataValidation type="list" allowBlank="1" showInputMessage="1" showErrorMessage="1" xr:uid="{5F4DEC74-D7AD-46E7-B1E1-F1677813AAD7}">
          <x14:formula1>
            <xm:f>Listas!$F$45:$F$52</xm:f>
          </x14:formula1>
          <xm:sqref>C89:D89</xm:sqref>
        </x14:dataValidation>
        <x14:dataValidation type="list" allowBlank="1" showInputMessage="1" showErrorMessage="1" xr:uid="{ED248034-08E9-432C-9B12-E9843348EC00}">
          <x14:formula1>
            <xm:f>Listas!$D$45:$D$49</xm:f>
          </x14:formula1>
          <xm:sqref>C88:D88</xm:sqref>
        </x14:dataValidation>
        <x14:dataValidation type="list" allowBlank="1" showInputMessage="1" showErrorMessage="1" xr:uid="{22E1E543-AF76-4689-A595-660EC2875DCC}">
          <x14:formula1>
            <xm:f>Listas!$B$45:$B$48</xm:f>
          </x14:formula1>
          <xm:sqref>C87:D87</xm:sqref>
        </x14:dataValidation>
        <x14:dataValidation type="list" allowBlank="1" showInputMessage="1" showErrorMessage="1" xr:uid="{E10141BB-0A15-4F68-8F13-38A2EB643784}">
          <x14:formula1>
            <xm:f>Listas!$B$53:$B$58</xm:f>
          </x14:formula1>
          <xm:sqref>C126</xm:sqref>
        </x14:dataValidation>
        <x14:dataValidation type="list" allowBlank="1" showInputMessage="1" showErrorMessage="1" xr:uid="{277DC7FE-CE48-4E32-94DD-F463EB85DAE6}">
          <x14:formula1>
            <xm:f>Listas!$B$12:$B$17</xm:f>
          </x14:formula1>
          <xm:sqref>C15</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4A017"/>
  </sheetPr>
  <dimension ref="B1:K179"/>
  <sheetViews>
    <sheetView showGridLines="0" zoomScaleNormal="100" workbookViewId="0">
      <pane xSplit="2" ySplit="2" topLeftCell="C110" activePane="bottomRight" state="frozen"/>
      <selection pane="bottomRight" activeCell="B115" sqref="B115:G116"/>
      <selection pane="bottomLeft" activeCell="A3" sqref="A3"/>
      <selection pane="topRight" activeCell="C1" sqref="C1"/>
    </sheetView>
  </sheetViews>
  <sheetFormatPr defaultColWidth="8.5703125" defaultRowHeight="14.45"/>
  <cols>
    <col min="1" max="1" width="3" style="1" customWidth="1"/>
    <col min="2" max="2" width="40.7109375" style="1" customWidth="1"/>
    <col min="3" max="3" width="45.7109375" style="1" customWidth="1"/>
    <col min="4" max="4" width="34.28515625" style="1" customWidth="1"/>
    <col min="5" max="5" width="40" style="1" customWidth="1"/>
    <col min="6" max="6" width="29.140625" style="1" customWidth="1"/>
    <col min="7" max="7" width="26.5703125" style="1" customWidth="1"/>
    <col min="8" max="8" width="8.5703125" style="1"/>
    <col min="9" max="9" width="14.7109375" style="1" customWidth="1"/>
    <col min="10" max="10" width="32.140625" style="1" customWidth="1"/>
    <col min="11" max="11" width="43.5703125" style="1" customWidth="1"/>
    <col min="12" max="16384" width="8.5703125" style="1"/>
  </cols>
  <sheetData>
    <row r="1" spans="2:11" ht="7.5" customHeight="1"/>
    <row r="2" spans="2:11" ht="30" customHeight="1">
      <c r="B2" s="294" t="s">
        <v>1066</v>
      </c>
      <c r="C2" s="294"/>
      <c r="D2" s="294"/>
      <c r="E2" s="294"/>
      <c r="F2" s="294"/>
      <c r="G2" s="294"/>
    </row>
    <row r="3" spans="2:11" ht="15.75">
      <c r="I3" s="62" t="s">
        <v>60</v>
      </c>
      <c r="J3" s="62"/>
      <c r="K3" s="62"/>
    </row>
    <row r="4" spans="2:11" ht="24" customHeight="1">
      <c r="B4" s="304" t="s">
        <v>590</v>
      </c>
      <c r="C4" s="304"/>
      <c r="D4" s="304"/>
      <c r="E4" s="304"/>
      <c r="F4" s="201"/>
      <c r="G4" s="201"/>
      <c r="I4" s="6" t="s">
        <v>61</v>
      </c>
      <c r="J4" s="6" t="s">
        <v>62</v>
      </c>
      <c r="K4" s="6" t="s">
        <v>22</v>
      </c>
    </row>
    <row r="5" spans="2:11" ht="17.25">
      <c r="B5" s="37" t="s">
        <v>591</v>
      </c>
      <c r="C5" s="305" t="s">
        <v>273</v>
      </c>
      <c r="D5" s="305"/>
      <c r="E5" s="313"/>
      <c r="F5" s="91"/>
      <c r="G5" s="91"/>
      <c r="I5" s="17" t="s">
        <v>63</v>
      </c>
      <c r="J5" s="18" t="s">
        <v>64</v>
      </c>
      <c r="K5" s="63" t="s">
        <v>65</v>
      </c>
    </row>
    <row r="6" spans="2:11" ht="15" customHeight="1">
      <c r="B6" s="37" t="s">
        <v>592</v>
      </c>
      <c r="C6" s="192"/>
      <c r="D6" s="192"/>
      <c r="E6" s="314"/>
      <c r="F6" s="91"/>
      <c r="G6" s="91"/>
      <c r="I6" s="19" t="s">
        <v>66</v>
      </c>
      <c r="J6" s="122" t="s">
        <v>67</v>
      </c>
      <c r="K6" s="63" t="s">
        <v>68</v>
      </c>
    </row>
    <row r="7" spans="2:11" ht="18" customHeight="1">
      <c r="B7" s="37" t="s">
        <v>594</v>
      </c>
      <c r="C7" s="305" t="s">
        <v>1067</v>
      </c>
      <c r="D7" s="305"/>
      <c r="E7" s="313"/>
      <c r="F7" s="91"/>
      <c r="G7" s="91"/>
      <c r="I7" s="20" t="s">
        <v>69</v>
      </c>
      <c r="J7" s="122" t="s">
        <v>70</v>
      </c>
      <c r="K7" s="63" t="s">
        <v>71</v>
      </c>
    </row>
    <row r="8" spans="2:11" ht="15" customHeight="1">
      <c r="B8" s="37" t="s">
        <v>596</v>
      </c>
      <c r="C8" s="192" t="s">
        <v>1063</v>
      </c>
      <c r="D8" s="192"/>
      <c r="E8" s="314"/>
      <c r="F8" s="91"/>
      <c r="G8" s="91"/>
      <c r="I8" s="21" t="s">
        <v>72</v>
      </c>
      <c r="J8" s="122" t="s">
        <v>73</v>
      </c>
      <c r="K8" s="63" t="s">
        <v>74</v>
      </c>
    </row>
    <row r="9" spans="2:11" ht="15" customHeight="1">
      <c r="B9" s="37" t="s">
        <v>598</v>
      </c>
      <c r="C9" s="194">
        <v>46213</v>
      </c>
      <c r="D9" s="195"/>
      <c r="E9" s="195"/>
      <c r="F9" s="91"/>
      <c r="G9" s="91"/>
      <c r="I9" s="22" t="s">
        <v>75</v>
      </c>
      <c r="J9" s="122" t="s">
        <v>76</v>
      </c>
      <c r="K9" s="63" t="s">
        <v>77</v>
      </c>
    </row>
    <row r="10" spans="2:11" ht="15">
      <c r="B10" s="37" t="s">
        <v>599</v>
      </c>
      <c r="C10" s="305" t="s">
        <v>600</v>
      </c>
      <c r="D10" s="305"/>
      <c r="E10" s="313"/>
      <c r="F10" s="91"/>
      <c r="G10" s="91"/>
    </row>
    <row r="11" spans="2:11" ht="16.5">
      <c r="B11" s="37" t="s">
        <v>1057</v>
      </c>
      <c r="C11" s="192"/>
      <c r="D11" s="192"/>
      <c r="E11" s="314"/>
      <c r="F11" s="91"/>
      <c r="G11" s="91"/>
      <c r="I11" s="6" t="s">
        <v>602</v>
      </c>
      <c r="J11" s="6" t="s">
        <v>284</v>
      </c>
      <c r="K11" s="6" t="s">
        <v>603</v>
      </c>
    </row>
    <row r="12" spans="2:11" ht="15">
      <c r="B12" s="37" t="s">
        <v>1058</v>
      </c>
      <c r="C12" s="192"/>
      <c r="D12" s="192"/>
      <c r="E12" s="314"/>
      <c r="F12" s="91"/>
      <c r="G12" s="91"/>
      <c r="I12" s="18" t="s">
        <v>605</v>
      </c>
      <c r="J12" s="63" t="s">
        <v>606</v>
      </c>
      <c r="K12" s="63" t="s">
        <v>607</v>
      </c>
    </row>
    <row r="13" spans="2:11" ht="16.5">
      <c r="B13" s="37" t="s">
        <v>604</v>
      </c>
      <c r="C13" s="192"/>
      <c r="D13" s="192"/>
      <c r="E13" s="314"/>
      <c r="F13" s="91"/>
      <c r="G13" s="91"/>
      <c r="I13" s="122" t="s">
        <v>610</v>
      </c>
      <c r="J13" s="63" t="s">
        <v>611</v>
      </c>
      <c r="K13" s="63" t="s">
        <v>612</v>
      </c>
    </row>
    <row r="14" spans="2:11" ht="20.25">
      <c r="B14" s="37" t="s">
        <v>608</v>
      </c>
      <c r="C14" s="140" t="s">
        <v>66</v>
      </c>
      <c r="D14" s="141" t="s">
        <v>609</v>
      </c>
      <c r="E14" s="70"/>
      <c r="F14" s="91"/>
      <c r="G14" s="91"/>
      <c r="I14" s="122" t="s">
        <v>615</v>
      </c>
      <c r="J14" s="63" t="s">
        <v>616</v>
      </c>
      <c r="K14" s="63" t="s">
        <v>617</v>
      </c>
    </row>
    <row r="15" spans="2:11" ht="16.5">
      <c r="B15" s="133" t="s">
        <v>613</v>
      </c>
      <c r="C15" s="138"/>
      <c r="D15" s="141"/>
      <c r="E15" s="70"/>
      <c r="F15" s="91"/>
      <c r="G15" s="91"/>
    </row>
    <row r="16" spans="2:11" ht="15">
      <c r="B16" s="37" t="s">
        <v>618</v>
      </c>
      <c r="C16" s="308"/>
      <c r="D16" s="309" t="s">
        <v>609</v>
      </c>
      <c r="E16" s="309"/>
      <c r="F16" s="91"/>
      <c r="G16" s="91"/>
    </row>
    <row r="17" spans="2:7" ht="18.75">
      <c r="B17" s="37" t="s">
        <v>620</v>
      </c>
      <c r="C17" s="38" t="s">
        <v>424</v>
      </c>
      <c r="D17" s="134"/>
      <c r="F17" s="91"/>
      <c r="G17" s="91"/>
    </row>
    <row r="18" spans="2:7" ht="15">
      <c r="B18" s="37" t="s">
        <v>621</v>
      </c>
      <c r="C18" s="192"/>
      <c r="D18" s="192"/>
      <c r="E18" s="314"/>
      <c r="F18" s="91"/>
      <c r="G18" s="91"/>
    </row>
    <row r="19" spans="2:7" ht="45" customHeight="1">
      <c r="B19" s="37" t="s">
        <v>623</v>
      </c>
      <c r="C19" s="192"/>
      <c r="D19" s="192"/>
      <c r="E19" s="314"/>
      <c r="F19" s="91"/>
      <c r="G19" s="91"/>
    </row>
    <row r="20" spans="2:7" ht="15">
      <c r="B20" s="37" t="s">
        <v>625</v>
      </c>
      <c r="C20" s="192"/>
      <c r="D20" s="192"/>
      <c r="E20" s="314"/>
      <c r="F20" s="91"/>
      <c r="G20" s="91"/>
    </row>
    <row r="21" spans="2:7" ht="15">
      <c r="B21" s="37" t="s">
        <v>627</v>
      </c>
      <c r="C21" s="192"/>
      <c r="D21" s="192"/>
      <c r="E21" s="314"/>
      <c r="F21" s="91"/>
      <c r="G21" s="91"/>
    </row>
    <row r="22" spans="2:7" ht="15">
      <c r="B22" s="37" t="s">
        <v>629</v>
      </c>
      <c r="C22" s="192"/>
      <c r="D22" s="192"/>
      <c r="E22" s="314"/>
      <c r="F22" s="91"/>
      <c r="G22" s="91"/>
    </row>
    <row r="23" spans="2:7" ht="15">
      <c r="B23" s="37" t="s">
        <v>631</v>
      </c>
      <c r="C23" s="192"/>
      <c r="D23" s="192"/>
      <c r="E23" s="314"/>
      <c r="F23" s="91"/>
      <c r="G23" s="91"/>
    </row>
    <row r="24" spans="2:7" ht="15">
      <c r="B24" s="37" t="s">
        <v>633</v>
      </c>
      <c r="C24" s="192"/>
      <c r="D24" s="192"/>
      <c r="E24" s="314"/>
      <c r="F24" s="91"/>
      <c r="G24" s="91"/>
    </row>
    <row r="25" spans="2:7" ht="15">
      <c r="B25" s="37" t="s">
        <v>635</v>
      </c>
      <c r="C25" s="311"/>
      <c r="D25" s="311"/>
      <c r="E25" s="204"/>
      <c r="F25" s="91"/>
      <c r="G25" s="91"/>
    </row>
    <row r="26" spans="2:7" ht="15">
      <c r="B26" s="37" t="s">
        <v>904</v>
      </c>
      <c r="C26" s="175"/>
      <c r="D26" s="175"/>
      <c r="E26" s="175"/>
      <c r="F26" s="91"/>
      <c r="G26" s="91"/>
    </row>
    <row r="27" spans="2:7" ht="15">
      <c r="B27" s="37" t="s">
        <v>905</v>
      </c>
      <c r="C27" s="192"/>
      <c r="D27" s="192"/>
      <c r="E27" s="316"/>
      <c r="F27" s="91"/>
      <c r="G27" s="91"/>
    </row>
    <row r="28" spans="2:7" ht="15"/>
    <row r="29" spans="2:7" ht="24" customHeight="1">
      <c r="B29" s="100" t="s">
        <v>638</v>
      </c>
      <c r="C29" s="100"/>
      <c r="D29" s="100"/>
      <c r="E29" s="100"/>
      <c r="F29" s="100"/>
    </row>
    <row r="30" spans="2:7" ht="27.75" customHeight="1">
      <c r="B30" s="6" t="s">
        <v>19</v>
      </c>
      <c r="C30" s="6" t="s">
        <v>639</v>
      </c>
      <c r="D30" s="6" t="s">
        <v>640</v>
      </c>
      <c r="E30" s="6" t="s">
        <v>641</v>
      </c>
      <c r="F30" s="6" t="s">
        <v>642</v>
      </c>
    </row>
    <row r="31" spans="2:7" ht="21.75" customHeight="1">
      <c r="B31" s="170" t="s">
        <v>643</v>
      </c>
      <c r="C31" s="170"/>
      <c r="D31" s="170"/>
      <c r="E31" s="170"/>
      <c r="F31" s="170"/>
    </row>
    <row r="32" spans="2:7" ht="27.75" customHeight="1">
      <c r="B32" s="40" t="s">
        <v>907</v>
      </c>
      <c r="C32" s="65" t="s">
        <v>644</v>
      </c>
      <c r="D32" s="26"/>
      <c r="E32" s="5"/>
      <c r="F32" s="36"/>
    </row>
    <row r="33" spans="2:6" ht="27.75" customHeight="1">
      <c r="B33" s="41" t="s">
        <v>909</v>
      </c>
      <c r="C33" s="66" t="s">
        <v>645</v>
      </c>
      <c r="D33" s="26"/>
      <c r="E33" s="5"/>
      <c r="F33" s="36"/>
    </row>
    <row r="34" spans="2:6" ht="27.75" customHeight="1">
      <c r="B34" s="40" t="s">
        <v>911</v>
      </c>
      <c r="C34" s="65" t="s">
        <v>646</v>
      </c>
      <c r="D34" s="26"/>
      <c r="E34" s="5"/>
      <c r="F34" s="36"/>
    </row>
    <row r="35" spans="2:6" ht="27.75" customHeight="1">
      <c r="B35" s="41" t="s">
        <v>913</v>
      </c>
      <c r="C35" s="66" t="s">
        <v>647</v>
      </c>
      <c r="D35" s="26"/>
      <c r="E35" s="5"/>
      <c r="F35" s="36"/>
    </row>
    <row r="36" spans="2:6" ht="27.75" customHeight="1">
      <c r="B36" s="40" t="s">
        <v>915</v>
      </c>
      <c r="C36" s="65" t="s">
        <v>648</v>
      </c>
      <c r="D36" s="26"/>
      <c r="E36" s="5"/>
      <c r="F36" s="36"/>
    </row>
    <row r="37" spans="2:6" ht="15"/>
    <row r="38" spans="2:6" ht="21.75" customHeight="1">
      <c r="B38" s="129" t="s">
        <v>650</v>
      </c>
      <c r="C38" s="129"/>
      <c r="D38" s="129"/>
      <c r="E38" s="129"/>
      <c r="F38" s="129"/>
    </row>
    <row r="39" spans="2:6" ht="27.75" customHeight="1">
      <c r="B39" s="41" t="s">
        <v>917</v>
      </c>
      <c r="C39" s="66" t="s">
        <v>651</v>
      </c>
      <c r="D39" s="26"/>
      <c r="E39" s="5"/>
      <c r="F39" s="36"/>
    </row>
    <row r="40" spans="2:6" ht="27.75" customHeight="1">
      <c r="B40" s="40" t="s">
        <v>919</v>
      </c>
      <c r="C40" s="65" t="s">
        <v>653</v>
      </c>
      <c r="D40" s="26"/>
      <c r="E40" s="5"/>
      <c r="F40" s="36"/>
    </row>
    <row r="41" spans="2:6" ht="27.75" customHeight="1">
      <c r="B41" s="41" t="s">
        <v>921</v>
      </c>
      <c r="C41" s="66" t="s">
        <v>655</v>
      </c>
      <c r="D41" s="26"/>
      <c r="E41" s="5"/>
      <c r="F41" s="36"/>
    </row>
    <row r="42" spans="2:6" ht="50.25">
      <c r="B42" s="40" t="s">
        <v>923</v>
      </c>
      <c r="C42" s="65" t="s">
        <v>657</v>
      </c>
      <c r="D42" s="26"/>
      <c r="E42" s="5"/>
      <c r="F42" s="36"/>
    </row>
    <row r="43" spans="2:6" ht="50.25">
      <c r="B43" s="41" t="s">
        <v>925</v>
      </c>
      <c r="C43" s="66" t="s">
        <v>658</v>
      </c>
      <c r="D43" s="26"/>
      <c r="E43" s="5"/>
      <c r="F43" s="36"/>
    </row>
    <row r="44" spans="2:6" ht="27.75" customHeight="1">
      <c r="B44" s="40" t="s">
        <v>926</v>
      </c>
      <c r="C44" s="65" t="s">
        <v>660</v>
      </c>
      <c r="D44" s="26"/>
      <c r="E44" s="5"/>
      <c r="F44" s="36"/>
    </row>
    <row r="45" spans="2:6" ht="27.75" customHeight="1">
      <c r="B45" s="41" t="s">
        <v>927</v>
      </c>
      <c r="C45" s="66" t="s">
        <v>661</v>
      </c>
      <c r="D45" s="26"/>
      <c r="E45" s="5"/>
      <c r="F45" s="36"/>
    </row>
    <row r="46" spans="2:6" ht="15"/>
    <row r="47" spans="2:6" ht="21.75" customHeight="1">
      <c r="B47" s="129" t="s">
        <v>662</v>
      </c>
      <c r="C47" s="129"/>
      <c r="D47" s="129"/>
      <c r="E47" s="129"/>
      <c r="F47" s="129"/>
    </row>
    <row r="48" spans="2:6" ht="27.75" customHeight="1">
      <c r="B48" s="40" t="s">
        <v>929</v>
      </c>
      <c r="C48" s="65" t="s">
        <v>663</v>
      </c>
      <c r="D48" s="26"/>
      <c r="E48" s="5"/>
      <c r="F48" s="36"/>
    </row>
    <row r="49" spans="2:6" ht="50.25">
      <c r="B49" s="41" t="s">
        <v>931</v>
      </c>
      <c r="C49" s="66" t="s">
        <v>665</v>
      </c>
      <c r="D49" s="26"/>
      <c r="E49" s="5"/>
      <c r="F49" s="36"/>
    </row>
    <row r="50" spans="2:6" ht="27.75" customHeight="1">
      <c r="B50" s="40" t="s">
        <v>933</v>
      </c>
      <c r="C50" s="65" t="s">
        <v>666</v>
      </c>
      <c r="D50" s="26"/>
      <c r="E50" s="5"/>
      <c r="F50" s="36"/>
    </row>
    <row r="51" spans="2:6" ht="15"/>
    <row r="52" spans="2:6" ht="21.75" customHeight="1">
      <c r="B52" s="129" t="s">
        <v>667</v>
      </c>
      <c r="C52" s="129"/>
      <c r="D52" s="129"/>
      <c r="E52" s="129"/>
      <c r="F52" s="129"/>
    </row>
    <row r="53" spans="2:6" ht="27.75" customHeight="1">
      <c r="B53" s="41" t="s">
        <v>935</v>
      </c>
      <c r="C53" s="66" t="s">
        <v>668</v>
      </c>
      <c r="D53" s="26"/>
      <c r="E53" s="5"/>
      <c r="F53" s="36"/>
    </row>
    <row r="54" spans="2:6" ht="27.75" customHeight="1">
      <c r="B54" s="40" t="s">
        <v>937</v>
      </c>
      <c r="C54" s="65" t="s">
        <v>670</v>
      </c>
      <c r="D54" s="26"/>
      <c r="E54" s="5"/>
      <c r="F54" s="36"/>
    </row>
    <row r="55" spans="2:6" ht="15"/>
    <row r="56" spans="2:6" ht="27.75" customHeight="1">
      <c r="B56" s="214" t="s">
        <v>671</v>
      </c>
      <c r="C56" s="214"/>
      <c r="D56" s="42">
        <f>IF(D32="Sí",1,IF(D32="Parcial",0.5,0))+IF(D33="Sí",1,IF(D33="Parcial",0.5,0))+IF(D34="Sí",1,IF(D34="Parcial",0.5,0))+IF(D35="Sí",1,IF(D35="Parcial",0.5,0))+IF(D36="Sí",1,IF(D36="Parcial",0.5,0))+IF(D39="Sí",1,IF(D39="Parcial",0.5,0))+IF(D40="Sí",1,IF(D40="Parcial",0.5,0))+IF(D41="Sí",1,IF(D41="Parcial",0.5,0))+IF(D42="Sí",1,IF(D42="Parcial",0.5,0))+IF(D43="Sí",1,IF(D43="Parcial",0.5,0))+IF(D44="Sí",1,IF(D44="Parcial",0.5,0))+IF(D45="Sí",1,IF(D45="Parcial",0.5,0))+IF(D48="Sí",1,IF(D48="Parcial",0.5,0))+IF(D49="Sí",1,IF(D49="Parcial",0.5,0))+IF(D50="Sí",1,IF(D50="Parcial",0.5,0))+IF(D53="Sí",1,IF(D53="Parcial",0.5,0))+IF(D54="Sí",1,IF(D54="Parcial",0.5,0))</f>
        <v>0</v>
      </c>
      <c r="E56" s="43">
        <f>D56/17</f>
        <v>0</v>
      </c>
    </row>
    <row r="57" spans="2:6" ht="15"/>
    <row r="58" spans="2:6" ht="24" customHeight="1">
      <c r="B58" s="100" t="s">
        <v>672</v>
      </c>
      <c r="C58" s="100"/>
      <c r="D58" s="100"/>
      <c r="E58" s="100"/>
      <c r="F58" s="100"/>
    </row>
    <row r="59" spans="2:6" ht="21.75" customHeight="1">
      <c r="B59" s="6" t="s">
        <v>673</v>
      </c>
      <c r="C59" s="6" t="s">
        <v>674</v>
      </c>
      <c r="D59" s="6" t="s">
        <v>675</v>
      </c>
      <c r="E59" s="6" t="s">
        <v>676</v>
      </c>
      <c r="F59" s="6" t="s">
        <v>677</v>
      </c>
    </row>
    <row r="60" spans="2:6" ht="21.75" customHeight="1">
      <c r="B60" s="44" t="s">
        <v>678</v>
      </c>
      <c r="C60" s="71"/>
      <c r="D60" s="45"/>
      <c r="E60" s="45"/>
      <c r="F60" s="121" t="s">
        <v>1059</v>
      </c>
    </row>
    <row r="61" spans="2:6" ht="21.75" customHeight="1">
      <c r="B61" s="46" t="s">
        <v>680</v>
      </c>
      <c r="C61" s="72"/>
      <c r="D61" s="47"/>
      <c r="E61" s="47"/>
      <c r="F61" s="121" t="s">
        <v>1059</v>
      </c>
    </row>
    <row r="62" spans="2:6" ht="21.75" customHeight="1">
      <c r="B62" s="44" t="s">
        <v>681</v>
      </c>
      <c r="C62" s="71"/>
      <c r="D62" s="45"/>
      <c r="E62" s="45"/>
      <c r="F62" s="121" t="s">
        <v>1059</v>
      </c>
    </row>
    <row r="63" spans="2:6" ht="21.75" customHeight="1">
      <c r="B63" s="46" t="s">
        <v>682</v>
      </c>
      <c r="C63" s="72"/>
      <c r="D63" s="47"/>
      <c r="E63" s="47"/>
      <c r="F63" s="121" t="s">
        <v>1059</v>
      </c>
    </row>
    <row r="64" spans="2:6" ht="21.75" customHeight="1">
      <c r="B64" s="44" t="s">
        <v>683</v>
      </c>
      <c r="C64" s="73">
        <v>0.68</v>
      </c>
      <c r="D64" s="45"/>
      <c r="E64" s="45"/>
      <c r="F64" s="121" t="s">
        <v>1059</v>
      </c>
    </row>
    <row r="65" spans="2:6" ht="21.75" customHeight="1">
      <c r="B65" s="46" t="s">
        <v>684</v>
      </c>
      <c r="C65" s="72" t="s">
        <v>1064</v>
      </c>
      <c r="D65" s="47"/>
      <c r="E65" s="47"/>
      <c r="F65" s="121" t="s">
        <v>1059</v>
      </c>
    </row>
    <row r="66" spans="2:6" ht="21.75" customHeight="1">
      <c r="B66" s="44" t="s">
        <v>249</v>
      </c>
      <c r="C66" s="73">
        <v>0.89</v>
      </c>
      <c r="D66" s="45"/>
      <c r="E66" s="45"/>
      <c r="F66" s="121" t="s">
        <v>1059</v>
      </c>
    </row>
    <row r="67" spans="2:6" ht="21.75" customHeight="1">
      <c r="B67" s="46" t="s">
        <v>685</v>
      </c>
      <c r="C67" s="72" t="s">
        <v>1065</v>
      </c>
      <c r="D67" s="47"/>
      <c r="E67" s="47"/>
      <c r="F67" s="121" t="s">
        <v>1059</v>
      </c>
    </row>
    <row r="68" spans="2:6" ht="21.75" customHeight="1">
      <c r="B68" s="44" t="s">
        <v>686</v>
      </c>
      <c r="C68" s="71"/>
      <c r="D68" s="45"/>
      <c r="E68" s="45"/>
      <c r="F68" s="121" t="s">
        <v>1059</v>
      </c>
    </row>
    <row r="69" spans="2:6" ht="21.75" customHeight="1">
      <c r="B69" s="46" t="s">
        <v>687</v>
      </c>
      <c r="C69" s="72"/>
      <c r="D69" s="47"/>
      <c r="E69" s="47"/>
      <c r="F69" s="121" t="s">
        <v>1059</v>
      </c>
    </row>
    <row r="70" spans="2:6" ht="21.75" customHeight="1">
      <c r="B70" s="44" t="s">
        <v>688</v>
      </c>
      <c r="C70" s="71">
        <v>12</v>
      </c>
      <c r="D70" s="45"/>
      <c r="E70" s="45"/>
      <c r="F70" s="121" t="s">
        <v>1059</v>
      </c>
    </row>
    <row r="71" spans="2:6" ht="21.75" customHeight="1">
      <c r="B71" s="46" t="s">
        <v>690</v>
      </c>
      <c r="C71" s="72">
        <v>8</v>
      </c>
      <c r="D71" s="47"/>
      <c r="E71" s="47"/>
      <c r="F71" s="121" t="s">
        <v>1059</v>
      </c>
    </row>
    <row r="72" spans="2:6" ht="15"/>
    <row r="73" spans="2:6" ht="24" customHeight="1">
      <c r="B73" s="100" t="s">
        <v>37</v>
      </c>
      <c r="C73" s="100"/>
      <c r="D73" s="100"/>
      <c r="E73" s="100"/>
      <c r="F73" s="100"/>
    </row>
    <row r="74" spans="2:6" ht="24" customHeight="1">
      <c r="B74" s="216" t="s">
        <v>691</v>
      </c>
      <c r="C74" s="216"/>
      <c r="D74" s="216"/>
      <c r="E74" s="216"/>
      <c r="F74" s="216"/>
    </row>
    <row r="75" spans="2:6" ht="21.75" customHeight="1">
      <c r="B75" s="6" t="s">
        <v>692</v>
      </c>
      <c r="C75" s="6" t="s">
        <v>693</v>
      </c>
      <c r="D75" s="6" t="s">
        <v>694</v>
      </c>
      <c r="E75" s="6" t="s">
        <v>695</v>
      </c>
      <c r="F75" s="6" t="s">
        <v>696</v>
      </c>
    </row>
    <row r="76" spans="2:6" ht="19.5" customHeight="1">
      <c r="B76" s="44" t="s">
        <v>697</v>
      </c>
      <c r="C76" s="45"/>
      <c r="D76" s="45"/>
      <c r="E76" s="45"/>
      <c r="F76" s="45"/>
    </row>
    <row r="77" spans="2:6" ht="19.5" customHeight="1">
      <c r="B77" s="46" t="s">
        <v>698</v>
      </c>
      <c r="C77" s="47"/>
      <c r="D77" s="47"/>
      <c r="E77" s="47"/>
      <c r="F77" s="47"/>
    </row>
    <row r="78" spans="2:6" ht="19.5" customHeight="1">
      <c r="B78" s="44" t="s">
        <v>700</v>
      </c>
      <c r="C78" s="45"/>
      <c r="D78" s="45"/>
      <c r="E78" s="45"/>
      <c r="F78" s="45"/>
    </row>
    <row r="79" spans="2:6" ht="19.5" customHeight="1">
      <c r="B79" s="46" t="s">
        <v>701</v>
      </c>
      <c r="C79" s="47"/>
      <c r="D79" s="47"/>
      <c r="E79" s="47"/>
      <c r="F79" s="47"/>
    </row>
    <row r="80" spans="2:6" ht="19.5" customHeight="1">
      <c r="B80" s="44" t="s">
        <v>703</v>
      </c>
      <c r="C80" s="45"/>
      <c r="D80" s="45"/>
      <c r="E80" s="45"/>
      <c r="F80" s="45"/>
    </row>
    <row r="81" spans="2:7" ht="19.5" customHeight="1">
      <c r="B81" s="46" t="s">
        <v>704</v>
      </c>
      <c r="C81" s="47"/>
      <c r="D81" s="47"/>
      <c r="E81" s="47"/>
      <c r="F81" s="47"/>
    </row>
    <row r="82" spans="2:7" ht="19.5" customHeight="1">
      <c r="B82" s="44" t="s">
        <v>705</v>
      </c>
      <c r="C82" s="45"/>
      <c r="D82" s="45"/>
      <c r="E82" s="45"/>
      <c r="F82" s="45"/>
    </row>
    <row r="83" spans="2:7" ht="19.5" customHeight="1">
      <c r="B83" s="46" t="s">
        <v>707</v>
      </c>
      <c r="C83" s="47"/>
      <c r="D83" s="47"/>
      <c r="E83" s="47"/>
      <c r="F83" s="47"/>
    </row>
    <row r="84" spans="2:7" ht="14.45" customHeight="1"/>
    <row r="85" spans="2:7" ht="24" customHeight="1">
      <c r="B85" s="100" t="s">
        <v>709</v>
      </c>
      <c r="C85" s="100"/>
      <c r="D85" s="100"/>
      <c r="E85" s="100"/>
      <c r="F85" s="100"/>
    </row>
    <row r="86" spans="2:7" ht="21.75" customHeight="1">
      <c r="B86" s="6" t="s">
        <v>710</v>
      </c>
      <c r="C86" s="6" t="s">
        <v>674</v>
      </c>
      <c r="D86" s="6" t="s">
        <v>194</v>
      </c>
      <c r="E86" s="6" t="s">
        <v>711</v>
      </c>
      <c r="F86" s="6" t="s">
        <v>696</v>
      </c>
    </row>
    <row r="87" spans="2:7" ht="21.75" customHeight="1">
      <c r="B87" s="14" t="s">
        <v>712</v>
      </c>
      <c r="C87" s="45"/>
      <c r="D87" s="45"/>
      <c r="E87" s="45"/>
      <c r="F87" s="45"/>
    </row>
    <row r="88" spans="2:7" ht="33">
      <c r="B88" s="16" t="s">
        <v>420</v>
      </c>
      <c r="C88" s="36"/>
      <c r="D88" s="36"/>
      <c r="E88" s="47"/>
      <c r="F88" s="47"/>
    </row>
    <row r="89" spans="2:7" ht="21.75" customHeight="1">
      <c r="B89" s="14" t="s">
        <v>421</v>
      </c>
      <c r="C89" s="45"/>
      <c r="D89" s="45"/>
      <c r="E89" s="45"/>
      <c r="F89" s="45"/>
    </row>
    <row r="90" spans="2:7" ht="33">
      <c r="B90" s="16" t="s">
        <v>713</v>
      </c>
      <c r="C90" s="47"/>
      <c r="D90" s="47"/>
      <c r="E90" s="47"/>
      <c r="F90" s="47"/>
    </row>
    <row r="91" spans="2:7" ht="33">
      <c r="B91" s="14" t="s">
        <v>714</v>
      </c>
      <c r="C91" s="45"/>
      <c r="D91" s="45"/>
      <c r="E91" s="45"/>
      <c r="F91" s="45"/>
    </row>
    <row r="92" spans="2:7" ht="21.75" customHeight="1">
      <c r="B92" s="16" t="s">
        <v>422</v>
      </c>
      <c r="C92" s="47"/>
      <c r="D92" s="47"/>
      <c r="E92" s="47"/>
      <c r="F92" s="47"/>
    </row>
    <row r="93" spans="2:7" ht="33">
      <c r="B93" s="14" t="s">
        <v>423</v>
      </c>
      <c r="C93" s="45"/>
      <c r="D93" s="45"/>
      <c r="E93" s="45"/>
      <c r="F93" s="45"/>
    </row>
    <row r="95" spans="2:7" ht="24" customHeight="1">
      <c r="B95" s="201" t="s">
        <v>715</v>
      </c>
      <c r="C95" s="201"/>
      <c r="D95" s="201"/>
      <c r="E95" s="201"/>
      <c r="F95" s="201"/>
      <c r="G95" s="201"/>
    </row>
    <row r="96" spans="2:7" ht="27.75" customHeight="1">
      <c r="B96" s="6" t="s">
        <v>141</v>
      </c>
      <c r="C96" s="6" t="s">
        <v>716</v>
      </c>
      <c r="D96" s="6" t="s">
        <v>717</v>
      </c>
      <c r="E96" s="6" t="s">
        <v>718</v>
      </c>
      <c r="F96" s="6" t="s">
        <v>719</v>
      </c>
      <c r="G96" s="6" t="s">
        <v>720</v>
      </c>
    </row>
    <row r="97" spans="2:7" ht="25.5" customHeight="1">
      <c r="B97" s="48" t="s">
        <v>721</v>
      </c>
      <c r="C97" s="26"/>
      <c r="D97" s="69" t="s">
        <v>722</v>
      </c>
      <c r="E97" s="49"/>
      <c r="F97" s="36"/>
      <c r="G97" s="5"/>
    </row>
    <row r="98" spans="2:7" ht="25.5" customHeight="1">
      <c r="B98" s="50" t="s">
        <v>724</v>
      </c>
      <c r="C98" s="26"/>
      <c r="D98" s="68" t="s">
        <v>725</v>
      </c>
      <c r="E98" s="49"/>
      <c r="F98" s="36"/>
      <c r="G98" s="5"/>
    </row>
    <row r="99" spans="2:7" ht="25.5" customHeight="1">
      <c r="B99" s="48" t="s">
        <v>727</v>
      </c>
      <c r="C99" s="26"/>
      <c r="D99" s="69" t="s">
        <v>728</v>
      </c>
      <c r="E99" s="49"/>
      <c r="F99" s="36"/>
      <c r="G99" s="5"/>
    </row>
    <row r="100" spans="2:7" ht="25.5" customHeight="1">
      <c r="B100" s="50" t="s">
        <v>730</v>
      </c>
      <c r="C100" s="26"/>
      <c r="D100" s="68" t="s">
        <v>731</v>
      </c>
      <c r="E100" s="49"/>
      <c r="F100" s="36"/>
      <c r="G100" s="5"/>
    </row>
    <row r="101" spans="2:7" ht="25.5" customHeight="1">
      <c r="B101" s="48" t="s">
        <v>733</v>
      </c>
      <c r="C101" s="26"/>
      <c r="D101" s="67" t="s">
        <v>734</v>
      </c>
      <c r="E101" s="49"/>
      <c r="F101" s="36"/>
      <c r="G101" s="5"/>
    </row>
    <row r="102" spans="2:7" ht="25.5" customHeight="1">
      <c r="B102" s="50" t="s">
        <v>736</v>
      </c>
      <c r="C102" s="26"/>
      <c r="D102" s="68" t="s">
        <v>737</v>
      </c>
      <c r="E102" s="49"/>
      <c r="F102" s="36"/>
      <c r="G102" s="5"/>
    </row>
    <row r="103" spans="2:7" ht="25.5" customHeight="1">
      <c r="B103" s="48" t="s">
        <v>739</v>
      </c>
      <c r="C103" s="26"/>
      <c r="D103" s="67" t="s">
        <v>740</v>
      </c>
      <c r="E103" s="49"/>
      <c r="F103" s="36"/>
      <c r="G103" s="5"/>
    </row>
    <row r="104" spans="2:7" ht="25.5" customHeight="1">
      <c r="B104" s="50" t="s">
        <v>742</v>
      </c>
      <c r="C104" s="26"/>
      <c r="D104" s="74" t="s">
        <v>743</v>
      </c>
      <c r="E104" s="49"/>
      <c r="F104" s="36"/>
      <c r="G104" s="5"/>
    </row>
    <row r="105" spans="2:7" ht="66.75">
      <c r="B105" s="48" t="s">
        <v>745</v>
      </c>
      <c r="C105" s="26"/>
      <c r="D105" s="69" t="s">
        <v>746</v>
      </c>
      <c r="E105" s="49"/>
      <c r="F105" s="36"/>
      <c r="G105" s="5"/>
    </row>
    <row r="106" spans="2:7" ht="25.5" customHeight="1">
      <c r="B106" s="50" t="s">
        <v>748</v>
      </c>
      <c r="C106" s="26"/>
      <c r="D106" s="74" t="s">
        <v>749</v>
      </c>
      <c r="E106" s="49"/>
      <c r="F106" s="36"/>
      <c r="G106" s="5"/>
    </row>
    <row r="107" spans="2:7" ht="25.5" customHeight="1">
      <c r="B107" s="48" t="s">
        <v>751</v>
      </c>
      <c r="C107" s="26"/>
      <c r="D107" s="67" t="s">
        <v>752</v>
      </c>
      <c r="E107" s="49"/>
      <c r="F107" s="36"/>
      <c r="G107" s="5"/>
    </row>
    <row r="108" spans="2:7" ht="25.5" customHeight="1">
      <c r="B108" s="50" t="s">
        <v>754</v>
      </c>
      <c r="C108" s="26"/>
      <c r="D108" s="74" t="s">
        <v>755</v>
      </c>
      <c r="E108" s="49"/>
      <c r="F108" s="36"/>
      <c r="G108" s="5"/>
    </row>
    <row r="109" spans="2:7" ht="25.5" customHeight="1">
      <c r="B109" s="48" t="s">
        <v>757</v>
      </c>
      <c r="C109" s="26"/>
      <c r="D109" s="69" t="s">
        <v>758</v>
      </c>
      <c r="E109" s="49"/>
      <c r="F109" s="36"/>
      <c r="G109" s="5"/>
    </row>
    <row r="110" spans="2:7" ht="25.5" customHeight="1">
      <c r="B110" s="50" t="s">
        <v>760</v>
      </c>
      <c r="C110" s="26"/>
      <c r="D110" s="74" t="s">
        <v>761</v>
      </c>
      <c r="E110" s="49"/>
      <c r="F110" s="36"/>
      <c r="G110" s="5"/>
    </row>
    <row r="111" spans="2:7" ht="25.5" customHeight="1">
      <c r="B111" s="48" t="s">
        <v>763</v>
      </c>
      <c r="C111" s="26"/>
      <c r="D111" s="69" t="s">
        <v>764</v>
      </c>
      <c r="E111" s="49"/>
      <c r="F111" s="36"/>
      <c r="G111" s="5"/>
    </row>
    <row r="112" spans="2:7" ht="25.5" customHeight="1">
      <c r="B112" s="50" t="s">
        <v>766</v>
      </c>
      <c r="C112" s="26" t="s">
        <v>86</v>
      </c>
      <c r="D112" s="74" t="s">
        <v>767</v>
      </c>
      <c r="E112" s="49"/>
      <c r="F112" s="36"/>
      <c r="G112" s="5"/>
    </row>
    <row r="113" spans="2:7" ht="25.5" customHeight="1">
      <c r="B113" s="48" t="s">
        <v>769</v>
      </c>
      <c r="C113" s="26"/>
      <c r="D113" s="69" t="s">
        <v>770</v>
      </c>
      <c r="E113" s="49"/>
      <c r="F113" s="36"/>
      <c r="G113" s="5"/>
    </row>
    <row r="114" spans="2:7" ht="33">
      <c r="B114" s="50" t="s">
        <v>772</v>
      </c>
      <c r="C114" s="26" t="s">
        <v>93</v>
      </c>
      <c r="D114" s="74" t="s">
        <v>773</v>
      </c>
      <c r="E114" s="49"/>
      <c r="F114" s="36"/>
      <c r="G114" s="5"/>
    </row>
    <row r="115" spans="2:7" ht="66.75">
      <c r="B115" s="50" t="s">
        <v>775</v>
      </c>
      <c r="C115" s="26" t="s">
        <v>86</v>
      </c>
      <c r="D115" s="74" t="s">
        <v>776</v>
      </c>
      <c r="E115" s="49"/>
      <c r="F115" s="36"/>
      <c r="G115" s="5" t="s">
        <v>777</v>
      </c>
    </row>
    <row r="116" spans="2:7" ht="15.75">
      <c r="B116" s="50" t="s">
        <v>778</v>
      </c>
      <c r="C116" s="26"/>
      <c r="D116" s="74"/>
      <c r="E116" s="49"/>
      <c r="F116" s="36"/>
      <c r="G116" s="5"/>
    </row>
    <row r="117" spans="2:7" ht="15"/>
    <row r="118" spans="2:7" ht="24" customHeight="1">
      <c r="B118" s="100" t="s">
        <v>779</v>
      </c>
      <c r="C118" s="100"/>
      <c r="D118" s="100"/>
    </row>
    <row r="119" spans="2:7" ht="21.75" customHeight="1">
      <c r="B119" s="6" t="s">
        <v>780</v>
      </c>
      <c r="C119" s="6" t="s">
        <v>781</v>
      </c>
      <c r="D119" s="6" t="s">
        <v>677</v>
      </c>
    </row>
    <row r="120" spans="2:7" ht="21.75" customHeight="1">
      <c r="B120" s="13" t="s">
        <v>782</v>
      </c>
      <c r="C120" s="64"/>
    </row>
    <row r="121" spans="2:7" ht="21.75" customHeight="1">
      <c r="B121" s="15" t="s">
        <v>783</v>
      </c>
      <c r="C121" s="64"/>
    </row>
    <row r="122" spans="2:7" ht="21.75" customHeight="1">
      <c r="B122" s="13" t="s">
        <v>786</v>
      </c>
      <c r="C122" s="64"/>
    </row>
    <row r="123" spans="2:7" ht="21.75" customHeight="1">
      <c r="B123" s="15" t="s">
        <v>787</v>
      </c>
      <c r="C123" s="64"/>
    </row>
    <row r="124" spans="2:7" ht="21.75" customHeight="1">
      <c r="B124" s="13" t="s">
        <v>788</v>
      </c>
      <c r="C124" s="64"/>
    </row>
    <row r="125" spans="2:7" ht="21.75" customHeight="1">
      <c r="B125" s="15" t="s">
        <v>789</v>
      </c>
      <c r="C125" s="64"/>
    </row>
    <row r="126" spans="2:7" ht="27.75" customHeight="1">
      <c r="B126" s="122" t="s">
        <v>790</v>
      </c>
      <c r="C126" s="64"/>
    </row>
    <row r="127" spans="2:7" ht="21.75" customHeight="1">
      <c r="B127" s="123" t="s">
        <v>791</v>
      </c>
      <c r="C127" s="109"/>
      <c r="D127" s="109"/>
    </row>
    <row r="128" spans="2:7" ht="15"/>
    <row r="129" spans="2:7" ht="24" customHeight="1">
      <c r="B129" s="100" t="s">
        <v>792</v>
      </c>
      <c r="C129" s="100"/>
      <c r="D129" s="100"/>
      <c r="E129" s="100"/>
      <c r="F129" s="100"/>
    </row>
    <row r="130" spans="2:7" ht="21.75" customHeight="1">
      <c r="B130" s="6" t="s">
        <v>793</v>
      </c>
      <c r="C130" s="6" t="s">
        <v>794</v>
      </c>
      <c r="D130" s="6" t="s">
        <v>795</v>
      </c>
      <c r="E130" s="6" t="s">
        <v>796</v>
      </c>
      <c r="F130" s="6" t="s">
        <v>261</v>
      </c>
    </row>
    <row r="131" spans="2:7" ht="21.75" customHeight="1">
      <c r="B131" s="44" t="s">
        <v>797</v>
      </c>
      <c r="C131" s="99"/>
      <c r="D131" s="45"/>
      <c r="E131" s="14"/>
      <c r="F131" s="45"/>
    </row>
    <row r="132" spans="2:7" ht="21.75" customHeight="1">
      <c r="B132" s="46" t="s">
        <v>799</v>
      </c>
      <c r="C132" s="99"/>
      <c r="D132" s="45"/>
      <c r="E132" s="16"/>
      <c r="F132" s="45"/>
    </row>
    <row r="133" spans="2:7" ht="21.75" customHeight="1">
      <c r="B133" s="44" t="s">
        <v>800</v>
      </c>
      <c r="C133" s="99"/>
      <c r="D133" s="45"/>
      <c r="E133" s="14"/>
      <c r="F133" s="45"/>
    </row>
    <row r="134" spans="2:7" ht="21.75" customHeight="1">
      <c r="B134" s="46" t="s">
        <v>801</v>
      </c>
      <c r="C134" s="99"/>
      <c r="D134" s="45"/>
      <c r="E134" s="16"/>
      <c r="F134" s="45"/>
    </row>
    <row r="135" spans="2:7" ht="21.75" customHeight="1">
      <c r="B135" s="14" t="s">
        <v>802</v>
      </c>
      <c r="C135" s="99"/>
      <c r="D135" s="45"/>
      <c r="E135" s="14"/>
      <c r="F135" s="45"/>
    </row>
    <row r="136" spans="2:7" ht="30" customHeight="1">
      <c r="B136" s="16" t="s">
        <v>803</v>
      </c>
      <c r="C136" s="99"/>
      <c r="D136" s="45"/>
      <c r="E136" s="16"/>
      <c r="F136" s="45"/>
    </row>
    <row r="137" spans="2:7" ht="21.75" customHeight="1">
      <c r="B137" s="44" t="s">
        <v>804</v>
      </c>
      <c r="C137" s="99"/>
      <c r="D137" s="45"/>
      <c r="E137" s="14"/>
      <c r="F137" s="45"/>
    </row>
    <row r="138" spans="2:7" ht="21.75" customHeight="1">
      <c r="B138" s="46" t="s">
        <v>805</v>
      </c>
      <c r="C138" s="99"/>
      <c r="D138" s="45"/>
      <c r="E138" s="16"/>
      <c r="F138" s="45"/>
    </row>
    <row r="139" spans="2:7" ht="21.75" customHeight="1">
      <c r="B139" s="44" t="s">
        <v>806</v>
      </c>
      <c r="C139" s="99"/>
      <c r="D139" s="45"/>
      <c r="E139" s="14"/>
      <c r="F139" s="45"/>
    </row>
    <row r="140" spans="2:7" ht="21.75" customHeight="1">
      <c r="B140" s="46" t="s">
        <v>807</v>
      </c>
      <c r="C140" s="99"/>
      <c r="D140" s="45"/>
      <c r="E140" s="16"/>
      <c r="F140" s="45"/>
    </row>
    <row r="142" spans="2:7" ht="24" customHeight="1">
      <c r="B142" s="201" t="s">
        <v>810</v>
      </c>
      <c r="C142" s="201"/>
      <c r="D142" s="201"/>
      <c r="E142" s="201"/>
      <c r="F142" s="201"/>
      <c r="G142" s="201"/>
    </row>
    <row r="143" spans="2:7" ht="21.75" customHeight="1">
      <c r="B143" s="6" t="s">
        <v>811</v>
      </c>
      <c r="C143" s="6" t="s">
        <v>812</v>
      </c>
    </row>
    <row r="144" spans="2:7" ht="21.75" customHeight="1">
      <c r="B144" s="13" t="s">
        <v>813</v>
      </c>
      <c r="C144" s="209"/>
      <c r="D144" s="209"/>
      <c r="E144" s="209"/>
      <c r="F144" s="209"/>
      <c r="G144" s="209"/>
    </row>
    <row r="145" spans="2:7" ht="21.75" customHeight="1">
      <c r="B145" s="15" t="s">
        <v>815</v>
      </c>
      <c r="C145" s="209"/>
      <c r="D145" s="209"/>
      <c r="E145" s="209"/>
      <c r="F145" s="209"/>
      <c r="G145" s="209"/>
    </row>
    <row r="146" spans="2:7" ht="21.75" customHeight="1">
      <c r="B146" s="13" t="s">
        <v>816</v>
      </c>
      <c r="C146" s="209"/>
      <c r="D146" s="209"/>
      <c r="E146" s="209"/>
      <c r="F146" s="209"/>
      <c r="G146" s="209"/>
    </row>
    <row r="147" spans="2:7" ht="21.75" customHeight="1">
      <c r="B147" s="15" t="s">
        <v>817</v>
      </c>
      <c r="C147" s="209"/>
      <c r="D147" s="209"/>
      <c r="E147" s="209"/>
      <c r="F147" s="209"/>
      <c r="G147" s="209"/>
    </row>
    <row r="148" spans="2:7" ht="21.75" customHeight="1">
      <c r="B148" s="13" t="s">
        <v>818</v>
      </c>
      <c r="C148" s="209"/>
      <c r="D148" s="209"/>
      <c r="E148" s="209"/>
      <c r="F148" s="209"/>
      <c r="G148" s="209"/>
    </row>
    <row r="149" spans="2:7" ht="21.75" customHeight="1">
      <c r="B149" s="15" t="s">
        <v>819</v>
      </c>
      <c r="C149" s="209"/>
      <c r="D149" s="209"/>
      <c r="E149" s="209"/>
      <c r="F149" s="209"/>
      <c r="G149" s="209"/>
    </row>
    <row r="150" spans="2:7" ht="21.75" customHeight="1">
      <c r="B150" s="13" t="s">
        <v>821</v>
      </c>
      <c r="C150" s="209"/>
      <c r="D150" s="209"/>
      <c r="E150" s="209"/>
      <c r="F150" s="209"/>
      <c r="G150" s="209"/>
    </row>
    <row r="152" spans="2:7" ht="24" customHeight="1">
      <c r="B152" s="201" t="s">
        <v>823</v>
      </c>
      <c r="C152" s="201"/>
      <c r="D152" s="201"/>
      <c r="E152" s="201"/>
      <c r="F152" s="201"/>
      <c r="G152" s="201"/>
    </row>
    <row r="153" spans="2:7" ht="21.75" customHeight="1">
      <c r="B153" s="6" t="s">
        <v>824</v>
      </c>
      <c r="C153" s="6" t="s">
        <v>825</v>
      </c>
    </row>
    <row r="154" spans="2:7" ht="30" customHeight="1">
      <c r="B154" s="51" t="s">
        <v>826</v>
      </c>
      <c r="C154" s="209"/>
      <c r="D154" s="209"/>
      <c r="E154" s="209"/>
      <c r="F154" s="209"/>
      <c r="G154" s="209"/>
    </row>
    <row r="155" spans="2:7" ht="30" customHeight="1">
      <c r="B155" s="52" t="s">
        <v>828</v>
      </c>
      <c r="C155" s="209"/>
      <c r="D155" s="209"/>
      <c r="E155" s="209"/>
      <c r="F155" s="209"/>
      <c r="G155" s="209"/>
    </row>
    <row r="156" spans="2:7" ht="30" customHeight="1">
      <c r="B156" s="51" t="s">
        <v>830</v>
      </c>
      <c r="C156" s="209"/>
      <c r="D156" s="209"/>
      <c r="E156" s="209"/>
      <c r="F156" s="209"/>
      <c r="G156" s="209"/>
    </row>
    <row r="157" spans="2:7" ht="30" customHeight="1">
      <c r="B157" s="52" t="s">
        <v>832</v>
      </c>
      <c r="C157" s="209"/>
      <c r="D157" s="209"/>
      <c r="E157" s="209"/>
      <c r="F157" s="209"/>
      <c r="G157" s="209"/>
    </row>
    <row r="158" spans="2:7" ht="30" customHeight="1">
      <c r="B158" s="51" t="s">
        <v>834</v>
      </c>
      <c r="C158" s="209"/>
      <c r="D158" s="209"/>
      <c r="E158" s="209"/>
      <c r="F158" s="209"/>
      <c r="G158" s="209"/>
    </row>
    <row r="159" spans="2:7" ht="30" customHeight="1">
      <c r="B159" s="52" t="s">
        <v>836</v>
      </c>
      <c r="C159" s="209"/>
      <c r="D159" s="209"/>
      <c r="E159" s="209"/>
      <c r="F159" s="209"/>
      <c r="G159" s="209"/>
    </row>
    <row r="160" spans="2:7" ht="30" customHeight="1">
      <c r="B160" s="51" t="s">
        <v>837</v>
      </c>
      <c r="C160" s="209"/>
      <c r="D160" s="209"/>
      <c r="E160" s="209"/>
      <c r="F160" s="209"/>
      <c r="G160" s="209"/>
    </row>
    <row r="161" spans="2:11" ht="30" customHeight="1">
      <c r="B161" s="52" t="s">
        <v>839</v>
      </c>
      <c r="C161" s="211" t="s">
        <v>1060</v>
      </c>
      <c r="D161" s="212"/>
      <c r="E161" s="212"/>
      <c r="F161" s="212"/>
      <c r="G161" s="212"/>
    </row>
    <row r="162" spans="2:11" ht="30" customHeight="1">
      <c r="B162" s="51" t="s">
        <v>841</v>
      </c>
      <c r="C162" s="209"/>
      <c r="D162" s="209"/>
      <c r="E162" s="209"/>
      <c r="F162" s="209"/>
      <c r="G162" s="209"/>
    </row>
    <row r="163" spans="2:11" ht="15"/>
    <row r="164" spans="2:11" ht="24.75" customHeight="1">
      <c r="B164" s="303" t="s">
        <v>843</v>
      </c>
      <c r="C164" s="303"/>
      <c r="D164" s="303"/>
      <c r="E164" s="303"/>
      <c r="F164" s="303"/>
      <c r="G164" s="303"/>
      <c r="H164" s="360"/>
      <c r="I164" s="124" t="s">
        <v>846</v>
      </c>
      <c r="J164" s="124" t="s">
        <v>847</v>
      </c>
      <c r="K164" s="124" t="s">
        <v>848</v>
      </c>
    </row>
    <row r="165" spans="2:11" ht="32.25" customHeight="1">
      <c r="B165" s="92" t="s">
        <v>260</v>
      </c>
      <c r="C165" s="93"/>
      <c r="D165" s="92" t="s">
        <v>844</v>
      </c>
      <c r="E165" s="93"/>
      <c r="F165" s="92" t="s">
        <v>845</v>
      </c>
      <c r="G165" s="93"/>
      <c r="H165" s="360"/>
      <c r="I165" s="125" t="s">
        <v>850</v>
      </c>
      <c r="J165" s="114" t="s">
        <v>851</v>
      </c>
      <c r="K165" s="114" t="s">
        <v>852</v>
      </c>
    </row>
    <row r="166" spans="2:11" ht="27">
      <c r="B166" s="94" t="s">
        <v>849</v>
      </c>
      <c r="C166" s="307"/>
      <c r="D166" s="307"/>
      <c r="E166" s="307"/>
      <c r="F166" s="307"/>
      <c r="G166" s="307"/>
      <c r="H166" s="360"/>
      <c r="I166" s="125" t="s">
        <v>854</v>
      </c>
      <c r="J166" s="114" t="s">
        <v>855</v>
      </c>
      <c r="K166" s="114" t="s">
        <v>856</v>
      </c>
    </row>
    <row r="167" spans="2:11" ht="15">
      <c r="B167" s="92" t="s">
        <v>853</v>
      </c>
      <c r="C167" s="307"/>
      <c r="D167" s="307"/>
      <c r="E167" s="307"/>
      <c r="F167" s="307"/>
      <c r="G167" s="307"/>
      <c r="H167" s="360"/>
      <c r="I167" s="125" t="s">
        <v>858</v>
      </c>
      <c r="J167" s="114" t="s">
        <v>859</v>
      </c>
      <c r="K167" s="114" t="s">
        <v>860</v>
      </c>
    </row>
    <row r="168" spans="2:11" ht="27">
      <c r="B168" s="94" t="s">
        <v>857</v>
      </c>
      <c r="C168" s="307"/>
      <c r="D168" s="307"/>
      <c r="E168" s="307"/>
      <c r="F168" s="307"/>
      <c r="G168" s="307"/>
      <c r="H168" s="360"/>
      <c r="I168" s="125" t="s">
        <v>863</v>
      </c>
      <c r="J168" s="114" t="s">
        <v>864</v>
      </c>
      <c r="K168" s="114" t="s">
        <v>865</v>
      </c>
    </row>
    <row r="169" spans="2:11" ht="29.25" customHeight="1">
      <c r="B169" s="92" t="s">
        <v>861</v>
      </c>
      <c r="C169" s="211" t="s">
        <v>1018</v>
      </c>
      <c r="D169" s="212"/>
      <c r="E169" s="212"/>
      <c r="F169" s="212"/>
      <c r="G169" s="212"/>
      <c r="H169" s="360"/>
      <c r="I169" s="125" t="s">
        <v>867</v>
      </c>
      <c r="J169" s="114" t="s">
        <v>868</v>
      </c>
      <c r="K169" s="114" t="s">
        <v>869</v>
      </c>
    </row>
    <row r="170" spans="2:11" ht="27">
      <c r="B170" s="92" t="s">
        <v>866</v>
      </c>
      <c r="C170" s="307"/>
      <c r="D170" s="307"/>
      <c r="E170" s="307"/>
      <c r="F170" s="307"/>
      <c r="G170" s="307"/>
      <c r="H170" s="360"/>
      <c r="I170" s="125" t="s">
        <v>873</v>
      </c>
      <c r="J170" s="114" t="s">
        <v>874</v>
      </c>
      <c r="K170" s="114" t="s">
        <v>875</v>
      </c>
    </row>
    <row r="171" spans="2:11" ht="30.75">
      <c r="B171" s="94" t="s">
        <v>870</v>
      </c>
      <c r="C171" s="93"/>
      <c r="D171" s="92" t="s">
        <v>871</v>
      </c>
      <c r="E171" s="93"/>
      <c r="F171" s="92" t="s">
        <v>872</v>
      </c>
      <c r="G171" s="93"/>
      <c r="H171" s="360"/>
      <c r="I171" s="125" t="s">
        <v>879</v>
      </c>
      <c r="J171" s="114" t="s">
        <v>880</v>
      </c>
      <c r="K171" s="114" t="s">
        <v>881</v>
      </c>
    </row>
    <row r="172" spans="2:11" ht="30.75">
      <c r="B172" s="92" t="s">
        <v>876</v>
      </c>
      <c r="C172" s="93"/>
      <c r="D172" s="92" t="s">
        <v>877</v>
      </c>
      <c r="E172" s="93"/>
      <c r="F172" s="92" t="s">
        <v>878</v>
      </c>
      <c r="G172" s="93"/>
      <c r="H172" s="360"/>
      <c r="I172" s="125" t="s">
        <v>885</v>
      </c>
      <c r="J172" s="114" t="s">
        <v>886</v>
      </c>
      <c r="K172" s="114" t="s">
        <v>887</v>
      </c>
    </row>
    <row r="173" spans="2:11" ht="15">
      <c r="B173" s="94" t="s">
        <v>882</v>
      </c>
      <c r="C173" s="93"/>
      <c r="D173" s="92" t="s">
        <v>883</v>
      </c>
      <c r="E173" s="93"/>
      <c r="F173" s="92" t="s">
        <v>884</v>
      </c>
      <c r="G173" s="93"/>
      <c r="H173" s="360"/>
    </row>
    <row r="174" spans="2:11" ht="15">
      <c r="B174" s="92" t="s">
        <v>888</v>
      </c>
      <c r="C174" s="307"/>
      <c r="D174" s="307"/>
      <c r="E174" s="307"/>
      <c r="F174" s="307"/>
      <c r="G174" s="307"/>
      <c r="H174" s="360"/>
      <c r="I174" s="360"/>
      <c r="J174" s="360"/>
      <c r="K174" s="360"/>
    </row>
    <row r="175" spans="2:11" ht="30.75">
      <c r="B175" s="94" t="s">
        <v>889</v>
      </c>
      <c r="C175" s="307"/>
      <c r="D175" s="307"/>
      <c r="E175" s="307"/>
      <c r="F175" s="307"/>
      <c r="G175" s="307"/>
      <c r="H175" s="360"/>
    </row>
    <row r="176" spans="2:11" ht="45.75">
      <c r="B176" s="92" t="s">
        <v>890</v>
      </c>
      <c r="C176" s="307"/>
      <c r="D176" s="307"/>
      <c r="E176" s="307"/>
      <c r="F176" s="307"/>
      <c r="G176" s="307"/>
      <c r="H176" s="360"/>
    </row>
    <row r="177" ht="15"/>
    <row r="178" ht="15"/>
    <row r="179" ht="15"/>
  </sheetData>
  <mergeCells count="51">
    <mergeCell ref="C16:E16"/>
    <mergeCell ref="C20:E20"/>
    <mergeCell ref="C21:E21"/>
    <mergeCell ref="C176:G176"/>
    <mergeCell ref="B164:G164"/>
    <mergeCell ref="C166:G166"/>
    <mergeCell ref="C167:G167"/>
    <mergeCell ref="C168:G168"/>
    <mergeCell ref="C169:G169"/>
    <mergeCell ref="C154:G154"/>
    <mergeCell ref="B74:F74"/>
    <mergeCell ref="C170:G170"/>
    <mergeCell ref="C174:G174"/>
    <mergeCell ref="C175:G175"/>
    <mergeCell ref="C160:G160"/>
    <mergeCell ref="C155:G155"/>
    <mergeCell ref="C157:G157"/>
    <mergeCell ref="C158:G158"/>
    <mergeCell ref="C159:G159"/>
    <mergeCell ref="C147:G147"/>
    <mergeCell ref="C148:G148"/>
    <mergeCell ref="C149:G149"/>
    <mergeCell ref="C150:G150"/>
    <mergeCell ref="B152:G152"/>
    <mergeCell ref="B142:G142"/>
    <mergeCell ref="C144:G144"/>
    <mergeCell ref="C145:G145"/>
    <mergeCell ref="C146:G146"/>
    <mergeCell ref="C156:G156"/>
    <mergeCell ref="C22:E22"/>
    <mergeCell ref="C23:E23"/>
    <mergeCell ref="C24:E24"/>
    <mergeCell ref="B95:G95"/>
    <mergeCell ref="C25:E25"/>
    <mergeCell ref="C27:E27"/>
    <mergeCell ref="C161:G161"/>
    <mergeCell ref="C162:G162"/>
    <mergeCell ref="B2:G2"/>
    <mergeCell ref="B4:G4"/>
    <mergeCell ref="C5:E5"/>
    <mergeCell ref="C6:E6"/>
    <mergeCell ref="C7:E7"/>
    <mergeCell ref="C8:E8"/>
    <mergeCell ref="C9:E9"/>
    <mergeCell ref="C10:E10"/>
    <mergeCell ref="C11:E11"/>
    <mergeCell ref="C12:E12"/>
    <mergeCell ref="B56:C56"/>
    <mergeCell ref="C13:E13"/>
    <mergeCell ref="C18:E18"/>
    <mergeCell ref="C19:E19"/>
  </mergeCells>
  <dataValidations count="6">
    <dataValidation type="list" allowBlank="1" sqref="F32:F36 F39:F45 F48:F50 F53:F54" xr:uid="{00000000-0002-0000-0A00-000003000000}">
      <formula1>"Alta,Media,Baja,Sin mejora"</formula1>
      <formula2>0</formula2>
    </dataValidation>
    <dataValidation type="list" allowBlank="1" sqref="C97:C116" xr:uid="{00000000-0002-0000-0A00-000004000000}">
      <formula1>"Sí,No,Parcial"</formula1>
      <formula2>0</formula2>
    </dataValidation>
    <dataValidation type="list" allowBlank="1" showInputMessage="1" showErrorMessage="1" promptTitle="Seleccione herramienta" prompt="Seleccione una opción de la lista o escriba otra herramienta si aplica." sqref="C140" xr:uid="{A134B7F8-3EB4-48BF-9A0B-4BCB3B01BD7E}">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36" xr:uid="{B3035F4F-11B2-42AD-9574-832202D87C14}">
      <formula1>"Microsoft Teams Phone,Genesys Cloud,Avaya,3CX,Cisco Webex Contact Center,Amazon Connect,Twilio Flex,Five9,NICE CXone,Talkdesk"</formula1>
    </dataValidation>
    <dataValidation allowBlank="1" sqref="C16:E16" xr:uid="{8B428F4F-629C-45B7-91EA-3369A2161FFD}"/>
    <dataValidation type="date" allowBlank="1" showInputMessage="1" showErrorMessage="1" sqref="C9:E9" xr:uid="{C2E68431-4C21-4ABA-94E6-EC5B9FC7ED2A}">
      <formula1>46174</formula1>
      <formula2>46368</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2">
        <x14:dataValidation type="list" allowBlank="1" xr:uid="{4C17C988-EFB4-4323-B980-51B3425A8D0F}">
          <x14:formula1>
            <xm:f>Listas!$D$5:$D$11</xm:f>
          </x14:formula1>
          <x14:formula2>
            <xm:f>0</xm:f>
          </x14:formula2>
          <xm:sqref>C14 C17</xm:sqref>
        </x14:dataValidation>
        <x14:dataValidation type="list" allowBlank="1" xr:uid="{00000000-0002-0000-0A00-000002000000}">
          <x14:formula1>
            <xm:f>Listas!$B$5:$B$9</xm:f>
          </x14:formula1>
          <x14:formula2>
            <xm:f>0</xm:f>
          </x14:formula2>
          <xm:sqref>D32:D36 D39:D45 D48:D50 D53:D54</xm:sqref>
        </x14:dataValidation>
        <x14:dataValidation type="list" allowBlank="1" xr:uid="{00000000-0002-0000-0A00-000005000000}">
          <x14:formula1>
            <xm:f>Listas!$F$5:$F$8</xm:f>
          </x14:formula1>
          <x14:formula2>
            <xm:f>0</xm:f>
          </x14:formula2>
          <xm:sqref>F97:F114</xm:sqref>
        </x14:dataValidation>
        <x14:dataValidation type="list" allowBlank="1" xr:uid="{00000000-0002-0000-0A00-000006000000}">
          <x14:formula1>
            <xm:f>Listas!$L$5:$L$8</xm:f>
          </x14:formula1>
          <x14:formula2>
            <xm:f>0</xm:f>
          </x14:formula2>
          <xm:sqref>C158</xm:sqref>
        </x14:dataValidation>
        <x14:dataValidation type="list" allowBlank="1" showInputMessage="1" showErrorMessage="1" xr:uid="{B4729F01-DCDE-4DC4-919A-EAB816B5E2C2}">
          <x14:formula1>
            <xm:f>Listas!$N$5:$N$11</xm:f>
          </x14:formula1>
          <xm:sqref>C5</xm:sqref>
        </x14:dataValidation>
        <x14:dataValidation type="list" allowBlank="1" showInputMessage="1" showErrorMessage="1" xr:uid="{58A5D88B-B12F-4AEB-8AA5-3AB391382175}">
          <x14:formula1>
            <xm:f>Listas!$P$5:$P$9</xm:f>
          </x14:formula1>
          <xm:sqref>F131:F140</xm:sqref>
        </x14:dataValidation>
        <x14:dataValidation type="list" allowBlank="1" showInputMessage="1" showErrorMessage="1" xr:uid="{5BA9B84D-5CCC-4F91-996D-32ABCCB725DB}">
          <x14:formula1>
            <xm:f>Listas!$R$5:$R$8</xm:f>
          </x14:formula1>
          <xm:sqref>D131:D140</xm:sqref>
        </x14:dataValidation>
        <x14:dataValidation type="list" allowBlank="1" showInputMessage="1" showErrorMessage="1" promptTitle="Seleccione herramienta" prompt="Seleccione una opción de la lista o escriba otra herramienta si aplica." xr:uid="{FF463059-B452-4D82-BC3E-13CDD9A001B6}">
          <x14:formula1>
            <xm:f>Listas!$J$21:$J$35</xm:f>
          </x14:formula1>
          <xm:sqref>C139</xm:sqref>
        </x14:dataValidation>
        <x14:dataValidation type="list" allowBlank="1" showInputMessage="1" showErrorMessage="1" promptTitle="Seleccione herramienta" prompt="Seleccione una opción de la lista o escriba otra herramienta si aplica." xr:uid="{0AAD2D66-1513-4D93-ABFD-69175EBEA241}">
          <x14:formula1>
            <xm:f>Listas!$L$21:$L$35</xm:f>
          </x14:formula1>
          <xm:sqref>C138</xm:sqref>
        </x14:dataValidation>
        <x14:dataValidation type="list" allowBlank="1" showInputMessage="1" showErrorMessage="1" promptTitle="Seleccione herramienta" prompt="Seleccione una opción de la lista o escriba otra herramienta si aplica." xr:uid="{FB2BB415-66F3-42EC-BD27-F4CE20F6CFC6}">
          <x14:formula1>
            <xm:f>Listas!$H$21:$H$35</xm:f>
          </x14:formula1>
          <xm:sqref>C137</xm:sqref>
        </x14:dataValidation>
        <x14:dataValidation type="list" allowBlank="1" showInputMessage="1" showErrorMessage="1" promptTitle="Seleccione herramienta" prompt="Seleccione una opción de la lista o escriba otra herramienta si aplica." xr:uid="{5A1068A2-D16A-4759-A392-4189C7968ED0}">
          <x14:formula1>
            <xm:f>Listas!$N$21:$N$35</xm:f>
          </x14:formula1>
          <xm:sqref>C135</xm:sqref>
        </x14:dataValidation>
        <x14:dataValidation type="list" allowBlank="1" showInputMessage="1" showErrorMessage="1" promptTitle="Seleccione herramienta" prompt="Seleccione una opción de la lista o escriba otra herramienta si aplica." xr:uid="{AA533D0E-DB8E-4740-9E97-037D92899B60}">
          <x14:formula1>
            <xm:f>Listas!$P$21:$P$35</xm:f>
          </x14:formula1>
          <xm:sqref>C134</xm:sqref>
        </x14:dataValidation>
        <x14:dataValidation type="list" allowBlank="1" showInputMessage="1" showErrorMessage="1" promptTitle="Seleccione herramienta" prompt="Seleccione una opción de la lista o escriba otra herramienta si aplica." xr:uid="{71C2600A-A6FE-485B-B0F0-F31DBF5F2C3E}">
          <x14:formula1>
            <xm:f>Listas!$F$21:$F$35</xm:f>
          </x14:formula1>
          <xm:sqref>C133</xm:sqref>
        </x14:dataValidation>
        <x14:dataValidation type="list" allowBlank="1" showInputMessage="1" showErrorMessage="1" promptTitle="Seleccione herramienta" prompt="Seleccione una opción de la lista o escriba otra herramienta si aplica." xr:uid="{5F101F58-BF8B-4B29-BD7F-6B1E861F851B}">
          <x14:formula1>
            <xm:f>Listas!$D$21:$D$35</xm:f>
          </x14:formula1>
          <xm:sqref>C132</xm:sqref>
        </x14:dataValidation>
        <x14:dataValidation type="list" allowBlank="1" showInputMessage="1" showErrorMessage="1" promptTitle="Seleccione herramienta" prompt="Seleccione una opción de la lista o escriba otra herramienta si aplica." xr:uid="{E034CB5D-F2F5-46FB-8776-74AC9BD40640}">
          <x14:formula1>
            <xm:f>Listas!$B$21:$B$35</xm:f>
          </x14:formula1>
          <xm:sqref>C131</xm:sqref>
        </x14:dataValidation>
        <x14:dataValidation type="list" allowBlank="1" showInputMessage="1" showErrorMessage="1" xr:uid="{DE91A76C-0A8C-4F5C-9E74-9B9E11D70488}">
          <x14:formula1>
            <xm:f>Listas!$J$45:$J$49</xm:f>
          </x14:formula1>
          <xm:sqref>C93:D93</xm:sqref>
        </x14:dataValidation>
        <x14:dataValidation type="list" allowBlank="1" showInputMessage="1" showErrorMessage="1" xr:uid="{780B1415-1673-42E5-80B9-FB4EBFC8A26B}">
          <x14:formula1>
            <xm:f>Listas!$H$45:$H$48</xm:f>
          </x14:formula1>
          <xm:sqref>C92:D92</xm:sqref>
        </x14:dataValidation>
        <x14:dataValidation type="list" allowBlank="1" showInputMessage="1" showErrorMessage="1" xr:uid="{F4FEF02A-1560-4D60-9D79-C4DB4218C899}">
          <x14:formula1>
            <xm:f>Listas!$F$45:$F$52</xm:f>
          </x14:formula1>
          <xm:sqref>C89:D89</xm:sqref>
        </x14:dataValidation>
        <x14:dataValidation type="list" allowBlank="1" showInputMessage="1" showErrorMessage="1" xr:uid="{F1879E18-2EB4-4C05-A496-30318E851498}">
          <x14:formula1>
            <xm:f>Listas!$D$45:$D$49</xm:f>
          </x14:formula1>
          <xm:sqref>C88:D88</xm:sqref>
        </x14:dataValidation>
        <x14:dataValidation type="list" allowBlank="1" showInputMessage="1" showErrorMessage="1" xr:uid="{7D2BA583-85E5-4223-A11C-B80B2349BCE6}">
          <x14:formula1>
            <xm:f>Listas!$B$45:$B$48</xm:f>
          </x14:formula1>
          <xm:sqref>C87:D87</xm:sqref>
        </x14:dataValidation>
        <x14:dataValidation type="list" allowBlank="1" showInputMessage="1" showErrorMessage="1" xr:uid="{8986A0F1-0702-4945-BA0A-7B0556163C27}">
          <x14:formula1>
            <xm:f>Listas!$B$53:$B$58</xm:f>
          </x14:formula1>
          <xm:sqref>C126</xm:sqref>
        </x14:dataValidation>
        <x14:dataValidation type="list" allowBlank="1" showInputMessage="1" showErrorMessage="1" xr:uid="{F6081988-D440-49CE-94A2-D65A3C086137}">
          <x14:formula1>
            <xm:f>Listas!$B$12:$B$17</xm:f>
          </x14:formula1>
          <xm:sqref>C15</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4A017"/>
  </sheetPr>
  <dimension ref="B1:K180"/>
  <sheetViews>
    <sheetView showGridLines="0" zoomScaleNormal="100" workbookViewId="0">
      <pane xSplit="2" ySplit="2" topLeftCell="C107" activePane="bottomRight" state="frozen"/>
      <selection pane="bottomRight" activeCell="B116" sqref="B116:G117"/>
      <selection pane="bottomLeft" activeCell="A3" sqref="A3"/>
      <selection pane="topRight" activeCell="C1" sqref="C1"/>
    </sheetView>
  </sheetViews>
  <sheetFormatPr defaultColWidth="8.5703125" defaultRowHeight="14.45"/>
  <cols>
    <col min="1" max="1" width="3" style="1" customWidth="1"/>
    <col min="2" max="2" width="39.85546875" style="1" customWidth="1"/>
    <col min="3" max="3" width="46.140625" style="1" customWidth="1"/>
    <col min="4" max="4" width="37.85546875" style="1" customWidth="1"/>
    <col min="5" max="5" width="40" style="1" customWidth="1"/>
    <col min="6" max="6" width="24.7109375" style="1" customWidth="1"/>
    <col min="7" max="7" width="31" style="1" customWidth="1"/>
    <col min="8" max="8" width="8.5703125" style="1"/>
    <col min="9" max="9" width="13.7109375" style="1" customWidth="1"/>
    <col min="10" max="10" width="32.28515625" style="1" customWidth="1"/>
    <col min="11" max="11" width="35.140625" style="1" customWidth="1"/>
    <col min="12" max="16384" width="8.5703125" style="1"/>
  </cols>
  <sheetData>
    <row r="1" spans="2:11" ht="7.5" customHeight="1"/>
    <row r="2" spans="2:11" ht="30" customHeight="1">
      <c r="B2" s="294" t="s">
        <v>1068</v>
      </c>
      <c r="C2" s="294"/>
      <c r="D2" s="294"/>
      <c r="E2" s="294"/>
      <c r="F2" s="294"/>
      <c r="G2" s="294"/>
    </row>
    <row r="3" spans="2:11" ht="15.75">
      <c r="I3" s="62" t="s">
        <v>60</v>
      </c>
      <c r="J3" s="62"/>
      <c r="K3" s="62"/>
    </row>
    <row r="4" spans="2:11" ht="24" customHeight="1">
      <c r="B4" s="201" t="s">
        <v>590</v>
      </c>
      <c r="C4" s="201"/>
      <c r="D4" s="201"/>
      <c r="E4" s="201"/>
      <c r="F4" s="201"/>
      <c r="G4" s="201"/>
      <c r="I4" s="6" t="s">
        <v>61</v>
      </c>
      <c r="J4" s="6" t="s">
        <v>62</v>
      </c>
      <c r="K4" s="6" t="s">
        <v>22</v>
      </c>
    </row>
    <row r="5" spans="2:11" ht="17.25">
      <c r="B5" s="37" t="s">
        <v>591</v>
      </c>
      <c r="C5" s="209" t="s">
        <v>273</v>
      </c>
      <c r="D5" s="209"/>
      <c r="E5" s="209"/>
      <c r="I5" s="17" t="s">
        <v>63</v>
      </c>
      <c r="J5" s="18" t="s">
        <v>64</v>
      </c>
      <c r="K5" s="63" t="s">
        <v>65</v>
      </c>
    </row>
    <row r="6" spans="2:11" ht="17.25" customHeight="1">
      <c r="B6" s="37" t="s">
        <v>592</v>
      </c>
      <c r="C6" s="209"/>
      <c r="D6" s="209"/>
      <c r="E6" s="209"/>
      <c r="I6" s="19" t="s">
        <v>66</v>
      </c>
      <c r="J6" s="122" t="s">
        <v>67</v>
      </c>
      <c r="K6" s="63" t="s">
        <v>68</v>
      </c>
    </row>
    <row r="7" spans="2:11" ht="17.25" customHeight="1">
      <c r="B7" s="37" t="s">
        <v>594</v>
      </c>
      <c r="C7" s="209" t="s">
        <v>1069</v>
      </c>
      <c r="D7" s="209"/>
      <c r="E7" s="209"/>
      <c r="I7" s="20" t="s">
        <v>69</v>
      </c>
      <c r="J7" s="122" t="s">
        <v>70</v>
      </c>
      <c r="K7" s="63" t="s">
        <v>71</v>
      </c>
    </row>
    <row r="8" spans="2:11" ht="17.25" customHeight="1">
      <c r="B8" s="37" t="s">
        <v>596</v>
      </c>
      <c r="C8" s="310" t="s">
        <v>1063</v>
      </c>
      <c r="D8" s="210"/>
      <c r="E8" s="210"/>
      <c r="I8" s="21" t="s">
        <v>72</v>
      </c>
      <c r="J8" s="122" t="s">
        <v>73</v>
      </c>
      <c r="K8" s="63" t="s">
        <v>74</v>
      </c>
    </row>
    <row r="9" spans="2:11" ht="17.25" customHeight="1">
      <c r="B9" s="37" t="s">
        <v>598</v>
      </c>
      <c r="C9" s="194">
        <v>46213</v>
      </c>
      <c r="D9" s="195"/>
      <c r="E9" s="195"/>
      <c r="I9" s="22" t="s">
        <v>75</v>
      </c>
      <c r="J9" s="122" t="s">
        <v>76</v>
      </c>
      <c r="K9" s="63" t="s">
        <v>77</v>
      </c>
    </row>
    <row r="10" spans="2:11" ht="15">
      <c r="B10" s="37" t="s">
        <v>599</v>
      </c>
      <c r="C10" s="209" t="s">
        <v>600</v>
      </c>
      <c r="D10" s="209"/>
      <c r="E10" s="209"/>
    </row>
    <row r="11" spans="2:11" ht="16.5">
      <c r="B11" s="37" t="s">
        <v>1057</v>
      </c>
      <c r="C11" s="308"/>
      <c r="D11" s="309"/>
      <c r="E11" s="309"/>
      <c r="I11" s="6" t="s">
        <v>602</v>
      </c>
      <c r="J11" s="6" t="s">
        <v>284</v>
      </c>
      <c r="K11" s="6" t="s">
        <v>603</v>
      </c>
    </row>
    <row r="12" spans="2:11" ht="15">
      <c r="B12" s="37" t="s">
        <v>1058</v>
      </c>
      <c r="C12" s="209"/>
      <c r="D12" s="209"/>
      <c r="E12" s="209"/>
      <c r="I12" s="18" t="s">
        <v>605</v>
      </c>
      <c r="J12" s="63" t="s">
        <v>606</v>
      </c>
      <c r="K12" s="63" t="s">
        <v>607</v>
      </c>
    </row>
    <row r="13" spans="2:11" ht="16.5">
      <c r="B13" s="37" t="s">
        <v>604</v>
      </c>
      <c r="C13" s="209"/>
      <c r="D13" s="209"/>
      <c r="E13" s="209"/>
      <c r="I13" s="122" t="s">
        <v>610</v>
      </c>
      <c r="J13" s="63" t="s">
        <v>611</v>
      </c>
      <c r="K13" s="63" t="s">
        <v>612</v>
      </c>
    </row>
    <row r="14" spans="2:11" ht="33">
      <c r="B14" s="37" t="s">
        <v>608</v>
      </c>
      <c r="C14" s="140" t="s">
        <v>66</v>
      </c>
      <c r="D14" s="141" t="s">
        <v>609</v>
      </c>
      <c r="E14" s="70"/>
      <c r="I14" s="122" t="s">
        <v>615</v>
      </c>
      <c r="J14" s="63" t="s">
        <v>616</v>
      </c>
      <c r="K14" s="63" t="s">
        <v>617</v>
      </c>
    </row>
    <row r="15" spans="2:11" ht="16.5">
      <c r="B15" s="133" t="s">
        <v>613</v>
      </c>
      <c r="C15" s="138"/>
      <c r="D15" s="141"/>
      <c r="E15" s="70"/>
    </row>
    <row r="16" spans="2:11" ht="15">
      <c r="B16" s="37" t="s">
        <v>618</v>
      </c>
      <c r="C16" s="308"/>
      <c r="D16" s="309" t="s">
        <v>609</v>
      </c>
      <c r="E16" s="309"/>
    </row>
    <row r="17" spans="2:6" ht="15" customHeight="1">
      <c r="B17" s="37" t="s">
        <v>620</v>
      </c>
      <c r="C17" s="38" t="s">
        <v>424</v>
      </c>
      <c r="D17" s="134"/>
    </row>
    <row r="18" spans="2:6" ht="15">
      <c r="B18" s="37" t="s">
        <v>621</v>
      </c>
      <c r="C18" s="209"/>
      <c r="D18" s="209"/>
      <c r="E18" s="209"/>
    </row>
    <row r="19" spans="2:6" ht="51" customHeight="1">
      <c r="B19" s="37" t="s">
        <v>623</v>
      </c>
      <c r="C19" s="209"/>
      <c r="D19" s="209"/>
      <c r="E19" s="209"/>
    </row>
    <row r="20" spans="2:6" ht="15">
      <c r="B20" s="37" t="s">
        <v>625</v>
      </c>
      <c r="C20" s="209"/>
      <c r="D20" s="209"/>
      <c r="E20" s="209"/>
    </row>
    <row r="21" spans="2:6" ht="15">
      <c r="B21" s="37" t="s">
        <v>627</v>
      </c>
      <c r="C21" s="209"/>
      <c r="D21" s="209"/>
      <c r="E21" s="209"/>
    </row>
    <row r="22" spans="2:6" ht="15">
      <c r="B22" s="37" t="s">
        <v>629</v>
      </c>
      <c r="C22" s="209"/>
      <c r="D22" s="209"/>
      <c r="E22" s="209"/>
    </row>
    <row r="23" spans="2:6" ht="15">
      <c r="B23" s="37" t="s">
        <v>631</v>
      </c>
      <c r="C23" s="209"/>
      <c r="D23" s="209"/>
      <c r="E23" s="209"/>
    </row>
    <row r="24" spans="2:6" ht="15">
      <c r="B24" s="37" t="s">
        <v>633</v>
      </c>
      <c r="C24" s="209"/>
      <c r="D24" s="209"/>
      <c r="E24" s="209"/>
    </row>
    <row r="25" spans="2:6" ht="15">
      <c r="B25" s="37" t="s">
        <v>635</v>
      </c>
      <c r="C25" s="209"/>
      <c r="D25" s="209"/>
      <c r="E25" s="209"/>
    </row>
    <row r="26" spans="2:6" ht="15">
      <c r="B26" s="37" t="s">
        <v>904</v>
      </c>
      <c r="C26" s="175"/>
      <c r="D26" s="175"/>
      <c r="E26" s="175"/>
    </row>
    <row r="27" spans="2:6" ht="15">
      <c r="B27" s="37" t="s">
        <v>905</v>
      </c>
      <c r="C27" s="192"/>
      <c r="D27" s="192"/>
      <c r="E27" s="316"/>
    </row>
    <row r="28" spans="2:6" ht="15"/>
    <row r="29" spans="2:6" ht="24" customHeight="1">
      <c r="B29" s="100" t="s">
        <v>638</v>
      </c>
      <c r="C29" s="100"/>
      <c r="D29" s="100"/>
      <c r="E29" s="100"/>
      <c r="F29" s="100"/>
    </row>
    <row r="30" spans="2:6" ht="27.75" customHeight="1">
      <c r="B30" s="6" t="s">
        <v>19</v>
      </c>
      <c r="C30" s="6" t="s">
        <v>639</v>
      </c>
      <c r="D30" s="6" t="s">
        <v>640</v>
      </c>
      <c r="E30" s="6" t="s">
        <v>641</v>
      </c>
      <c r="F30" s="6" t="s">
        <v>642</v>
      </c>
    </row>
    <row r="31" spans="2:6" ht="21.75" customHeight="1">
      <c r="B31" s="170" t="s">
        <v>643</v>
      </c>
      <c r="C31" s="170"/>
      <c r="D31" s="170"/>
      <c r="E31" s="170"/>
      <c r="F31" s="170"/>
    </row>
    <row r="32" spans="2:6" ht="27.75" customHeight="1">
      <c r="B32" s="40" t="s">
        <v>907</v>
      </c>
      <c r="C32" s="65" t="s">
        <v>644</v>
      </c>
      <c r="D32" s="26"/>
      <c r="E32" s="5"/>
      <c r="F32" s="36"/>
    </row>
    <row r="33" spans="2:6" ht="27.75" customHeight="1">
      <c r="B33" s="41" t="s">
        <v>909</v>
      </c>
      <c r="C33" s="66" t="s">
        <v>645</v>
      </c>
      <c r="D33" s="26"/>
      <c r="E33" s="5"/>
      <c r="F33" s="36"/>
    </row>
    <row r="34" spans="2:6" ht="27.75" customHeight="1">
      <c r="B34" s="40" t="s">
        <v>911</v>
      </c>
      <c r="C34" s="65" t="s">
        <v>646</v>
      </c>
      <c r="D34" s="26"/>
      <c r="E34" s="5"/>
      <c r="F34" s="36"/>
    </row>
    <row r="35" spans="2:6" ht="27.75" customHeight="1">
      <c r="B35" s="41" t="s">
        <v>913</v>
      </c>
      <c r="C35" s="66" t="s">
        <v>647</v>
      </c>
      <c r="D35" s="26"/>
      <c r="E35" s="5"/>
      <c r="F35" s="36"/>
    </row>
    <row r="36" spans="2:6" ht="27.75" customHeight="1">
      <c r="B36" s="40" t="s">
        <v>915</v>
      </c>
      <c r="C36" s="65" t="s">
        <v>648</v>
      </c>
      <c r="D36" s="26"/>
      <c r="E36" s="5"/>
      <c r="F36" s="36"/>
    </row>
    <row r="37" spans="2:6" ht="15"/>
    <row r="38" spans="2:6" ht="21.75" customHeight="1">
      <c r="B38" s="129" t="s">
        <v>650</v>
      </c>
      <c r="C38" s="129"/>
      <c r="D38" s="129"/>
      <c r="E38" s="129"/>
      <c r="F38" s="129"/>
    </row>
    <row r="39" spans="2:6" ht="27.75" customHeight="1">
      <c r="B39" s="41" t="s">
        <v>917</v>
      </c>
      <c r="C39" s="66" t="s">
        <v>651</v>
      </c>
      <c r="D39" s="26"/>
      <c r="E39" s="5"/>
      <c r="F39" s="36"/>
    </row>
    <row r="40" spans="2:6" ht="27.75" customHeight="1">
      <c r="B40" s="40" t="s">
        <v>919</v>
      </c>
      <c r="C40" s="65" t="s">
        <v>653</v>
      </c>
      <c r="D40" s="26"/>
      <c r="E40" s="5"/>
      <c r="F40" s="36"/>
    </row>
    <row r="41" spans="2:6" ht="27.75" customHeight="1">
      <c r="B41" s="41" t="s">
        <v>921</v>
      </c>
      <c r="C41" s="66" t="s">
        <v>655</v>
      </c>
      <c r="D41" s="26"/>
      <c r="E41" s="5"/>
      <c r="F41" s="36"/>
    </row>
    <row r="42" spans="2:6" ht="50.25">
      <c r="B42" s="40" t="s">
        <v>923</v>
      </c>
      <c r="C42" s="65" t="s">
        <v>657</v>
      </c>
      <c r="D42" s="26"/>
      <c r="E42" s="5"/>
      <c r="F42" s="36"/>
    </row>
    <row r="43" spans="2:6" ht="50.25">
      <c r="B43" s="41" t="s">
        <v>925</v>
      </c>
      <c r="C43" s="66" t="s">
        <v>658</v>
      </c>
      <c r="D43" s="26"/>
      <c r="E43" s="5"/>
      <c r="F43" s="36"/>
    </row>
    <row r="44" spans="2:6" ht="27.75" customHeight="1">
      <c r="B44" s="40" t="s">
        <v>926</v>
      </c>
      <c r="C44" s="65" t="s">
        <v>660</v>
      </c>
      <c r="D44" s="26"/>
      <c r="E44" s="5"/>
      <c r="F44" s="36"/>
    </row>
    <row r="45" spans="2:6" ht="27.75" customHeight="1">
      <c r="B45" s="41" t="s">
        <v>927</v>
      </c>
      <c r="C45" s="66" t="s">
        <v>661</v>
      </c>
      <c r="D45" s="26"/>
      <c r="E45" s="5"/>
      <c r="F45" s="36"/>
    </row>
    <row r="46" spans="2:6" ht="15"/>
    <row r="47" spans="2:6" ht="21.75" customHeight="1">
      <c r="B47" s="129" t="s">
        <v>662</v>
      </c>
      <c r="C47" s="129"/>
      <c r="D47" s="129"/>
      <c r="E47" s="129"/>
      <c r="F47" s="129"/>
    </row>
    <row r="48" spans="2:6" ht="27.75" customHeight="1">
      <c r="B48" s="40" t="s">
        <v>929</v>
      </c>
      <c r="C48" s="65" t="s">
        <v>663</v>
      </c>
      <c r="D48" s="26"/>
      <c r="E48" s="5"/>
      <c r="F48" s="36"/>
    </row>
    <row r="49" spans="2:6" ht="50.25">
      <c r="B49" s="41" t="s">
        <v>931</v>
      </c>
      <c r="C49" s="66" t="s">
        <v>665</v>
      </c>
      <c r="D49" s="26"/>
      <c r="E49" s="5"/>
      <c r="F49" s="36"/>
    </row>
    <row r="50" spans="2:6" ht="27.75" customHeight="1">
      <c r="B50" s="40" t="s">
        <v>933</v>
      </c>
      <c r="C50" s="65" t="s">
        <v>666</v>
      </c>
      <c r="D50" s="26"/>
      <c r="E50" s="5"/>
      <c r="F50" s="36"/>
    </row>
    <row r="51" spans="2:6" ht="15"/>
    <row r="52" spans="2:6" ht="21.75" customHeight="1">
      <c r="B52" s="129" t="s">
        <v>667</v>
      </c>
      <c r="C52" s="129"/>
      <c r="D52" s="129"/>
      <c r="E52" s="129"/>
      <c r="F52" s="129"/>
    </row>
    <row r="53" spans="2:6" ht="27.75" customHeight="1">
      <c r="B53" s="41" t="s">
        <v>935</v>
      </c>
      <c r="C53" s="66" t="s">
        <v>668</v>
      </c>
      <c r="D53" s="26"/>
      <c r="E53" s="5"/>
      <c r="F53" s="36"/>
    </row>
    <row r="54" spans="2:6" ht="27.75" customHeight="1">
      <c r="B54" s="40" t="s">
        <v>937</v>
      </c>
      <c r="C54" s="65" t="s">
        <v>670</v>
      </c>
      <c r="D54" s="26"/>
      <c r="E54" s="5"/>
      <c r="F54" s="36"/>
    </row>
    <row r="55" spans="2:6" ht="15"/>
    <row r="56" spans="2:6" ht="27.75" customHeight="1">
      <c r="B56" s="214" t="s">
        <v>671</v>
      </c>
      <c r="C56" s="214"/>
      <c r="D56" s="42">
        <f>IF(D32="Sí",1,IF(D32="Parcial",0.5,0))+IF(D33="Sí",1,IF(D33="Parcial",0.5,0))+IF(D34="Sí",1,IF(D34="Parcial",0.5,0))+IF(D35="Sí",1,IF(D35="Parcial",0.5,0))+IF(D36="Sí",1,IF(D36="Parcial",0.5,0))+IF(D39="Sí",1,IF(D39="Parcial",0.5,0))+IF(D40="Sí",1,IF(D40="Parcial",0.5,0))+IF(D41="Sí",1,IF(D41="Parcial",0.5,0))+IF(D42="Sí",1,IF(D42="Parcial",0.5,0))+IF(D43="Sí",1,IF(D43="Parcial",0.5,0))+IF(D44="Sí",1,IF(D44="Parcial",0.5,0))+IF(D45="Sí",1,IF(D45="Parcial",0.5,0))+IF(D48="Sí",1,IF(D48="Parcial",0.5,0))+IF(D49="Sí",1,IF(D49="Parcial",0.5,0))+IF(D50="Sí",1,IF(D50="Parcial",0.5,0))+IF(D53="Sí",1,IF(D53="Parcial",0.5,0))+IF(D54="Sí",1,IF(D54="Parcial",0.5,0))</f>
        <v>0</v>
      </c>
      <c r="E56" s="43">
        <f>D56/17</f>
        <v>0</v>
      </c>
    </row>
    <row r="57" spans="2:6" ht="15"/>
    <row r="58" spans="2:6" ht="24" customHeight="1">
      <c r="B58" s="100" t="s">
        <v>672</v>
      </c>
      <c r="C58" s="100"/>
      <c r="D58" s="100"/>
      <c r="E58" s="100"/>
      <c r="F58" s="100"/>
    </row>
    <row r="59" spans="2:6" ht="21.75" customHeight="1">
      <c r="B59" s="6" t="s">
        <v>673</v>
      </c>
      <c r="C59" s="6" t="s">
        <v>674</v>
      </c>
      <c r="D59" s="6" t="s">
        <v>675</v>
      </c>
      <c r="E59" s="6" t="s">
        <v>676</v>
      </c>
      <c r="F59" s="6" t="s">
        <v>677</v>
      </c>
    </row>
    <row r="60" spans="2:6" ht="21.75" customHeight="1">
      <c r="B60" s="44" t="s">
        <v>678</v>
      </c>
      <c r="C60" s="71"/>
      <c r="D60" s="45"/>
      <c r="E60" s="45"/>
      <c r="F60" s="121" t="s">
        <v>1059</v>
      </c>
    </row>
    <row r="61" spans="2:6" ht="21.75" customHeight="1">
      <c r="B61" s="46" t="s">
        <v>680</v>
      </c>
      <c r="C61" s="72"/>
      <c r="D61" s="47"/>
      <c r="E61" s="47"/>
      <c r="F61" s="121" t="s">
        <v>1059</v>
      </c>
    </row>
    <row r="62" spans="2:6" ht="21.75" customHeight="1">
      <c r="B62" s="44" t="s">
        <v>681</v>
      </c>
      <c r="C62" s="71"/>
      <c r="D62" s="45"/>
      <c r="E62" s="45"/>
      <c r="F62" s="121" t="s">
        <v>1059</v>
      </c>
    </row>
    <row r="63" spans="2:6" ht="21.75" customHeight="1">
      <c r="B63" s="46" t="s">
        <v>682</v>
      </c>
      <c r="C63" s="72"/>
      <c r="D63" s="47"/>
      <c r="E63" s="47"/>
      <c r="F63" s="121" t="s">
        <v>1059</v>
      </c>
    </row>
    <row r="64" spans="2:6" ht="21.75" customHeight="1">
      <c r="B64" s="44" t="s">
        <v>683</v>
      </c>
      <c r="C64" s="73">
        <v>0.68</v>
      </c>
      <c r="D64" s="45"/>
      <c r="E64" s="45"/>
      <c r="F64" s="121" t="s">
        <v>1059</v>
      </c>
    </row>
    <row r="65" spans="2:6" ht="21.75" customHeight="1">
      <c r="B65" s="46" t="s">
        <v>684</v>
      </c>
      <c r="C65" s="72" t="s">
        <v>1064</v>
      </c>
      <c r="D65" s="47"/>
      <c r="E65" s="47"/>
      <c r="F65" s="121" t="s">
        <v>1059</v>
      </c>
    </row>
    <row r="66" spans="2:6" ht="21.75" customHeight="1">
      <c r="B66" s="44" t="s">
        <v>249</v>
      </c>
      <c r="C66" s="73">
        <v>0.89</v>
      </c>
      <c r="D66" s="45"/>
      <c r="E66" s="45"/>
      <c r="F66" s="121" t="s">
        <v>1059</v>
      </c>
    </row>
    <row r="67" spans="2:6" ht="21.75" customHeight="1">
      <c r="B67" s="46" t="s">
        <v>685</v>
      </c>
      <c r="C67" s="72" t="s">
        <v>1065</v>
      </c>
      <c r="D67" s="47"/>
      <c r="E67" s="47"/>
      <c r="F67" s="121" t="s">
        <v>1059</v>
      </c>
    </row>
    <row r="68" spans="2:6" ht="21.75" customHeight="1">
      <c r="B68" s="44" t="s">
        <v>686</v>
      </c>
      <c r="C68" s="71"/>
      <c r="D68" s="45"/>
      <c r="E68" s="45"/>
      <c r="F68" s="121" t="s">
        <v>1059</v>
      </c>
    </row>
    <row r="69" spans="2:6" ht="21.75" customHeight="1">
      <c r="B69" s="46" t="s">
        <v>687</v>
      </c>
      <c r="C69" s="72"/>
      <c r="D69" s="47"/>
      <c r="E69" s="47"/>
      <c r="F69" s="121" t="s">
        <v>1059</v>
      </c>
    </row>
    <row r="70" spans="2:6" ht="21.75" customHeight="1">
      <c r="B70" s="44" t="s">
        <v>688</v>
      </c>
      <c r="C70" s="71">
        <v>12</v>
      </c>
      <c r="D70" s="45"/>
      <c r="E70" s="45"/>
      <c r="F70" s="121" t="s">
        <v>1059</v>
      </c>
    </row>
    <row r="71" spans="2:6" ht="21.75" customHeight="1">
      <c r="B71" s="46" t="s">
        <v>690</v>
      </c>
      <c r="C71" s="72">
        <v>8</v>
      </c>
      <c r="D71" s="47"/>
      <c r="E71" s="47"/>
      <c r="F71" s="121" t="s">
        <v>1059</v>
      </c>
    </row>
    <row r="72" spans="2:6" ht="15"/>
    <row r="73" spans="2:6" ht="24" customHeight="1">
      <c r="B73" s="100" t="s">
        <v>37</v>
      </c>
      <c r="C73" s="100"/>
      <c r="D73" s="100"/>
      <c r="E73" s="100"/>
      <c r="F73" s="100"/>
    </row>
    <row r="74" spans="2:6" ht="24" customHeight="1">
      <c r="B74" s="216" t="s">
        <v>691</v>
      </c>
      <c r="C74" s="216"/>
      <c r="D74" s="216"/>
      <c r="E74" s="216"/>
      <c r="F74" s="216"/>
    </row>
    <row r="75" spans="2:6" ht="21.75" customHeight="1">
      <c r="B75" s="6" t="s">
        <v>692</v>
      </c>
      <c r="C75" s="6" t="s">
        <v>693</v>
      </c>
      <c r="D75" s="6" t="s">
        <v>694</v>
      </c>
      <c r="E75" s="6" t="s">
        <v>695</v>
      </c>
      <c r="F75" s="6" t="s">
        <v>696</v>
      </c>
    </row>
    <row r="76" spans="2:6" ht="19.5" customHeight="1">
      <c r="B76" s="44" t="s">
        <v>697</v>
      </c>
      <c r="C76" s="45"/>
      <c r="D76" s="45"/>
      <c r="E76" s="45"/>
      <c r="F76" s="45"/>
    </row>
    <row r="77" spans="2:6" ht="19.5" customHeight="1">
      <c r="B77" s="46" t="s">
        <v>698</v>
      </c>
      <c r="C77" s="47"/>
      <c r="D77" s="47"/>
      <c r="E77" s="47"/>
      <c r="F77" s="47"/>
    </row>
    <row r="78" spans="2:6" ht="19.5" customHeight="1">
      <c r="B78" s="44" t="s">
        <v>700</v>
      </c>
      <c r="C78" s="45"/>
      <c r="D78" s="45"/>
      <c r="E78" s="45"/>
      <c r="F78" s="45"/>
    </row>
    <row r="79" spans="2:6" ht="19.5" customHeight="1">
      <c r="B79" s="46" t="s">
        <v>701</v>
      </c>
      <c r="C79" s="47"/>
      <c r="D79" s="47"/>
      <c r="E79" s="47"/>
      <c r="F79" s="47"/>
    </row>
    <row r="80" spans="2:6" ht="19.5" customHeight="1">
      <c r="B80" s="44" t="s">
        <v>703</v>
      </c>
      <c r="C80" s="45"/>
      <c r="D80" s="45"/>
      <c r="E80" s="45"/>
      <c r="F80" s="45"/>
    </row>
    <row r="81" spans="2:7" ht="19.5" customHeight="1">
      <c r="B81" s="46" t="s">
        <v>704</v>
      </c>
      <c r="C81" s="47"/>
      <c r="D81" s="47"/>
      <c r="E81" s="47"/>
      <c r="F81" s="47"/>
    </row>
    <row r="82" spans="2:7" ht="19.5" customHeight="1">
      <c r="B82" s="44" t="s">
        <v>705</v>
      </c>
      <c r="C82" s="45"/>
      <c r="D82" s="45"/>
      <c r="E82" s="45"/>
      <c r="F82" s="45"/>
    </row>
    <row r="83" spans="2:7" ht="19.5" customHeight="1">
      <c r="B83" s="46" t="s">
        <v>707</v>
      </c>
      <c r="C83" s="47"/>
      <c r="D83" s="47"/>
      <c r="E83" s="47"/>
      <c r="F83" s="47"/>
    </row>
    <row r="84" spans="2:7" ht="14.45" customHeight="1"/>
    <row r="85" spans="2:7" ht="24" customHeight="1">
      <c r="B85" s="100" t="s">
        <v>709</v>
      </c>
      <c r="C85" s="100"/>
      <c r="D85" s="100"/>
      <c r="E85" s="100"/>
      <c r="F85" s="100"/>
    </row>
    <row r="86" spans="2:7" ht="21.75" customHeight="1">
      <c r="B86" s="6" t="s">
        <v>710</v>
      </c>
      <c r="C86" s="6" t="s">
        <v>674</v>
      </c>
      <c r="D86" s="6" t="s">
        <v>194</v>
      </c>
      <c r="E86" s="6" t="s">
        <v>711</v>
      </c>
      <c r="F86" s="6" t="s">
        <v>696</v>
      </c>
    </row>
    <row r="87" spans="2:7" ht="21.75" customHeight="1">
      <c r="B87" s="14" t="s">
        <v>712</v>
      </c>
      <c r="C87" s="45"/>
      <c r="D87" s="45"/>
      <c r="E87" s="45"/>
      <c r="F87" s="45"/>
    </row>
    <row r="88" spans="2:7" ht="33">
      <c r="B88" s="16" t="s">
        <v>420</v>
      </c>
      <c r="C88" s="36"/>
      <c r="D88" s="36"/>
      <c r="E88" s="47"/>
      <c r="F88" s="47"/>
    </row>
    <row r="89" spans="2:7" ht="21.75" customHeight="1">
      <c r="B89" s="14" t="s">
        <v>421</v>
      </c>
      <c r="C89" s="45"/>
      <c r="D89" s="45"/>
      <c r="E89" s="45"/>
      <c r="F89" s="45"/>
    </row>
    <row r="90" spans="2:7" ht="33">
      <c r="B90" s="16" t="s">
        <v>713</v>
      </c>
      <c r="C90" s="47"/>
      <c r="D90" s="47"/>
      <c r="E90" s="47"/>
      <c r="F90" s="47"/>
    </row>
    <row r="91" spans="2:7" ht="33">
      <c r="B91" s="14" t="s">
        <v>714</v>
      </c>
      <c r="C91" s="45"/>
      <c r="D91" s="45"/>
      <c r="E91" s="45"/>
      <c r="F91" s="45"/>
    </row>
    <row r="92" spans="2:7" ht="21.75" customHeight="1">
      <c r="B92" s="16" t="s">
        <v>422</v>
      </c>
      <c r="C92" s="47"/>
      <c r="D92" s="47"/>
      <c r="E92" s="47"/>
      <c r="F92" s="47"/>
    </row>
    <row r="93" spans="2:7" ht="33">
      <c r="B93" s="14" t="s">
        <v>423</v>
      </c>
      <c r="C93" s="45"/>
      <c r="D93" s="45"/>
      <c r="E93" s="45"/>
      <c r="F93" s="45"/>
    </row>
    <row r="94" spans="2:7" ht="15">
      <c r="B94" s="345"/>
      <c r="C94" s="346"/>
      <c r="D94" s="346"/>
      <c r="E94" s="346"/>
      <c r="F94" s="346"/>
    </row>
    <row r="96" spans="2:7" ht="24" customHeight="1">
      <c r="B96" s="201" t="s">
        <v>715</v>
      </c>
      <c r="C96" s="201"/>
      <c r="D96" s="201"/>
      <c r="E96" s="201"/>
      <c r="F96" s="201"/>
      <c r="G96" s="201"/>
    </row>
    <row r="97" spans="2:7" ht="27.75" customHeight="1">
      <c r="B97" s="6" t="s">
        <v>141</v>
      </c>
      <c r="C97" s="6" t="s">
        <v>716</v>
      </c>
      <c r="D97" s="6" t="s">
        <v>717</v>
      </c>
      <c r="E97" s="6" t="s">
        <v>718</v>
      </c>
      <c r="F97" s="6" t="s">
        <v>719</v>
      </c>
      <c r="G97" s="6" t="s">
        <v>720</v>
      </c>
    </row>
    <row r="98" spans="2:7" ht="25.5" customHeight="1">
      <c r="B98" s="48" t="s">
        <v>721</v>
      </c>
      <c r="C98" s="26"/>
      <c r="D98" s="69" t="s">
        <v>722</v>
      </c>
      <c r="E98" s="49"/>
      <c r="F98" s="36"/>
      <c r="G98" s="5"/>
    </row>
    <row r="99" spans="2:7" ht="25.5" customHeight="1">
      <c r="B99" s="50" t="s">
        <v>724</v>
      </c>
      <c r="C99" s="26"/>
      <c r="D99" s="68" t="s">
        <v>725</v>
      </c>
      <c r="E99" s="49"/>
      <c r="F99" s="36"/>
      <c r="G99" s="5"/>
    </row>
    <row r="100" spans="2:7" ht="25.5" customHeight="1">
      <c r="B100" s="48" t="s">
        <v>727</v>
      </c>
      <c r="C100" s="26"/>
      <c r="D100" s="69" t="s">
        <v>728</v>
      </c>
      <c r="E100" s="49"/>
      <c r="F100" s="36"/>
      <c r="G100" s="5"/>
    </row>
    <row r="101" spans="2:7" ht="25.5" customHeight="1">
      <c r="B101" s="50" t="s">
        <v>730</v>
      </c>
      <c r="C101" s="26"/>
      <c r="D101" s="68" t="s">
        <v>731</v>
      </c>
      <c r="E101" s="49"/>
      <c r="F101" s="36"/>
      <c r="G101" s="5"/>
    </row>
    <row r="102" spans="2:7" ht="25.5" customHeight="1">
      <c r="B102" s="48" t="s">
        <v>733</v>
      </c>
      <c r="C102" s="26"/>
      <c r="D102" s="67" t="s">
        <v>734</v>
      </c>
      <c r="E102" s="49"/>
      <c r="F102" s="36"/>
      <c r="G102" s="5"/>
    </row>
    <row r="103" spans="2:7" ht="25.5" customHeight="1">
      <c r="B103" s="50" t="s">
        <v>736</v>
      </c>
      <c r="C103" s="26"/>
      <c r="D103" s="68" t="s">
        <v>737</v>
      </c>
      <c r="E103" s="49"/>
      <c r="F103" s="36"/>
      <c r="G103" s="5"/>
    </row>
    <row r="104" spans="2:7" ht="25.5" customHeight="1">
      <c r="B104" s="48" t="s">
        <v>739</v>
      </c>
      <c r="C104" s="26"/>
      <c r="D104" s="67" t="s">
        <v>740</v>
      </c>
      <c r="E104" s="49"/>
      <c r="F104" s="36"/>
      <c r="G104" s="5"/>
    </row>
    <row r="105" spans="2:7" ht="33">
      <c r="B105" s="50" t="s">
        <v>742</v>
      </c>
      <c r="C105" s="26"/>
      <c r="D105" s="74" t="s">
        <v>743</v>
      </c>
      <c r="E105" s="49"/>
      <c r="F105" s="36"/>
      <c r="G105" s="5"/>
    </row>
    <row r="106" spans="2:7" ht="50.25">
      <c r="B106" s="48" t="s">
        <v>745</v>
      </c>
      <c r="C106" s="26"/>
      <c r="D106" s="69" t="s">
        <v>746</v>
      </c>
      <c r="E106" s="49"/>
      <c r="F106" s="36"/>
      <c r="G106" s="5"/>
    </row>
    <row r="107" spans="2:7" ht="66.75">
      <c r="B107" s="50" t="s">
        <v>748</v>
      </c>
      <c r="C107" s="26"/>
      <c r="D107" s="74" t="s">
        <v>749</v>
      </c>
      <c r="E107" s="49"/>
      <c r="F107" s="36"/>
      <c r="G107" s="5"/>
    </row>
    <row r="108" spans="2:7" ht="25.5" customHeight="1">
      <c r="B108" s="48" t="s">
        <v>751</v>
      </c>
      <c r="C108" s="26"/>
      <c r="D108" s="67" t="s">
        <v>752</v>
      </c>
      <c r="E108" s="49"/>
      <c r="F108" s="36"/>
      <c r="G108" s="5"/>
    </row>
    <row r="109" spans="2:7" ht="25.5" customHeight="1">
      <c r="B109" s="50" t="s">
        <v>754</v>
      </c>
      <c r="C109" s="26"/>
      <c r="D109" s="74" t="s">
        <v>755</v>
      </c>
      <c r="E109" s="49"/>
      <c r="F109" s="36"/>
      <c r="G109" s="5"/>
    </row>
    <row r="110" spans="2:7" ht="25.5" customHeight="1">
      <c r="B110" s="48" t="s">
        <v>757</v>
      </c>
      <c r="C110" s="26"/>
      <c r="D110" s="69" t="s">
        <v>758</v>
      </c>
      <c r="E110" s="49"/>
      <c r="F110" s="36"/>
      <c r="G110" s="5"/>
    </row>
    <row r="111" spans="2:7" ht="25.5" customHeight="1">
      <c r="B111" s="50" t="s">
        <v>760</v>
      </c>
      <c r="C111" s="26"/>
      <c r="D111" s="74" t="s">
        <v>761</v>
      </c>
      <c r="E111" s="49"/>
      <c r="F111" s="36"/>
      <c r="G111" s="5"/>
    </row>
    <row r="112" spans="2:7" ht="25.5" customHeight="1">
      <c r="B112" s="48" t="s">
        <v>763</v>
      </c>
      <c r="C112" s="26"/>
      <c r="D112" s="69" t="s">
        <v>764</v>
      </c>
      <c r="E112" s="49"/>
      <c r="F112" s="36"/>
      <c r="G112" s="5"/>
    </row>
    <row r="113" spans="2:7" ht="25.5" customHeight="1">
      <c r="B113" s="50" t="s">
        <v>766</v>
      </c>
      <c r="C113" s="26"/>
      <c r="D113" s="74" t="s">
        <v>767</v>
      </c>
      <c r="E113" s="49"/>
      <c r="F113" s="36"/>
      <c r="G113" s="5"/>
    </row>
    <row r="114" spans="2:7" ht="25.5" customHeight="1">
      <c r="B114" s="48" t="s">
        <v>769</v>
      </c>
      <c r="C114" s="26"/>
      <c r="D114" s="69" t="s">
        <v>770</v>
      </c>
      <c r="E114" s="49"/>
      <c r="F114" s="36"/>
      <c r="G114" s="5"/>
    </row>
    <row r="115" spans="2:7" ht="25.5" customHeight="1">
      <c r="B115" s="50" t="s">
        <v>772</v>
      </c>
      <c r="C115" s="26"/>
      <c r="D115" s="74" t="s">
        <v>773</v>
      </c>
      <c r="E115" s="49"/>
      <c r="F115" s="36"/>
      <c r="G115" s="5"/>
    </row>
    <row r="116" spans="2:7" ht="25.5" customHeight="1">
      <c r="B116" s="50" t="s">
        <v>775</v>
      </c>
      <c r="C116" s="26" t="s">
        <v>86</v>
      </c>
      <c r="D116" s="74" t="s">
        <v>776</v>
      </c>
      <c r="E116" s="49"/>
      <c r="F116" s="36"/>
      <c r="G116" s="5" t="s">
        <v>777</v>
      </c>
    </row>
    <row r="117" spans="2:7" ht="25.5" customHeight="1">
      <c r="B117" s="50" t="s">
        <v>778</v>
      </c>
      <c r="C117" s="26"/>
      <c r="D117" s="74"/>
      <c r="E117" s="49"/>
      <c r="F117" s="36"/>
      <c r="G117" s="5"/>
    </row>
    <row r="118" spans="2:7" ht="15"/>
    <row r="119" spans="2:7" ht="24" customHeight="1">
      <c r="B119" s="100" t="s">
        <v>779</v>
      </c>
      <c r="C119" s="100"/>
      <c r="D119" s="100"/>
    </row>
    <row r="120" spans="2:7" ht="21.75" customHeight="1">
      <c r="B120" s="6" t="s">
        <v>780</v>
      </c>
      <c r="C120" s="6" t="s">
        <v>781</v>
      </c>
      <c r="D120" s="6" t="s">
        <v>677</v>
      </c>
    </row>
    <row r="121" spans="2:7" ht="21.75" customHeight="1">
      <c r="B121" s="13" t="s">
        <v>782</v>
      </c>
      <c r="C121" s="64"/>
    </row>
    <row r="122" spans="2:7" ht="21.75" customHeight="1">
      <c r="B122" s="15" t="s">
        <v>783</v>
      </c>
      <c r="C122" s="64"/>
    </row>
    <row r="123" spans="2:7" ht="21.75" customHeight="1">
      <c r="B123" s="13" t="s">
        <v>786</v>
      </c>
      <c r="C123" s="64"/>
    </row>
    <row r="124" spans="2:7" ht="21.75" customHeight="1">
      <c r="B124" s="15" t="s">
        <v>787</v>
      </c>
      <c r="C124" s="64"/>
    </row>
    <row r="125" spans="2:7" ht="21.75" customHeight="1">
      <c r="B125" s="13" t="s">
        <v>788</v>
      </c>
      <c r="C125" s="64"/>
    </row>
    <row r="126" spans="2:7" ht="21.75" customHeight="1">
      <c r="B126" s="15" t="s">
        <v>789</v>
      </c>
      <c r="C126" s="64"/>
    </row>
    <row r="127" spans="2:7" ht="25.5" customHeight="1">
      <c r="B127" s="122" t="s">
        <v>790</v>
      </c>
      <c r="C127" s="64"/>
    </row>
    <row r="128" spans="2:7" ht="21.75" customHeight="1">
      <c r="B128" s="123" t="s">
        <v>791</v>
      </c>
      <c r="C128" s="109"/>
      <c r="D128" s="109"/>
    </row>
    <row r="129" spans="2:7" ht="15"/>
    <row r="130" spans="2:7" ht="24" customHeight="1">
      <c r="B130" s="201" t="s">
        <v>792</v>
      </c>
      <c r="C130" s="201"/>
      <c r="D130" s="201"/>
      <c r="E130" s="201"/>
      <c r="F130" s="201"/>
      <c r="G130" s="201"/>
    </row>
    <row r="131" spans="2:7" ht="21.75" customHeight="1">
      <c r="B131" s="6" t="s">
        <v>793</v>
      </c>
      <c r="C131" s="6" t="s">
        <v>794</v>
      </c>
      <c r="D131" s="6" t="s">
        <v>795</v>
      </c>
      <c r="E131" s="6" t="s">
        <v>796</v>
      </c>
      <c r="F131" s="6" t="s">
        <v>261</v>
      </c>
    </row>
    <row r="132" spans="2:7" ht="21.75" customHeight="1">
      <c r="B132" s="44" t="s">
        <v>797</v>
      </c>
      <c r="C132" s="99"/>
      <c r="D132" s="45"/>
      <c r="E132" s="14"/>
      <c r="F132" s="45"/>
    </row>
    <row r="133" spans="2:7" ht="21.75" customHeight="1">
      <c r="B133" s="46" t="s">
        <v>799</v>
      </c>
      <c r="C133" s="99"/>
      <c r="D133" s="45"/>
      <c r="E133" s="16"/>
      <c r="F133" s="45"/>
    </row>
    <row r="134" spans="2:7" ht="21.75" customHeight="1">
      <c r="B134" s="44" t="s">
        <v>800</v>
      </c>
      <c r="C134" s="99"/>
      <c r="D134" s="45"/>
      <c r="E134" s="14"/>
      <c r="F134" s="45"/>
    </row>
    <row r="135" spans="2:7" ht="21.75" customHeight="1">
      <c r="B135" s="46" t="s">
        <v>801</v>
      </c>
      <c r="C135" s="99"/>
      <c r="D135" s="45"/>
      <c r="E135" s="16"/>
      <c r="F135" s="45"/>
    </row>
    <row r="136" spans="2:7" ht="27.75" customHeight="1">
      <c r="B136" s="14" t="s">
        <v>802</v>
      </c>
      <c r="C136" s="99"/>
      <c r="D136" s="45"/>
      <c r="E136" s="14"/>
      <c r="F136" s="45"/>
    </row>
    <row r="137" spans="2:7" ht="31.5" customHeight="1">
      <c r="B137" s="16" t="s">
        <v>803</v>
      </c>
      <c r="C137" s="99"/>
      <c r="D137" s="45"/>
      <c r="E137" s="16"/>
      <c r="F137" s="45"/>
    </row>
    <row r="138" spans="2:7" ht="21.75" customHeight="1">
      <c r="B138" s="44" t="s">
        <v>804</v>
      </c>
      <c r="C138" s="99"/>
      <c r="D138" s="45"/>
      <c r="E138" s="14"/>
      <c r="F138" s="45"/>
    </row>
    <row r="139" spans="2:7" ht="21.75" customHeight="1">
      <c r="B139" s="46" t="s">
        <v>805</v>
      </c>
      <c r="C139" s="99"/>
      <c r="D139" s="45"/>
      <c r="E139" s="16"/>
      <c r="F139" s="45"/>
    </row>
    <row r="140" spans="2:7" ht="21.75" customHeight="1">
      <c r="B140" s="44" t="s">
        <v>806</v>
      </c>
      <c r="C140" s="99"/>
      <c r="D140" s="45"/>
      <c r="E140" s="14"/>
      <c r="F140" s="45"/>
    </row>
    <row r="141" spans="2:7" ht="21.75" customHeight="1">
      <c r="B141" s="46" t="s">
        <v>807</v>
      </c>
      <c r="C141" s="99"/>
      <c r="D141" s="45"/>
      <c r="E141" s="16"/>
      <c r="F141" s="45"/>
    </row>
    <row r="143" spans="2:7" ht="24" customHeight="1">
      <c r="B143" s="201" t="s">
        <v>810</v>
      </c>
      <c r="C143" s="201"/>
      <c r="D143" s="201"/>
      <c r="E143" s="201"/>
      <c r="F143" s="201"/>
      <c r="G143" s="201"/>
    </row>
    <row r="144" spans="2:7" ht="21.75" customHeight="1">
      <c r="B144" s="6" t="s">
        <v>811</v>
      </c>
      <c r="C144" s="6" t="s">
        <v>812</v>
      </c>
    </row>
    <row r="145" spans="2:7" ht="21.75" customHeight="1">
      <c r="B145" s="13" t="s">
        <v>813</v>
      </c>
      <c r="C145" s="209"/>
      <c r="D145" s="209"/>
      <c r="E145" s="209"/>
      <c r="F145" s="209"/>
      <c r="G145" s="209"/>
    </row>
    <row r="146" spans="2:7" ht="21.75" customHeight="1">
      <c r="B146" s="15" t="s">
        <v>815</v>
      </c>
      <c r="C146" s="209"/>
      <c r="D146" s="209"/>
      <c r="E146" s="209"/>
      <c r="F146" s="209"/>
      <c r="G146" s="209"/>
    </row>
    <row r="147" spans="2:7" ht="21.75" customHeight="1">
      <c r="B147" s="13" t="s">
        <v>816</v>
      </c>
      <c r="C147" s="209"/>
      <c r="D147" s="209"/>
      <c r="E147" s="209"/>
      <c r="F147" s="209"/>
      <c r="G147" s="209"/>
    </row>
    <row r="148" spans="2:7" ht="21.75" customHeight="1">
      <c r="B148" s="15" t="s">
        <v>817</v>
      </c>
      <c r="C148" s="209"/>
      <c r="D148" s="209"/>
      <c r="E148" s="209"/>
      <c r="F148" s="209"/>
      <c r="G148" s="209"/>
    </row>
    <row r="149" spans="2:7" ht="21.75" customHeight="1">
      <c r="B149" s="13" t="s">
        <v>818</v>
      </c>
      <c r="C149" s="209"/>
      <c r="D149" s="209"/>
      <c r="E149" s="209"/>
      <c r="F149" s="209"/>
      <c r="G149" s="209"/>
    </row>
    <row r="150" spans="2:7" ht="21.75" customHeight="1">
      <c r="B150" s="15" t="s">
        <v>819</v>
      </c>
      <c r="C150" s="209"/>
      <c r="D150" s="209"/>
      <c r="E150" s="209"/>
      <c r="F150" s="209"/>
      <c r="G150" s="209"/>
    </row>
    <row r="151" spans="2:7" ht="21.75" customHeight="1">
      <c r="B151" s="13" t="s">
        <v>821</v>
      </c>
      <c r="C151" s="209"/>
      <c r="D151" s="209"/>
      <c r="E151" s="209"/>
      <c r="F151" s="209"/>
      <c r="G151" s="209"/>
    </row>
    <row r="153" spans="2:7" ht="24" customHeight="1">
      <c r="B153" s="201" t="s">
        <v>823</v>
      </c>
      <c r="C153" s="201"/>
      <c r="D153" s="201"/>
      <c r="E153" s="201"/>
      <c r="F153" s="201"/>
      <c r="G153" s="201"/>
    </row>
    <row r="154" spans="2:7" ht="21.75" customHeight="1">
      <c r="B154" s="6" t="s">
        <v>824</v>
      </c>
      <c r="C154" s="6" t="s">
        <v>825</v>
      </c>
    </row>
    <row r="155" spans="2:7" ht="30" customHeight="1">
      <c r="B155" s="51" t="s">
        <v>826</v>
      </c>
      <c r="C155" s="209"/>
      <c r="D155" s="209"/>
      <c r="E155" s="209"/>
      <c r="F155" s="209"/>
      <c r="G155" s="209"/>
    </row>
    <row r="156" spans="2:7" ht="30" customHeight="1">
      <c r="B156" s="52" t="s">
        <v>828</v>
      </c>
      <c r="C156" s="209"/>
      <c r="D156" s="209"/>
      <c r="E156" s="209"/>
      <c r="F156" s="209"/>
      <c r="G156" s="209"/>
    </row>
    <row r="157" spans="2:7" ht="30" customHeight="1">
      <c r="B157" s="51" t="s">
        <v>830</v>
      </c>
      <c r="C157" s="209"/>
      <c r="D157" s="209"/>
      <c r="E157" s="209"/>
      <c r="F157" s="209"/>
      <c r="G157" s="209"/>
    </row>
    <row r="158" spans="2:7" ht="30" customHeight="1">
      <c r="B158" s="52" t="s">
        <v>832</v>
      </c>
      <c r="C158" s="209"/>
      <c r="D158" s="209"/>
      <c r="E158" s="209"/>
      <c r="F158" s="209"/>
      <c r="G158" s="209"/>
    </row>
    <row r="159" spans="2:7" ht="30" customHeight="1">
      <c r="B159" s="51" t="s">
        <v>834</v>
      </c>
      <c r="C159" s="209"/>
      <c r="D159" s="209"/>
      <c r="E159" s="209"/>
      <c r="F159" s="209"/>
      <c r="G159" s="209"/>
    </row>
    <row r="160" spans="2:7" ht="30" customHeight="1">
      <c r="B160" s="52" t="s">
        <v>836</v>
      </c>
      <c r="C160" s="209"/>
      <c r="D160" s="209"/>
      <c r="E160" s="209"/>
      <c r="F160" s="209"/>
      <c r="G160" s="209"/>
    </row>
    <row r="161" spans="2:11" ht="30" customHeight="1">
      <c r="B161" s="51" t="s">
        <v>837</v>
      </c>
      <c r="C161" s="209"/>
      <c r="D161" s="209"/>
      <c r="E161" s="209"/>
      <c r="F161" s="209"/>
      <c r="G161" s="209"/>
    </row>
    <row r="162" spans="2:11" ht="30" customHeight="1">
      <c r="B162" s="52" t="s">
        <v>839</v>
      </c>
      <c r="C162" s="211" t="s">
        <v>1060</v>
      </c>
      <c r="D162" s="212"/>
      <c r="E162" s="212"/>
      <c r="F162" s="212"/>
      <c r="G162" s="212"/>
    </row>
    <row r="163" spans="2:11" ht="30" customHeight="1">
      <c r="B163" s="51" t="s">
        <v>841</v>
      </c>
      <c r="C163" s="209"/>
      <c r="D163" s="209"/>
      <c r="E163" s="209"/>
      <c r="F163" s="209"/>
      <c r="G163" s="209"/>
    </row>
    <row r="164" spans="2:11" ht="15"/>
    <row r="165" spans="2:11" ht="23.25" customHeight="1">
      <c r="B165" s="303" t="s">
        <v>843</v>
      </c>
      <c r="C165" s="303"/>
      <c r="D165" s="303"/>
      <c r="E165" s="303"/>
      <c r="F165" s="303"/>
      <c r="G165" s="303"/>
      <c r="H165" s="360"/>
      <c r="I165" s="124" t="s">
        <v>846</v>
      </c>
      <c r="J165" s="124" t="s">
        <v>847</v>
      </c>
      <c r="K165" s="124" t="s">
        <v>848</v>
      </c>
    </row>
    <row r="166" spans="2:11" ht="31.5" customHeight="1">
      <c r="B166" s="92" t="s">
        <v>260</v>
      </c>
      <c r="C166" s="93"/>
      <c r="D166" s="92" t="s">
        <v>844</v>
      </c>
      <c r="E166" s="93"/>
      <c r="F166" s="92" t="s">
        <v>845</v>
      </c>
      <c r="G166" s="93"/>
      <c r="H166" s="360"/>
      <c r="I166" s="125" t="s">
        <v>850</v>
      </c>
      <c r="J166" s="114" t="s">
        <v>851</v>
      </c>
      <c r="K166" s="114" t="s">
        <v>852</v>
      </c>
    </row>
    <row r="167" spans="2:11" ht="27">
      <c r="B167" s="94" t="s">
        <v>849</v>
      </c>
      <c r="C167" s="307"/>
      <c r="D167" s="307"/>
      <c r="E167" s="307"/>
      <c r="F167" s="307"/>
      <c r="G167" s="307"/>
      <c r="H167" s="360"/>
      <c r="I167" s="125" t="s">
        <v>854</v>
      </c>
      <c r="J167" s="114" t="s">
        <v>855</v>
      </c>
      <c r="K167" s="114" t="s">
        <v>856</v>
      </c>
    </row>
    <row r="168" spans="2:11" ht="27">
      <c r="B168" s="92" t="s">
        <v>853</v>
      </c>
      <c r="C168" s="307"/>
      <c r="D168" s="307"/>
      <c r="E168" s="307"/>
      <c r="F168" s="307"/>
      <c r="G168" s="307"/>
      <c r="H168" s="360"/>
      <c r="I168" s="125" t="s">
        <v>858</v>
      </c>
      <c r="J168" s="114" t="s">
        <v>859</v>
      </c>
      <c r="K168" s="114" t="s">
        <v>860</v>
      </c>
    </row>
    <row r="169" spans="2:11" ht="27">
      <c r="B169" s="94" t="s">
        <v>857</v>
      </c>
      <c r="C169" s="307"/>
      <c r="D169" s="307"/>
      <c r="E169" s="307"/>
      <c r="F169" s="307"/>
      <c r="G169" s="307"/>
      <c r="H169" s="360"/>
      <c r="I169" s="125" t="s">
        <v>863</v>
      </c>
      <c r="J169" s="114" t="s">
        <v>864</v>
      </c>
      <c r="K169" s="114" t="s">
        <v>865</v>
      </c>
    </row>
    <row r="170" spans="2:11" ht="31.5" customHeight="1">
      <c r="B170" s="92" t="s">
        <v>861</v>
      </c>
      <c r="C170" s="211" t="s">
        <v>1018</v>
      </c>
      <c r="D170" s="212"/>
      <c r="E170" s="212"/>
      <c r="F170" s="212"/>
      <c r="G170" s="212"/>
      <c r="H170" s="360"/>
      <c r="I170" s="125" t="s">
        <v>867</v>
      </c>
      <c r="J170" s="114" t="s">
        <v>868</v>
      </c>
      <c r="K170" s="114" t="s">
        <v>869</v>
      </c>
    </row>
    <row r="171" spans="2:11" ht="27">
      <c r="B171" s="92" t="s">
        <v>866</v>
      </c>
      <c r="C171" s="307"/>
      <c r="D171" s="307"/>
      <c r="E171" s="307"/>
      <c r="F171" s="307"/>
      <c r="G171" s="307"/>
      <c r="H171" s="360"/>
      <c r="I171" s="125" t="s">
        <v>873</v>
      </c>
      <c r="J171" s="114" t="s">
        <v>874</v>
      </c>
      <c r="K171" s="114" t="s">
        <v>875</v>
      </c>
    </row>
    <row r="172" spans="2:11" ht="30.75">
      <c r="B172" s="94" t="s">
        <v>870</v>
      </c>
      <c r="C172" s="93"/>
      <c r="D172" s="92" t="s">
        <v>871</v>
      </c>
      <c r="E172" s="93"/>
      <c r="F172" s="92" t="s">
        <v>872</v>
      </c>
      <c r="G172" s="93"/>
      <c r="H172" s="360"/>
      <c r="I172" s="125" t="s">
        <v>879</v>
      </c>
      <c r="J172" s="114" t="s">
        <v>880</v>
      </c>
      <c r="K172" s="114" t="s">
        <v>881</v>
      </c>
    </row>
    <row r="173" spans="2:11" ht="45" customHeight="1">
      <c r="B173" s="92" t="s">
        <v>876</v>
      </c>
      <c r="C173" s="93"/>
      <c r="D173" s="92" t="s">
        <v>877</v>
      </c>
      <c r="E173" s="93"/>
      <c r="F173" s="92" t="s">
        <v>878</v>
      </c>
      <c r="G173" s="93"/>
      <c r="H173" s="360"/>
      <c r="I173" s="125" t="s">
        <v>885</v>
      </c>
      <c r="J173" s="114" t="s">
        <v>886</v>
      </c>
      <c r="K173" s="114" t="s">
        <v>887</v>
      </c>
    </row>
    <row r="174" spans="2:11" ht="15">
      <c r="B174" s="94" t="s">
        <v>882</v>
      </c>
      <c r="C174" s="93"/>
      <c r="D174" s="92" t="s">
        <v>883</v>
      </c>
      <c r="E174" s="93"/>
      <c r="F174" s="92" t="s">
        <v>884</v>
      </c>
      <c r="G174" s="93"/>
      <c r="H174" s="360"/>
    </row>
    <row r="175" spans="2:11" ht="15">
      <c r="B175" s="92" t="s">
        <v>888</v>
      </c>
      <c r="C175" s="307"/>
      <c r="D175" s="307"/>
      <c r="E175" s="307"/>
      <c r="F175" s="307"/>
      <c r="G175" s="307"/>
      <c r="H175" s="360"/>
      <c r="I175" s="360"/>
      <c r="J175" s="360"/>
      <c r="K175" s="360"/>
    </row>
    <row r="176" spans="2:11" ht="30.75">
      <c r="B176" s="94" t="s">
        <v>889</v>
      </c>
      <c r="C176" s="307"/>
      <c r="D176" s="307"/>
      <c r="E176" s="307"/>
      <c r="F176" s="307"/>
      <c r="G176" s="307"/>
      <c r="H176" s="360"/>
    </row>
    <row r="177" spans="2:8" ht="45.75">
      <c r="B177" s="92" t="s">
        <v>890</v>
      </c>
      <c r="C177" s="307"/>
      <c r="D177" s="307"/>
      <c r="E177" s="307"/>
      <c r="F177" s="307"/>
      <c r="G177" s="307"/>
      <c r="H177" s="360"/>
    </row>
    <row r="178" spans="2:8" ht="15"/>
    <row r="179" spans="2:8" ht="15"/>
    <row r="180" spans="2:8" ht="15"/>
  </sheetData>
  <mergeCells count="52">
    <mergeCell ref="C27:E27"/>
    <mergeCell ref="C16:E16"/>
    <mergeCell ref="C20:E20"/>
    <mergeCell ref="C21:E21"/>
    <mergeCell ref="C22:E22"/>
    <mergeCell ref="C23:E23"/>
    <mergeCell ref="C18:E18"/>
    <mergeCell ref="C19:E19"/>
    <mergeCell ref="C176:G176"/>
    <mergeCell ref="C177:G177"/>
    <mergeCell ref="B165:G165"/>
    <mergeCell ref="C167:G167"/>
    <mergeCell ref="C168:G168"/>
    <mergeCell ref="C169:G169"/>
    <mergeCell ref="C170:G170"/>
    <mergeCell ref="B153:G153"/>
    <mergeCell ref="C155:G155"/>
    <mergeCell ref="B74:F74"/>
    <mergeCell ref="C171:G171"/>
    <mergeCell ref="C175:G175"/>
    <mergeCell ref="C161:G161"/>
    <mergeCell ref="C156:G156"/>
    <mergeCell ref="C157:G157"/>
    <mergeCell ref="C158:G158"/>
    <mergeCell ref="C159:G159"/>
    <mergeCell ref="C160:G160"/>
    <mergeCell ref="C147:G147"/>
    <mergeCell ref="C148:G148"/>
    <mergeCell ref="C149:G149"/>
    <mergeCell ref="C150:G150"/>
    <mergeCell ref="C151:G151"/>
    <mergeCell ref="B96:G96"/>
    <mergeCell ref="B130:G130"/>
    <mergeCell ref="B143:G143"/>
    <mergeCell ref="C145:G145"/>
    <mergeCell ref="C146:G146"/>
    <mergeCell ref="C24:E24"/>
    <mergeCell ref="C25:E25"/>
    <mergeCell ref="C162:G162"/>
    <mergeCell ref="C163:G163"/>
    <mergeCell ref="B2:G2"/>
    <mergeCell ref="B4:G4"/>
    <mergeCell ref="C5:E5"/>
    <mergeCell ref="C6:E6"/>
    <mergeCell ref="C7:E7"/>
    <mergeCell ref="C8:E8"/>
    <mergeCell ref="C9:E9"/>
    <mergeCell ref="C10:E10"/>
    <mergeCell ref="C11:E11"/>
    <mergeCell ref="C12:E12"/>
    <mergeCell ref="B56:C56"/>
    <mergeCell ref="C13:E13"/>
  </mergeCells>
  <dataValidations count="7">
    <dataValidation type="list" allowBlank="1" sqref="F32:F36 F39:F45 F48:F50 F53:F54" xr:uid="{00000000-0002-0000-0B00-000003000000}">
      <formula1>"Alta,Media,Baja,Sin mejora"</formula1>
      <formula2>0</formula2>
    </dataValidation>
    <dataValidation type="list" allowBlank="1" sqref="C98:C117" xr:uid="{00000000-0002-0000-0B00-000004000000}">
      <formula1>"Sí,No,Parcial"</formula1>
      <formula2>0</formula2>
    </dataValidation>
    <dataValidation type="list" allowBlank="1" showInputMessage="1" showErrorMessage="1" promptTitle="Seleccione herramienta" prompt="Seleccione una opción de la lista o escriba otra herramienta si aplica." sqref="C141" xr:uid="{E95F694E-B2F0-48A2-AC75-7A726AFF87A2}">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37" xr:uid="{093F7F90-B9AF-47FE-9EC2-BACC77EA52A3}">
      <formula1>"Microsoft Teams Phone,Genesys Cloud,Avaya,3CX,Cisco Webex Contact Center,Amazon Connect,Twilio Flex,Five9,NICE CXone,Talkdesk"</formula1>
    </dataValidation>
    <dataValidation type="date" allowBlank="1" showInputMessage="1" showErrorMessage="1" sqref="C9:E9" xr:uid="{0B997FDC-DF80-4B27-8C22-F89F2394E4A8}">
      <formula1>46174</formula1>
      <formula2>46368</formula2>
    </dataValidation>
    <dataValidation allowBlank="1" sqref="C16:E16 C18:E25" xr:uid="{26241B1C-8487-4E9D-BAF6-7F6EFADB5522}"/>
    <dataValidation allowBlank="1" showInputMessage="1" showErrorMessage="1" sqref="C8:E8" xr:uid="{D3B3E9BB-0328-4B77-82FA-E5871FE4374F}"/>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3">
        <x14:dataValidation type="list" allowBlank="1" xr:uid="{9095D5BB-27AD-4548-A9D8-F04A977A0426}">
          <x14:formula1>
            <xm:f>Listas!$H$5:$H$10</xm:f>
          </x14:formula1>
          <x14:formula2>
            <xm:f>0</xm:f>
          </x14:formula2>
          <xm:sqref>C12</xm:sqref>
        </x14:dataValidation>
        <x14:dataValidation type="list" allowBlank="1" xr:uid="{B358D5C3-DD8E-4427-B596-365DD7706734}">
          <x14:formula1>
            <xm:f>Listas!$D$5:$D$11</xm:f>
          </x14:formula1>
          <x14:formula2>
            <xm:f>0</xm:f>
          </x14:formula2>
          <xm:sqref>C14 C17</xm:sqref>
        </x14:dataValidation>
        <x14:dataValidation type="list" allowBlank="1" xr:uid="{00000000-0002-0000-0B00-000002000000}">
          <x14:formula1>
            <xm:f>Listas!$B$5:$B$9</xm:f>
          </x14:formula1>
          <x14:formula2>
            <xm:f>0</xm:f>
          </x14:formula2>
          <xm:sqref>D32:D36 D39:D45 D48:D50 D53:D54</xm:sqref>
        </x14:dataValidation>
        <x14:dataValidation type="list" allowBlank="1" xr:uid="{00000000-0002-0000-0B00-000005000000}">
          <x14:formula1>
            <xm:f>Listas!$F$5:$F$8</xm:f>
          </x14:formula1>
          <x14:formula2>
            <xm:f>0</xm:f>
          </x14:formula2>
          <xm:sqref>F98:F115</xm:sqref>
        </x14:dataValidation>
        <x14:dataValidation type="list" allowBlank="1" xr:uid="{00000000-0002-0000-0B00-000006000000}">
          <x14:formula1>
            <xm:f>Listas!$L$5:$L$8</xm:f>
          </x14:formula1>
          <x14:formula2>
            <xm:f>0</xm:f>
          </x14:formula2>
          <xm:sqref>C159</xm:sqref>
        </x14:dataValidation>
        <x14:dataValidation type="list" allowBlank="1" showInputMessage="1" showErrorMessage="1" xr:uid="{FC24D68F-3033-4AA9-921C-2760E8DDB321}">
          <x14:formula1>
            <xm:f>Listas!$N$5:$N$11</xm:f>
          </x14:formula1>
          <xm:sqref>C5:E5</xm:sqref>
        </x14:dataValidation>
        <x14:dataValidation type="list" allowBlank="1" showInputMessage="1" showErrorMessage="1" xr:uid="{2974F986-F3F4-4AF9-BDA8-7AB50C0F2121}">
          <x14:formula1>
            <xm:f>Listas!$P$5:$P$9</xm:f>
          </x14:formula1>
          <xm:sqref>F132:F141</xm:sqref>
        </x14:dataValidation>
        <x14:dataValidation type="list" allowBlank="1" showInputMessage="1" showErrorMessage="1" xr:uid="{E5A18D16-EB64-4562-99B7-4B07F4CC085B}">
          <x14:formula1>
            <xm:f>Listas!$R$5:$R$8</xm:f>
          </x14:formula1>
          <xm:sqref>D132:D141</xm:sqref>
        </x14:dataValidation>
        <x14:dataValidation type="list" allowBlank="1" showInputMessage="1" showErrorMessage="1" promptTitle="Seleccione herramienta" prompt="Seleccione una opción de la lista o escriba otra herramienta si aplica." xr:uid="{FC18B8A0-D271-47C5-BEFC-F0DED2E5A394}">
          <x14:formula1>
            <xm:f>Listas!$J$21:$J$35</xm:f>
          </x14:formula1>
          <xm:sqref>C140</xm:sqref>
        </x14:dataValidation>
        <x14:dataValidation type="list" allowBlank="1" showInputMessage="1" showErrorMessage="1" promptTitle="Seleccione herramienta" prompt="Seleccione una opción de la lista o escriba otra herramienta si aplica." xr:uid="{E8DC4022-651E-4D85-BEFF-F688B2F2F22D}">
          <x14:formula1>
            <xm:f>Listas!$L$21:$L$35</xm:f>
          </x14:formula1>
          <xm:sqref>C139</xm:sqref>
        </x14:dataValidation>
        <x14:dataValidation type="list" allowBlank="1" showInputMessage="1" showErrorMessage="1" promptTitle="Seleccione herramienta" prompt="Seleccione una opción de la lista o escriba otra herramienta si aplica." xr:uid="{5CA7264A-7FC6-493F-BA44-D6A967A74E36}">
          <x14:formula1>
            <xm:f>Listas!$H$21:$H$35</xm:f>
          </x14:formula1>
          <xm:sqref>C138</xm:sqref>
        </x14:dataValidation>
        <x14:dataValidation type="list" allowBlank="1" showInputMessage="1" showErrorMessage="1" promptTitle="Seleccione herramienta" prompt="Seleccione una opción de la lista o escriba otra herramienta si aplica." xr:uid="{8B273677-EFE8-4315-8652-69F5ADDE8A3B}">
          <x14:formula1>
            <xm:f>Listas!$N$21:$N$35</xm:f>
          </x14:formula1>
          <xm:sqref>C136</xm:sqref>
        </x14:dataValidation>
        <x14:dataValidation type="list" allowBlank="1" showInputMessage="1" showErrorMessage="1" promptTitle="Seleccione herramienta" prompt="Seleccione una opción de la lista o escriba otra herramienta si aplica." xr:uid="{22BC3A74-1ED7-4F0F-BD76-583BDEC9EAFC}">
          <x14:formula1>
            <xm:f>Listas!$P$21:$P$35</xm:f>
          </x14:formula1>
          <xm:sqref>C135</xm:sqref>
        </x14:dataValidation>
        <x14:dataValidation type="list" allowBlank="1" showInputMessage="1" showErrorMessage="1" promptTitle="Seleccione herramienta" prompt="Seleccione una opción de la lista o escriba otra herramienta si aplica." xr:uid="{A6027BA5-0E36-4F83-83A3-51D38CD59381}">
          <x14:formula1>
            <xm:f>Listas!$F$21:$F$35</xm:f>
          </x14:formula1>
          <xm:sqref>C134</xm:sqref>
        </x14:dataValidation>
        <x14:dataValidation type="list" allowBlank="1" showInputMessage="1" showErrorMessage="1" promptTitle="Seleccione herramienta" prompt="Seleccione una opción de la lista o escriba otra herramienta si aplica." xr:uid="{583EEDD2-7FDD-4FFB-99A2-027066C257C4}">
          <x14:formula1>
            <xm:f>Listas!$D$21:$D$35</xm:f>
          </x14:formula1>
          <xm:sqref>C133</xm:sqref>
        </x14:dataValidation>
        <x14:dataValidation type="list" allowBlank="1" showInputMessage="1" showErrorMessage="1" promptTitle="Seleccione herramienta" prompt="Seleccione una opción de la lista o escriba otra herramienta si aplica." xr:uid="{3992252A-2E32-4E9E-A38A-64C1448EE18E}">
          <x14:formula1>
            <xm:f>Listas!$B$21:$B$35</xm:f>
          </x14:formula1>
          <xm:sqref>C132</xm:sqref>
        </x14:dataValidation>
        <x14:dataValidation type="list" allowBlank="1" showInputMessage="1" showErrorMessage="1" xr:uid="{887EDE24-1D9B-4892-A427-D4D4815A5703}">
          <x14:formula1>
            <xm:f>Listas!$J$45:$J$49</xm:f>
          </x14:formula1>
          <xm:sqref>C93:D94</xm:sqref>
        </x14:dataValidation>
        <x14:dataValidation type="list" allowBlank="1" showInputMessage="1" showErrorMessage="1" xr:uid="{56EA0291-41FB-4D93-BDE9-1387545BBD6B}">
          <x14:formula1>
            <xm:f>Listas!$H$45:$H$48</xm:f>
          </x14:formula1>
          <xm:sqref>C92:D92</xm:sqref>
        </x14:dataValidation>
        <x14:dataValidation type="list" allowBlank="1" showInputMessage="1" showErrorMessage="1" xr:uid="{67EF91B4-55C5-4D6D-9559-5C85749E32C0}">
          <x14:formula1>
            <xm:f>Listas!$F$45:$F$52</xm:f>
          </x14:formula1>
          <xm:sqref>C89:D89</xm:sqref>
        </x14:dataValidation>
        <x14:dataValidation type="list" allowBlank="1" showInputMessage="1" showErrorMessage="1" xr:uid="{948DBC85-8117-44F7-A8C1-A941FE3F887C}">
          <x14:formula1>
            <xm:f>Listas!$D$45:$D$49</xm:f>
          </x14:formula1>
          <xm:sqref>C88:D88</xm:sqref>
        </x14:dataValidation>
        <x14:dataValidation type="list" allowBlank="1" showInputMessage="1" showErrorMessage="1" xr:uid="{22E4D48A-A423-404C-AF72-CE86FC82FB2C}">
          <x14:formula1>
            <xm:f>Listas!$B$45:$B$48</xm:f>
          </x14:formula1>
          <xm:sqref>C87:D87</xm:sqref>
        </x14:dataValidation>
        <x14:dataValidation type="list" allowBlank="1" showInputMessage="1" showErrorMessage="1" xr:uid="{B5CBFE25-B771-4503-9D0F-E0D656C46EED}">
          <x14:formula1>
            <xm:f>Listas!$B$53:$B$58</xm:f>
          </x14:formula1>
          <xm:sqref>C127</xm:sqref>
        </x14:dataValidation>
        <x14:dataValidation type="list" allowBlank="1" showInputMessage="1" showErrorMessage="1" xr:uid="{8BA0A122-DCAE-44EA-9458-1F56DBD76F28}">
          <x14:formula1>
            <xm:f>Listas!$B$12:$B$17</xm:f>
          </x14:formula1>
          <xm:sqref>C15</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4A017"/>
  </sheetPr>
  <dimension ref="B1:K178"/>
  <sheetViews>
    <sheetView showGridLines="0" zoomScaleNormal="100" workbookViewId="0">
      <pane xSplit="2" ySplit="2" topLeftCell="C111" activePane="bottomRight" state="frozen"/>
      <selection pane="bottomRight" activeCell="B115" sqref="B115:G116"/>
      <selection pane="bottomLeft" activeCell="A3" sqref="A3"/>
      <selection pane="topRight" activeCell="C1" sqref="C1"/>
    </sheetView>
  </sheetViews>
  <sheetFormatPr defaultColWidth="8.5703125" defaultRowHeight="14.45"/>
  <cols>
    <col min="1" max="1" width="3" style="1" customWidth="1"/>
    <col min="2" max="2" width="40.140625" style="1" customWidth="1"/>
    <col min="3" max="3" width="42.7109375" style="1" customWidth="1"/>
    <col min="4" max="4" width="34" style="1" customWidth="1"/>
    <col min="5" max="5" width="40" style="1" customWidth="1"/>
    <col min="6" max="6" width="25.140625" style="1" customWidth="1"/>
    <col min="7" max="7" width="29" style="1" customWidth="1"/>
    <col min="8" max="8" width="8.5703125" style="1"/>
    <col min="9" max="9" width="16.42578125" style="1" customWidth="1"/>
    <col min="10" max="10" width="33.5703125" style="1" customWidth="1"/>
    <col min="11" max="11" width="36.7109375" style="1" customWidth="1"/>
    <col min="12" max="16384" width="8.5703125" style="1"/>
  </cols>
  <sheetData>
    <row r="1" spans="2:11" ht="7.5" customHeight="1"/>
    <row r="2" spans="2:11" ht="30" customHeight="1">
      <c r="B2" s="294" t="s">
        <v>1070</v>
      </c>
      <c r="C2" s="294"/>
      <c r="D2" s="294"/>
      <c r="E2" s="294"/>
      <c r="F2" s="294"/>
      <c r="G2" s="294"/>
    </row>
    <row r="3" spans="2:11" ht="15.75">
      <c r="I3" s="62" t="s">
        <v>60</v>
      </c>
      <c r="J3" s="62"/>
      <c r="K3" s="62"/>
    </row>
    <row r="4" spans="2:11" ht="24" customHeight="1">
      <c r="B4" s="201" t="s">
        <v>590</v>
      </c>
      <c r="C4" s="201"/>
      <c r="D4" s="201"/>
      <c r="E4" s="201"/>
      <c r="F4" s="201"/>
      <c r="G4" s="201"/>
      <c r="I4" s="6" t="s">
        <v>61</v>
      </c>
      <c r="J4" s="6" t="s">
        <v>62</v>
      </c>
      <c r="K4" s="6" t="s">
        <v>22</v>
      </c>
    </row>
    <row r="5" spans="2:11" ht="17.25">
      <c r="B5" s="37" t="s">
        <v>591</v>
      </c>
      <c r="C5" s="209" t="s">
        <v>273</v>
      </c>
      <c r="D5" s="209"/>
      <c r="E5" s="209"/>
      <c r="I5" s="17" t="s">
        <v>63</v>
      </c>
      <c r="J5" s="18" t="s">
        <v>64</v>
      </c>
      <c r="K5" s="63" t="s">
        <v>65</v>
      </c>
    </row>
    <row r="6" spans="2:11" ht="17.25" customHeight="1">
      <c r="B6" s="37" t="s">
        <v>592</v>
      </c>
      <c r="C6" s="209"/>
      <c r="D6" s="209"/>
      <c r="E6" s="209"/>
      <c r="I6" s="19" t="s">
        <v>66</v>
      </c>
      <c r="J6" s="122" t="s">
        <v>67</v>
      </c>
      <c r="K6" s="63" t="s">
        <v>68</v>
      </c>
    </row>
    <row r="7" spans="2:11" ht="17.25" customHeight="1">
      <c r="B7" s="37" t="s">
        <v>594</v>
      </c>
      <c r="C7" s="209" t="s">
        <v>1071</v>
      </c>
      <c r="D7" s="209"/>
      <c r="E7" s="209"/>
      <c r="I7" s="20" t="s">
        <v>69</v>
      </c>
      <c r="J7" s="122" t="s">
        <v>70</v>
      </c>
      <c r="K7" s="63" t="s">
        <v>71</v>
      </c>
    </row>
    <row r="8" spans="2:11" ht="17.25" customHeight="1">
      <c r="B8" s="37" t="s">
        <v>596</v>
      </c>
      <c r="C8" s="310" t="s">
        <v>1063</v>
      </c>
      <c r="D8" s="210"/>
      <c r="E8" s="210"/>
      <c r="I8" s="21" t="s">
        <v>72</v>
      </c>
      <c r="J8" s="122" t="s">
        <v>73</v>
      </c>
      <c r="K8" s="63" t="s">
        <v>74</v>
      </c>
    </row>
    <row r="9" spans="2:11" ht="17.25">
      <c r="B9" s="37" t="s">
        <v>598</v>
      </c>
      <c r="C9" s="194">
        <v>46213</v>
      </c>
      <c r="D9" s="195"/>
      <c r="E9" s="195"/>
      <c r="I9" s="22" t="s">
        <v>75</v>
      </c>
      <c r="J9" s="122" t="s">
        <v>76</v>
      </c>
      <c r="K9" s="63" t="s">
        <v>77</v>
      </c>
    </row>
    <row r="10" spans="2:11" ht="15">
      <c r="B10" s="37" t="s">
        <v>599</v>
      </c>
      <c r="C10" s="209" t="s">
        <v>600</v>
      </c>
      <c r="D10" s="209"/>
      <c r="E10" s="209"/>
    </row>
    <row r="11" spans="2:11" ht="16.5">
      <c r="B11" s="37" t="s">
        <v>1057</v>
      </c>
      <c r="C11" s="308"/>
      <c r="D11" s="309"/>
      <c r="E11" s="309"/>
      <c r="I11" s="6" t="s">
        <v>602</v>
      </c>
      <c r="J11" s="6" t="s">
        <v>284</v>
      </c>
      <c r="K11" s="6" t="s">
        <v>603</v>
      </c>
    </row>
    <row r="12" spans="2:11" ht="15">
      <c r="B12" s="37" t="s">
        <v>1058</v>
      </c>
      <c r="C12" s="209"/>
      <c r="D12" s="209"/>
      <c r="E12" s="209"/>
      <c r="I12" s="18" t="s">
        <v>605</v>
      </c>
      <c r="J12" s="63" t="s">
        <v>606</v>
      </c>
      <c r="K12" s="63" t="s">
        <v>607</v>
      </c>
    </row>
    <row r="13" spans="2:11" ht="16.5">
      <c r="B13" s="37" t="s">
        <v>604</v>
      </c>
      <c r="C13" s="209"/>
      <c r="D13" s="209"/>
      <c r="E13" s="209"/>
      <c r="I13" s="122" t="s">
        <v>610</v>
      </c>
      <c r="J13" s="63" t="s">
        <v>611</v>
      </c>
      <c r="K13" s="63" t="s">
        <v>612</v>
      </c>
    </row>
    <row r="14" spans="2:11" ht="20.25">
      <c r="B14" s="37" t="s">
        <v>608</v>
      </c>
      <c r="C14" s="140" t="s">
        <v>66</v>
      </c>
      <c r="D14" s="141" t="s">
        <v>609</v>
      </c>
      <c r="E14" s="70"/>
      <c r="I14" s="122" t="s">
        <v>615</v>
      </c>
      <c r="J14" s="63" t="s">
        <v>616</v>
      </c>
      <c r="K14" s="63" t="s">
        <v>617</v>
      </c>
    </row>
    <row r="15" spans="2:11" ht="16.5">
      <c r="B15" s="133" t="s">
        <v>613</v>
      </c>
      <c r="C15" s="138"/>
      <c r="D15" s="141"/>
      <c r="E15" s="70"/>
    </row>
    <row r="16" spans="2:11" ht="15">
      <c r="B16" s="37" t="s">
        <v>618</v>
      </c>
      <c r="C16" s="308"/>
      <c r="D16" s="309" t="s">
        <v>609</v>
      </c>
      <c r="E16" s="309"/>
    </row>
    <row r="17" spans="2:7" ht="15" customHeight="1">
      <c r="B17" s="37" t="s">
        <v>620</v>
      </c>
      <c r="C17" s="38" t="s">
        <v>424</v>
      </c>
      <c r="D17" s="134"/>
    </row>
    <row r="18" spans="2:7" ht="15">
      <c r="B18" s="37" t="s">
        <v>621</v>
      </c>
      <c r="C18" s="209"/>
      <c r="D18" s="209"/>
      <c r="E18" s="209"/>
    </row>
    <row r="19" spans="2:7" ht="48" customHeight="1">
      <c r="B19" s="37" t="s">
        <v>623</v>
      </c>
      <c r="C19" s="209"/>
      <c r="D19" s="209"/>
      <c r="E19" s="209"/>
    </row>
    <row r="20" spans="2:7" s="110" customFormat="1" ht="15">
      <c r="B20" s="37" t="s">
        <v>625</v>
      </c>
      <c r="C20" s="209"/>
      <c r="D20" s="209"/>
      <c r="E20" s="209"/>
    </row>
    <row r="21" spans="2:7" s="110" customFormat="1" ht="15">
      <c r="B21" s="37" t="s">
        <v>627</v>
      </c>
      <c r="C21" s="209"/>
      <c r="D21" s="209"/>
      <c r="E21" s="209"/>
    </row>
    <row r="22" spans="2:7" s="110" customFormat="1" ht="15">
      <c r="B22" s="37" t="s">
        <v>629</v>
      </c>
      <c r="C22" s="209"/>
      <c r="D22" s="209"/>
      <c r="E22" s="209"/>
    </row>
    <row r="23" spans="2:7" s="110" customFormat="1" ht="15">
      <c r="B23" s="37" t="s">
        <v>631</v>
      </c>
      <c r="C23" s="209"/>
      <c r="D23" s="209"/>
      <c r="E23" s="209"/>
    </row>
    <row r="24" spans="2:7" s="110" customFormat="1" ht="15">
      <c r="B24" s="37" t="s">
        <v>633</v>
      </c>
      <c r="C24" s="209"/>
      <c r="D24" s="209"/>
      <c r="E24" s="209"/>
    </row>
    <row r="25" spans="2:7" s="110" customFormat="1" ht="15">
      <c r="B25" s="37" t="s">
        <v>635</v>
      </c>
      <c r="C25" s="209"/>
      <c r="D25" s="209"/>
      <c r="E25" s="209"/>
    </row>
    <row r="26" spans="2:7" s="110" customFormat="1" ht="15">
      <c r="B26" s="37" t="s">
        <v>904</v>
      </c>
      <c r="C26" s="175"/>
      <c r="D26" s="175"/>
      <c r="E26" s="175"/>
    </row>
    <row r="27" spans="2:7" s="110" customFormat="1" ht="15">
      <c r="B27" s="37" t="s">
        <v>905</v>
      </c>
      <c r="C27" s="192"/>
      <c r="D27" s="192"/>
      <c r="E27" s="316"/>
    </row>
    <row r="28" spans="2:7" s="110" customFormat="1" ht="14.45" customHeight="1"/>
    <row r="29" spans="2:7" ht="24" customHeight="1">
      <c r="B29" s="100" t="s">
        <v>638</v>
      </c>
      <c r="C29" s="100"/>
      <c r="D29" s="100"/>
      <c r="E29" s="100"/>
      <c r="F29" s="100"/>
      <c r="G29" s="110"/>
    </row>
    <row r="30" spans="2:7" ht="27.75" customHeight="1">
      <c r="B30" s="6" t="s">
        <v>19</v>
      </c>
      <c r="C30" s="6" t="s">
        <v>639</v>
      </c>
      <c r="D30" s="6" t="s">
        <v>640</v>
      </c>
      <c r="E30" s="6" t="s">
        <v>641</v>
      </c>
      <c r="F30" s="6" t="s">
        <v>642</v>
      </c>
      <c r="G30" s="110"/>
    </row>
    <row r="31" spans="2:7" ht="21.75" customHeight="1">
      <c r="B31" s="170" t="s">
        <v>643</v>
      </c>
      <c r="C31" s="170"/>
      <c r="D31" s="170"/>
      <c r="E31" s="170"/>
      <c r="F31" s="170"/>
      <c r="G31" s="110"/>
    </row>
    <row r="32" spans="2:7" ht="27.75" customHeight="1">
      <c r="B32" s="40" t="s">
        <v>907</v>
      </c>
      <c r="C32" s="65" t="s">
        <v>644</v>
      </c>
      <c r="D32" s="26"/>
      <c r="E32" s="5"/>
      <c r="F32" s="36"/>
    </row>
    <row r="33" spans="2:6" ht="27.75" customHeight="1">
      <c r="B33" s="41" t="s">
        <v>909</v>
      </c>
      <c r="C33" s="66" t="s">
        <v>645</v>
      </c>
      <c r="D33" s="26"/>
      <c r="E33" s="5"/>
      <c r="F33" s="36"/>
    </row>
    <row r="34" spans="2:6" ht="27.75" customHeight="1">
      <c r="B34" s="40" t="s">
        <v>911</v>
      </c>
      <c r="C34" s="65" t="s">
        <v>646</v>
      </c>
      <c r="D34" s="26"/>
      <c r="E34" s="5"/>
      <c r="F34" s="36"/>
    </row>
    <row r="35" spans="2:6" ht="27.75" customHeight="1">
      <c r="B35" s="41" t="s">
        <v>913</v>
      </c>
      <c r="C35" s="66" t="s">
        <v>647</v>
      </c>
      <c r="D35" s="26"/>
      <c r="E35" s="5"/>
      <c r="F35" s="36"/>
    </row>
    <row r="36" spans="2:6" ht="27.75" customHeight="1">
      <c r="B36" s="40" t="s">
        <v>915</v>
      </c>
      <c r="C36" s="65" t="s">
        <v>648</v>
      </c>
      <c r="D36" s="26"/>
      <c r="E36" s="5"/>
      <c r="F36" s="36"/>
    </row>
    <row r="37" spans="2:6" ht="15"/>
    <row r="38" spans="2:6" ht="21.75" customHeight="1">
      <c r="B38" s="129" t="s">
        <v>650</v>
      </c>
      <c r="C38" s="129"/>
      <c r="D38" s="129"/>
      <c r="E38" s="129"/>
      <c r="F38" s="129"/>
    </row>
    <row r="39" spans="2:6" ht="27.75" customHeight="1">
      <c r="B39" s="41" t="s">
        <v>917</v>
      </c>
      <c r="C39" s="66" t="s">
        <v>651</v>
      </c>
      <c r="D39" s="26"/>
      <c r="E39" s="5"/>
      <c r="F39" s="36"/>
    </row>
    <row r="40" spans="2:6" ht="27.75" customHeight="1">
      <c r="B40" s="40" t="s">
        <v>919</v>
      </c>
      <c r="C40" s="65" t="s">
        <v>653</v>
      </c>
      <c r="D40" s="26"/>
      <c r="E40" s="5"/>
      <c r="F40" s="36"/>
    </row>
    <row r="41" spans="2:6" ht="27.75" customHeight="1">
      <c r="B41" s="41" t="s">
        <v>921</v>
      </c>
      <c r="C41" s="66" t="s">
        <v>655</v>
      </c>
      <c r="D41" s="26"/>
      <c r="E41" s="5"/>
      <c r="F41" s="36"/>
    </row>
    <row r="42" spans="2:6" ht="50.25">
      <c r="B42" s="40" t="s">
        <v>923</v>
      </c>
      <c r="C42" s="65" t="s">
        <v>657</v>
      </c>
      <c r="D42" s="26"/>
      <c r="E42" s="5"/>
      <c r="F42" s="36"/>
    </row>
    <row r="43" spans="2:6" ht="50.25">
      <c r="B43" s="41" t="s">
        <v>925</v>
      </c>
      <c r="C43" s="66" t="s">
        <v>658</v>
      </c>
      <c r="D43" s="26"/>
      <c r="E43" s="5"/>
      <c r="F43" s="36"/>
    </row>
    <row r="44" spans="2:6" ht="27.75" customHeight="1">
      <c r="B44" s="40" t="s">
        <v>926</v>
      </c>
      <c r="C44" s="65" t="s">
        <v>660</v>
      </c>
      <c r="D44" s="26"/>
      <c r="E44" s="5"/>
      <c r="F44" s="36"/>
    </row>
    <row r="45" spans="2:6" ht="27.75" customHeight="1">
      <c r="B45" s="41" t="s">
        <v>927</v>
      </c>
      <c r="C45" s="66" t="s">
        <v>661</v>
      </c>
      <c r="D45" s="26"/>
      <c r="E45" s="5"/>
      <c r="F45" s="36"/>
    </row>
    <row r="46" spans="2:6" ht="15"/>
    <row r="47" spans="2:6" ht="21.75" customHeight="1">
      <c r="B47" s="129" t="s">
        <v>662</v>
      </c>
      <c r="C47" s="129"/>
      <c r="D47" s="129"/>
      <c r="E47" s="129"/>
      <c r="F47" s="129"/>
    </row>
    <row r="48" spans="2:6" ht="27.75" customHeight="1">
      <c r="B48" s="40" t="s">
        <v>929</v>
      </c>
      <c r="C48" s="65" t="s">
        <v>663</v>
      </c>
      <c r="D48" s="26"/>
      <c r="E48" s="5"/>
      <c r="F48" s="36"/>
    </row>
    <row r="49" spans="2:6" ht="66.75">
      <c r="B49" s="41" t="s">
        <v>931</v>
      </c>
      <c r="C49" s="66" t="s">
        <v>665</v>
      </c>
      <c r="D49" s="26"/>
      <c r="E49" s="5"/>
      <c r="F49" s="36"/>
    </row>
    <row r="50" spans="2:6" ht="27.75" customHeight="1">
      <c r="B50" s="40" t="s">
        <v>933</v>
      </c>
      <c r="C50" s="65" t="s">
        <v>666</v>
      </c>
      <c r="D50" s="26"/>
      <c r="E50" s="5"/>
      <c r="F50" s="36"/>
    </row>
    <row r="51" spans="2:6" ht="15"/>
    <row r="52" spans="2:6" ht="21.75" customHeight="1">
      <c r="B52" s="129" t="s">
        <v>667</v>
      </c>
      <c r="C52" s="129"/>
      <c r="D52" s="129"/>
      <c r="E52" s="129"/>
      <c r="F52" s="129"/>
    </row>
    <row r="53" spans="2:6" ht="27.75" customHeight="1">
      <c r="B53" s="41" t="s">
        <v>935</v>
      </c>
      <c r="C53" s="66" t="s">
        <v>668</v>
      </c>
      <c r="D53" s="26"/>
      <c r="E53" s="5"/>
      <c r="F53" s="36"/>
    </row>
    <row r="54" spans="2:6" ht="27.75" customHeight="1">
      <c r="B54" s="40" t="s">
        <v>937</v>
      </c>
      <c r="C54" s="65" t="s">
        <v>670</v>
      </c>
      <c r="D54" s="26"/>
      <c r="E54" s="5"/>
      <c r="F54" s="36"/>
    </row>
    <row r="55" spans="2:6" ht="15"/>
    <row r="56" spans="2:6" ht="27.75" customHeight="1">
      <c r="B56" s="214" t="s">
        <v>671</v>
      </c>
      <c r="C56" s="214"/>
      <c r="D56" s="42">
        <f>IF(D32="Sí",1,IF(D32="Parcial",0.5,0))+IF(D33="Sí",1,IF(D33="Parcial",0.5,0))+IF(D34="Sí",1,IF(D34="Parcial",0.5,0))+IF(D35="Sí",1,IF(D35="Parcial",0.5,0))+IF(D36="Sí",1,IF(D36="Parcial",0.5,0))+IF(D39="Sí",1,IF(D39="Parcial",0.5,0))+IF(D40="Sí",1,IF(D40="Parcial",0.5,0))+IF(D41="Sí",1,IF(D41="Parcial",0.5,0))+IF(D42="Sí",1,IF(D42="Parcial",0.5,0))+IF(D43="Sí",1,IF(D43="Parcial",0.5,0))+IF(D44="Sí",1,IF(D44="Parcial",0.5,0))+IF(D45="Sí",1,IF(D45="Parcial",0.5,0))+IF(D48="Sí",1,IF(D48="Parcial",0.5,0))+IF(D49="Sí",1,IF(D49="Parcial",0.5,0))+IF(D50="Sí",1,IF(D50="Parcial",0.5,0))+IF(D53="Sí",1,IF(D53="Parcial",0.5,0))+IF(D54="Sí",1,IF(D54="Parcial",0.5,0))</f>
        <v>0</v>
      </c>
      <c r="E56" s="43">
        <f>D56/17</f>
        <v>0</v>
      </c>
    </row>
    <row r="57" spans="2:6" ht="15"/>
    <row r="58" spans="2:6" ht="24" customHeight="1">
      <c r="B58" s="100" t="s">
        <v>672</v>
      </c>
      <c r="C58" s="100"/>
      <c r="D58" s="100"/>
      <c r="E58" s="100"/>
      <c r="F58" s="100"/>
    </row>
    <row r="59" spans="2:6" ht="21.75" customHeight="1">
      <c r="B59" s="6" t="s">
        <v>673</v>
      </c>
      <c r="C59" s="6" t="s">
        <v>674</v>
      </c>
      <c r="D59" s="6" t="s">
        <v>675</v>
      </c>
      <c r="E59" s="6" t="s">
        <v>676</v>
      </c>
      <c r="F59" s="6" t="s">
        <v>677</v>
      </c>
    </row>
    <row r="60" spans="2:6" ht="21.75" customHeight="1">
      <c r="B60" s="44" t="s">
        <v>678</v>
      </c>
      <c r="C60" s="71"/>
      <c r="D60" s="45"/>
      <c r="E60" s="45"/>
      <c r="F60" s="121" t="s">
        <v>1059</v>
      </c>
    </row>
    <row r="61" spans="2:6" ht="21.75" customHeight="1">
      <c r="B61" s="46" t="s">
        <v>680</v>
      </c>
      <c r="C61" s="72"/>
      <c r="D61" s="47"/>
      <c r="E61" s="47"/>
      <c r="F61" s="121" t="s">
        <v>1059</v>
      </c>
    </row>
    <row r="62" spans="2:6" ht="21.75" customHeight="1">
      <c r="B62" s="44" t="s">
        <v>681</v>
      </c>
      <c r="C62" s="71"/>
      <c r="D62" s="45"/>
      <c r="E62" s="45"/>
      <c r="F62" s="121" t="s">
        <v>1059</v>
      </c>
    </row>
    <row r="63" spans="2:6" ht="21.75" customHeight="1">
      <c r="B63" s="46" t="s">
        <v>682</v>
      </c>
      <c r="C63" s="72"/>
      <c r="D63" s="47"/>
      <c r="E63" s="47"/>
      <c r="F63" s="121" t="s">
        <v>1059</v>
      </c>
    </row>
    <row r="64" spans="2:6" ht="21.75" customHeight="1">
      <c r="B64" s="44" t="s">
        <v>683</v>
      </c>
      <c r="C64" s="73">
        <v>0.68</v>
      </c>
      <c r="D64" s="45"/>
      <c r="E64" s="45"/>
      <c r="F64" s="121" t="s">
        <v>1059</v>
      </c>
    </row>
    <row r="65" spans="2:6" ht="21.75" customHeight="1">
      <c r="B65" s="46" t="s">
        <v>684</v>
      </c>
      <c r="C65" s="72" t="s">
        <v>1064</v>
      </c>
      <c r="D65" s="47"/>
      <c r="E65" s="47"/>
      <c r="F65" s="121" t="s">
        <v>1059</v>
      </c>
    </row>
    <row r="66" spans="2:6" ht="21.75" customHeight="1">
      <c r="B66" s="44" t="s">
        <v>249</v>
      </c>
      <c r="C66" s="73">
        <v>0.89</v>
      </c>
      <c r="D66" s="45"/>
      <c r="E66" s="45"/>
      <c r="F66" s="121" t="s">
        <v>1059</v>
      </c>
    </row>
    <row r="67" spans="2:6" ht="21.75" customHeight="1">
      <c r="B67" s="46" t="s">
        <v>685</v>
      </c>
      <c r="C67" s="72" t="s">
        <v>1065</v>
      </c>
      <c r="D67" s="47"/>
      <c r="E67" s="47"/>
      <c r="F67" s="121" t="s">
        <v>1059</v>
      </c>
    </row>
    <row r="68" spans="2:6" ht="21.75" customHeight="1">
      <c r="B68" s="44" t="s">
        <v>686</v>
      </c>
      <c r="C68" s="71"/>
      <c r="D68" s="45"/>
      <c r="E68" s="45"/>
      <c r="F68" s="121" t="s">
        <v>1059</v>
      </c>
    </row>
    <row r="69" spans="2:6" ht="21.75" customHeight="1">
      <c r="B69" s="46" t="s">
        <v>687</v>
      </c>
      <c r="C69" s="72"/>
      <c r="D69" s="47"/>
      <c r="E69" s="47"/>
      <c r="F69" s="121" t="s">
        <v>1059</v>
      </c>
    </row>
    <row r="70" spans="2:6" ht="21.75" customHeight="1">
      <c r="B70" s="44" t="s">
        <v>688</v>
      </c>
      <c r="C70" s="71">
        <v>12</v>
      </c>
      <c r="D70" s="45"/>
      <c r="E70" s="45"/>
      <c r="F70" s="121" t="s">
        <v>1059</v>
      </c>
    </row>
    <row r="71" spans="2:6" ht="21.75" customHeight="1">
      <c r="B71" s="46" t="s">
        <v>690</v>
      </c>
      <c r="C71" s="72">
        <v>8</v>
      </c>
      <c r="D71" s="47"/>
      <c r="E71" s="47"/>
      <c r="F71" s="121" t="s">
        <v>1059</v>
      </c>
    </row>
    <row r="72" spans="2:6" ht="15"/>
    <row r="73" spans="2:6" ht="24" customHeight="1">
      <c r="B73" s="100" t="s">
        <v>37</v>
      </c>
      <c r="C73" s="100"/>
      <c r="D73" s="100"/>
      <c r="E73" s="100"/>
      <c r="F73" s="100"/>
    </row>
    <row r="74" spans="2:6" ht="24" customHeight="1">
      <c r="B74" s="216" t="s">
        <v>691</v>
      </c>
      <c r="C74" s="216"/>
      <c r="D74" s="216"/>
      <c r="E74" s="216"/>
      <c r="F74" s="216"/>
    </row>
    <row r="75" spans="2:6" ht="21.75" customHeight="1">
      <c r="B75" s="6" t="s">
        <v>692</v>
      </c>
      <c r="C75" s="6" t="s">
        <v>693</v>
      </c>
      <c r="D75" s="6" t="s">
        <v>694</v>
      </c>
      <c r="E75" s="6" t="s">
        <v>695</v>
      </c>
      <c r="F75" s="6" t="s">
        <v>696</v>
      </c>
    </row>
    <row r="76" spans="2:6" ht="19.5" customHeight="1">
      <c r="B76" s="44" t="s">
        <v>697</v>
      </c>
      <c r="C76" s="45"/>
      <c r="D76" s="45"/>
      <c r="E76" s="45"/>
      <c r="F76" s="45"/>
    </row>
    <row r="77" spans="2:6" ht="19.5" customHeight="1">
      <c r="B77" s="46" t="s">
        <v>698</v>
      </c>
      <c r="C77" s="47"/>
      <c r="D77" s="47"/>
      <c r="E77" s="47"/>
      <c r="F77" s="47"/>
    </row>
    <row r="78" spans="2:6" ht="19.5" customHeight="1">
      <c r="B78" s="44" t="s">
        <v>700</v>
      </c>
      <c r="C78" s="45"/>
      <c r="D78" s="45"/>
      <c r="E78" s="45"/>
      <c r="F78" s="45"/>
    </row>
    <row r="79" spans="2:6" ht="19.5" customHeight="1">
      <c r="B79" s="46" t="s">
        <v>701</v>
      </c>
      <c r="C79" s="47"/>
      <c r="D79" s="47"/>
      <c r="E79" s="47"/>
      <c r="F79" s="47"/>
    </row>
    <row r="80" spans="2:6" ht="19.5" customHeight="1">
      <c r="B80" s="44" t="s">
        <v>703</v>
      </c>
      <c r="C80" s="45"/>
      <c r="D80" s="45"/>
      <c r="E80" s="45"/>
      <c r="F80" s="45"/>
    </row>
    <row r="81" spans="2:7" ht="19.5" customHeight="1">
      <c r="B81" s="46" t="s">
        <v>704</v>
      </c>
      <c r="C81" s="47"/>
      <c r="D81" s="47"/>
      <c r="E81" s="47"/>
      <c r="F81" s="47"/>
    </row>
    <row r="82" spans="2:7" ht="19.5" customHeight="1">
      <c r="B82" s="44" t="s">
        <v>705</v>
      </c>
      <c r="C82" s="45"/>
      <c r="D82" s="45"/>
      <c r="E82" s="45"/>
      <c r="F82" s="45"/>
    </row>
    <row r="83" spans="2:7" ht="19.5" customHeight="1">
      <c r="B83" s="46" t="s">
        <v>707</v>
      </c>
      <c r="C83" s="47"/>
      <c r="D83" s="47"/>
      <c r="E83" s="47"/>
      <c r="F83" s="47"/>
    </row>
    <row r="84" spans="2:7" ht="14.45" customHeight="1"/>
    <row r="85" spans="2:7" ht="24" customHeight="1">
      <c r="B85" s="100" t="s">
        <v>709</v>
      </c>
      <c r="C85" s="100"/>
      <c r="D85" s="100"/>
      <c r="E85" s="100"/>
      <c r="F85" s="100"/>
    </row>
    <row r="86" spans="2:7" ht="21.75" customHeight="1">
      <c r="B86" s="6" t="s">
        <v>710</v>
      </c>
      <c r="C86" s="6" t="s">
        <v>674</v>
      </c>
      <c r="D86" s="6" t="s">
        <v>194</v>
      </c>
      <c r="E86" s="6" t="s">
        <v>711</v>
      </c>
      <c r="F86" s="6" t="s">
        <v>696</v>
      </c>
    </row>
    <row r="87" spans="2:7" ht="21.75" customHeight="1">
      <c r="B87" s="14" t="s">
        <v>712</v>
      </c>
      <c r="C87" s="45"/>
      <c r="D87" s="45"/>
      <c r="E87" s="45"/>
      <c r="F87" s="45"/>
    </row>
    <row r="88" spans="2:7" ht="21.75" customHeight="1">
      <c r="B88" s="16" t="s">
        <v>420</v>
      </c>
      <c r="C88" s="36"/>
      <c r="D88" s="36"/>
      <c r="E88" s="47"/>
      <c r="F88" s="47"/>
    </row>
    <row r="89" spans="2:7" ht="21.75" customHeight="1">
      <c r="B89" s="14" t="s">
        <v>421</v>
      </c>
      <c r="C89" s="45"/>
      <c r="D89" s="45"/>
      <c r="E89" s="45"/>
      <c r="F89" s="45"/>
    </row>
    <row r="90" spans="2:7" ht="21.75" customHeight="1">
      <c r="B90" s="16" t="s">
        <v>713</v>
      </c>
      <c r="C90" s="47"/>
      <c r="D90" s="47"/>
      <c r="E90" s="47"/>
      <c r="F90" s="47"/>
    </row>
    <row r="91" spans="2:7" ht="21.75" customHeight="1">
      <c r="B91" s="14" t="s">
        <v>714</v>
      </c>
      <c r="C91" s="45"/>
      <c r="D91" s="45"/>
      <c r="E91" s="45"/>
      <c r="F91" s="45"/>
    </row>
    <row r="92" spans="2:7" ht="21.75" customHeight="1">
      <c r="B92" s="16" t="s">
        <v>422</v>
      </c>
      <c r="C92" s="47"/>
      <c r="D92" s="47"/>
      <c r="E92" s="47"/>
      <c r="F92" s="47"/>
    </row>
    <row r="93" spans="2:7" ht="21.75" customHeight="1">
      <c r="B93" s="14" t="s">
        <v>423</v>
      </c>
      <c r="C93" s="45"/>
      <c r="D93" s="45"/>
      <c r="E93" s="45"/>
      <c r="F93" s="45"/>
    </row>
    <row r="95" spans="2:7" ht="24" customHeight="1">
      <c r="B95" s="201" t="s">
        <v>715</v>
      </c>
      <c r="C95" s="201"/>
      <c r="D95" s="201"/>
      <c r="E95" s="201"/>
      <c r="F95" s="201"/>
      <c r="G95" s="201"/>
    </row>
    <row r="96" spans="2:7" ht="27.75" customHeight="1">
      <c r="B96" s="6" t="s">
        <v>141</v>
      </c>
      <c r="C96" s="6" t="s">
        <v>716</v>
      </c>
      <c r="D96" s="6" t="s">
        <v>717</v>
      </c>
      <c r="E96" s="6" t="s">
        <v>718</v>
      </c>
      <c r="F96" s="6" t="s">
        <v>719</v>
      </c>
      <c r="G96" s="6" t="s">
        <v>720</v>
      </c>
    </row>
    <row r="97" spans="2:7" ht="25.5" customHeight="1">
      <c r="B97" s="48" t="s">
        <v>721</v>
      </c>
      <c r="C97" s="26"/>
      <c r="D97" s="69" t="s">
        <v>722</v>
      </c>
      <c r="E97" s="49"/>
      <c r="F97" s="36"/>
      <c r="G97" s="5"/>
    </row>
    <row r="98" spans="2:7" ht="25.5" customHeight="1">
      <c r="B98" s="50" t="s">
        <v>724</v>
      </c>
      <c r="C98" s="26"/>
      <c r="D98" s="68" t="s">
        <v>725</v>
      </c>
      <c r="E98" s="49"/>
      <c r="F98" s="36"/>
      <c r="G98" s="5"/>
    </row>
    <row r="99" spans="2:7" ht="25.5" customHeight="1">
      <c r="B99" s="48" t="s">
        <v>727</v>
      </c>
      <c r="C99" s="26"/>
      <c r="D99" s="69" t="s">
        <v>728</v>
      </c>
      <c r="E99" s="49"/>
      <c r="F99" s="36"/>
      <c r="G99" s="5"/>
    </row>
    <row r="100" spans="2:7" ht="25.5" customHeight="1">
      <c r="B100" s="50" t="s">
        <v>730</v>
      </c>
      <c r="C100" s="26"/>
      <c r="D100" s="68" t="s">
        <v>731</v>
      </c>
      <c r="E100" s="49"/>
      <c r="F100" s="36"/>
      <c r="G100" s="5"/>
    </row>
    <row r="101" spans="2:7" ht="25.5" customHeight="1">
      <c r="B101" s="48" t="s">
        <v>733</v>
      </c>
      <c r="C101" s="26"/>
      <c r="D101" s="67" t="s">
        <v>734</v>
      </c>
      <c r="E101" s="49"/>
      <c r="F101" s="36"/>
      <c r="G101" s="5"/>
    </row>
    <row r="102" spans="2:7" ht="25.5" customHeight="1">
      <c r="B102" s="50" t="s">
        <v>736</v>
      </c>
      <c r="C102" s="26"/>
      <c r="D102" s="68" t="s">
        <v>737</v>
      </c>
      <c r="E102" s="49"/>
      <c r="F102" s="36"/>
      <c r="G102" s="5"/>
    </row>
    <row r="103" spans="2:7" ht="25.5" customHeight="1">
      <c r="B103" s="48" t="s">
        <v>739</v>
      </c>
      <c r="C103" s="26"/>
      <c r="D103" s="67" t="s">
        <v>740</v>
      </c>
      <c r="E103" s="49"/>
      <c r="F103" s="36"/>
      <c r="G103" s="5"/>
    </row>
    <row r="104" spans="2:7" ht="25.5" customHeight="1">
      <c r="B104" s="50" t="s">
        <v>742</v>
      </c>
      <c r="C104" s="26"/>
      <c r="D104" s="74" t="s">
        <v>743</v>
      </c>
      <c r="E104" s="49"/>
      <c r="F104" s="36"/>
      <c r="G104" s="5"/>
    </row>
    <row r="105" spans="2:7" ht="66.75">
      <c r="B105" s="48" t="s">
        <v>745</v>
      </c>
      <c r="C105" s="26"/>
      <c r="D105" s="69" t="s">
        <v>746</v>
      </c>
      <c r="E105" s="49"/>
      <c r="F105" s="36"/>
      <c r="G105" s="5"/>
    </row>
    <row r="106" spans="2:7" ht="83.25">
      <c r="B106" s="50" t="s">
        <v>748</v>
      </c>
      <c r="C106" s="26"/>
      <c r="D106" s="74" t="s">
        <v>749</v>
      </c>
      <c r="E106" s="49"/>
      <c r="F106" s="36"/>
      <c r="G106" s="5"/>
    </row>
    <row r="107" spans="2:7" ht="25.5" customHeight="1">
      <c r="B107" s="48" t="s">
        <v>751</v>
      </c>
      <c r="C107" s="26"/>
      <c r="D107" s="67" t="s">
        <v>752</v>
      </c>
      <c r="E107" s="49"/>
      <c r="F107" s="36"/>
      <c r="G107" s="5"/>
    </row>
    <row r="108" spans="2:7" ht="25.5" customHeight="1">
      <c r="B108" s="50" t="s">
        <v>754</v>
      </c>
      <c r="C108" s="26"/>
      <c r="D108" s="74" t="s">
        <v>755</v>
      </c>
      <c r="E108" s="49"/>
      <c r="F108" s="36"/>
      <c r="G108" s="5"/>
    </row>
    <row r="109" spans="2:7" ht="25.5" customHeight="1">
      <c r="B109" s="48" t="s">
        <v>757</v>
      </c>
      <c r="C109" s="26"/>
      <c r="D109" s="69" t="s">
        <v>758</v>
      </c>
      <c r="E109" s="49"/>
      <c r="F109" s="36"/>
      <c r="G109" s="5"/>
    </row>
    <row r="110" spans="2:7" ht="25.5" customHeight="1">
      <c r="B110" s="50" t="s">
        <v>760</v>
      </c>
      <c r="C110" s="26"/>
      <c r="D110" s="74" t="s">
        <v>761</v>
      </c>
      <c r="E110" s="49"/>
      <c r="F110" s="36"/>
      <c r="G110" s="5"/>
    </row>
    <row r="111" spans="2:7" ht="25.5" customHeight="1">
      <c r="B111" s="48" t="s">
        <v>763</v>
      </c>
      <c r="C111" s="26"/>
      <c r="D111" s="69" t="s">
        <v>764</v>
      </c>
      <c r="E111" s="49"/>
      <c r="F111" s="36"/>
      <c r="G111" s="5"/>
    </row>
    <row r="112" spans="2:7" ht="25.5" customHeight="1">
      <c r="B112" s="50" t="s">
        <v>766</v>
      </c>
      <c r="C112" s="26"/>
      <c r="D112" s="74" t="s">
        <v>767</v>
      </c>
      <c r="E112" s="49"/>
      <c r="F112" s="36"/>
      <c r="G112" s="5"/>
    </row>
    <row r="113" spans="2:7" ht="25.5" customHeight="1">
      <c r="B113" s="48" t="s">
        <v>769</v>
      </c>
      <c r="C113" s="26"/>
      <c r="D113" s="69" t="s">
        <v>770</v>
      </c>
      <c r="E113" s="49"/>
      <c r="F113" s="36"/>
      <c r="G113" s="5"/>
    </row>
    <row r="114" spans="2:7" ht="25.5" customHeight="1">
      <c r="B114" s="50" t="s">
        <v>772</v>
      </c>
      <c r="C114" s="26"/>
      <c r="D114" s="74" t="s">
        <v>773</v>
      </c>
      <c r="E114" s="49"/>
      <c r="F114" s="36"/>
      <c r="G114" s="5"/>
    </row>
    <row r="115" spans="2:7" ht="25.5" customHeight="1">
      <c r="B115" s="50" t="s">
        <v>775</v>
      </c>
      <c r="C115" s="26" t="s">
        <v>86</v>
      </c>
      <c r="D115" s="74" t="s">
        <v>776</v>
      </c>
      <c r="E115" s="49"/>
      <c r="F115" s="36"/>
      <c r="G115" s="5" t="s">
        <v>777</v>
      </c>
    </row>
    <row r="116" spans="2:7" ht="25.5" customHeight="1">
      <c r="B116" s="50" t="s">
        <v>778</v>
      </c>
      <c r="C116" s="26"/>
      <c r="D116" s="74"/>
      <c r="E116" s="49"/>
      <c r="F116" s="36"/>
      <c r="G116" s="5"/>
    </row>
    <row r="117" spans="2:7" ht="15"/>
    <row r="118" spans="2:7" ht="24" customHeight="1">
      <c r="B118" s="100" t="s">
        <v>779</v>
      </c>
      <c r="C118" s="100"/>
      <c r="D118" s="100"/>
    </row>
    <row r="119" spans="2:7" ht="21.75" customHeight="1">
      <c r="B119" s="6" t="s">
        <v>780</v>
      </c>
      <c r="C119" s="6" t="s">
        <v>781</v>
      </c>
      <c r="D119" s="6" t="s">
        <v>677</v>
      </c>
    </row>
    <row r="120" spans="2:7" ht="21.75" customHeight="1">
      <c r="B120" s="13" t="s">
        <v>782</v>
      </c>
      <c r="C120" s="64"/>
    </row>
    <row r="121" spans="2:7" ht="21.75" customHeight="1">
      <c r="B121" s="15" t="s">
        <v>783</v>
      </c>
      <c r="C121" s="64"/>
    </row>
    <row r="122" spans="2:7" ht="21.75" customHeight="1">
      <c r="B122" s="13" t="s">
        <v>786</v>
      </c>
      <c r="C122" s="64"/>
    </row>
    <row r="123" spans="2:7" ht="21.75" customHeight="1">
      <c r="B123" s="15" t="s">
        <v>787</v>
      </c>
      <c r="C123" s="64"/>
    </row>
    <row r="124" spans="2:7" ht="21.75" customHeight="1">
      <c r="B124" s="13" t="s">
        <v>788</v>
      </c>
      <c r="C124" s="64"/>
    </row>
    <row r="125" spans="2:7" ht="21.75" customHeight="1">
      <c r="B125" s="15" t="s">
        <v>789</v>
      </c>
      <c r="C125" s="64"/>
    </row>
    <row r="126" spans="2:7" ht="28.5" customHeight="1">
      <c r="B126" s="122" t="s">
        <v>790</v>
      </c>
      <c r="C126" s="64"/>
    </row>
    <row r="127" spans="2:7" ht="21.75" customHeight="1">
      <c r="B127" s="123" t="s">
        <v>791</v>
      </c>
      <c r="C127" s="109"/>
      <c r="D127" s="109"/>
      <c r="G127" s="109"/>
    </row>
    <row r="128" spans="2:7" ht="15"/>
    <row r="129" spans="2:7" ht="24" customHeight="1">
      <c r="B129" s="100" t="s">
        <v>792</v>
      </c>
      <c r="C129" s="100"/>
      <c r="D129" s="100"/>
      <c r="E129" s="100"/>
      <c r="F129" s="100"/>
    </row>
    <row r="130" spans="2:7" ht="21.75" customHeight="1">
      <c r="B130" s="6" t="s">
        <v>793</v>
      </c>
      <c r="C130" s="6" t="s">
        <v>794</v>
      </c>
      <c r="D130" s="6" t="s">
        <v>795</v>
      </c>
      <c r="E130" s="6" t="s">
        <v>796</v>
      </c>
      <c r="F130" s="6" t="s">
        <v>261</v>
      </c>
    </row>
    <row r="131" spans="2:7" ht="21.75" customHeight="1">
      <c r="B131" s="44" t="s">
        <v>797</v>
      </c>
      <c r="C131" s="99"/>
      <c r="D131" s="45"/>
      <c r="E131" s="14"/>
      <c r="F131" s="45"/>
    </row>
    <row r="132" spans="2:7" ht="21.75" customHeight="1">
      <c r="B132" s="46" t="s">
        <v>799</v>
      </c>
      <c r="C132" s="99"/>
      <c r="D132" s="45"/>
      <c r="E132" s="16"/>
      <c r="F132" s="45"/>
    </row>
    <row r="133" spans="2:7" ht="21.75" customHeight="1">
      <c r="B133" s="44" t="s">
        <v>800</v>
      </c>
      <c r="C133" s="99"/>
      <c r="D133" s="45"/>
      <c r="E133" s="14"/>
      <c r="F133" s="45"/>
    </row>
    <row r="134" spans="2:7" ht="21.75" customHeight="1">
      <c r="B134" s="46" t="s">
        <v>801</v>
      </c>
      <c r="C134" s="99"/>
      <c r="D134" s="45"/>
      <c r="E134" s="16"/>
      <c r="F134" s="45"/>
    </row>
    <row r="135" spans="2:7" ht="36" customHeight="1">
      <c r="B135" s="14" t="s">
        <v>802</v>
      </c>
      <c r="C135" s="99"/>
      <c r="D135" s="45"/>
      <c r="E135" s="14"/>
      <c r="F135" s="45"/>
    </row>
    <row r="136" spans="2:7" ht="31.5" customHeight="1">
      <c r="B136" s="16" t="s">
        <v>803</v>
      </c>
      <c r="C136" s="99"/>
      <c r="D136" s="45"/>
      <c r="E136" s="16"/>
      <c r="F136" s="45"/>
    </row>
    <row r="137" spans="2:7" ht="21.75" customHeight="1">
      <c r="B137" s="44" t="s">
        <v>804</v>
      </c>
      <c r="C137" s="99"/>
      <c r="D137" s="45"/>
      <c r="E137" s="14"/>
      <c r="F137" s="45"/>
    </row>
    <row r="138" spans="2:7" ht="21.75" customHeight="1">
      <c r="B138" s="46" t="s">
        <v>805</v>
      </c>
      <c r="C138" s="99"/>
      <c r="D138" s="45"/>
      <c r="E138" s="16"/>
      <c r="F138" s="45"/>
    </row>
    <row r="139" spans="2:7" ht="21.75" customHeight="1">
      <c r="B139" s="44" t="s">
        <v>806</v>
      </c>
      <c r="C139" s="99"/>
      <c r="D139" s="45"/>
      <c r="E139" s="14"/>
      <c r="F139" s="45"/>
    </row>
    <row r="140" spans="2:7" ht="21.75" customHeight="1">
      <c r="B140" s="46" t="s">
        <v>807</v>
      </c>
      <c r="C140" s="99"/>
      <c r="D140" s="45"/>
      <c r="E140" s="16"/>
      <c r="F140" s="45"/>
    </row>
    <row r="142" spans="2:7" ht="24" customHeight="1">
      <c r="B142" s="201" t="s">
        <v>810</v>
      </c>
      <c r="C142" s="201"/>
      <c r="D142" s="201"/>
      <c r="E142" s="201"/>
      <c r="F142" s="201"/>
      <c r="G142" s="201"/>
    </row>
    <row r="143" spans="2:7" ht="21.75" customHeight="1">
      <c r="B143" s="6" t="s">
        <v>811</v>
      </c>
      <c r="C143" s="6" t="s">
        <v>812</v>
      </c>
    </row>
    <row r="144" spans="2:7" ht="21.75" customHeight="1">
      <c r="B144" s="13" t="s">
        <v>813</v>
      </c>
      <c r="C144" s="209"/>
      <c r="D144" s="209"/>
      <c r="E144" s="209"/>
      <c r="F144" s="209"/>
      <c r="G144" s="209"/>
    </row>
    <row r="145" spans="2:7" ht="21.75" customHeight="1">
      <c r="B145" s="15" t="s">
        <v>815</v>
      </c>
      <c r="C145" s="209"/>
      <c r="D145" s="209"/>
      <c r="E145" s="209"/>
      <c r="F145" s="209"/>
      <c r="G145" s="209"/>
    </row>
    <row r="146" spans="2:7" ht="21.75" customHeight="1">
      <c r="B146" s="13" t="s">
        <v>816</v>
      </c>
      <c r="C146" s="209"/>
      <c r="D146" s="209"/>
      <c r="E146" s="209"/>
      <c r="F146" s="209"/>
      <c r="G146" s="209"/>
    </row>
    <row r="147" spans="2:7" ht="21.75" customHeight="1">
      <c r="B147" s="15" t="s">
        <v>817</v>
      </c>
      <c r="C147" s="209"/>
      <c r="D147" s="209"/>
      <c r="E147" s="209"/>
      <c r="F147" s="209"/>
      <c r="G147" s="209"/>
    </row>
    <row r="148" spans="2:7" ht="21.75" customHeight="1">
      <c r="B148" s="13" t="s">
        <v>818</v>
      </c>
      <c r="C148" s="209"/>
      <c r="D148" s="209"/>
      <c r="E148" s="209"/>
      <c r="F148" s="209"/>
      <c r="G148" s="209"/>
    </row>
    <row r="149" spans="2:7" ht="21.75" customHeight="1">
      <c r="B149" s="15" t="s">
        <v>819</v>
      </c>
      <c r="C149" s="209"/>
      <c r="D149" s="209"/>
      <c r="E149" s="209"/>
      <c r="F149" s="209"/>
      <c r="G149" s="209"/>
    </row>
    <row r="150" spans="2:7" ht="21.75" customHeight="1">
      <c r="B150" s="13" t="s">
        <v>821</v>
      </c>
      <c r="C150" s="209"/>
      <c r="D150" s="209"/>
      <c r="E150" s="209"/>
      <c r="F150" s="209"/>
      <c r="G150" s="209"/>
    </row>
    <row r="152" spans="2:7" ht="24" customHeight="1">
      <c r="B152" s="201" t="s">
        <v>823</v>
      </c>
      <c r="C152" s="201"/>
      <c r="D152" s="201"/>
      <c r="E152" s="201"/>
      <c r="F152" s="201"/>
      <c r="G152" s="201"/>
    </row>
    <row r="153" spans="2:7" ht="21.75" customHeight="1">
      <c r="B153" s="6" t="s">
        <v>824</v>
      </c>
      <c r="C153" s="6" t="s">
        <v>825</v>
      </c>
    </row>
    <row r="154" spans="2:7" ht="30" customHeight="1">
      <c r="B154" s="51" t="s">
        <v>826</v>
      </c>
      <c r="C154" s="209"/>
      <c r="D154" s="209"/>
      <c r="E154" s="209"/>
      <c r="F154" s="209"/>
      <c r="G154" s="209"/>
    </row>
    <row r="155" spans="2:7" ht="30" customHeight="1">
      <c r="B155" s="52" t="s">
        <v>828</v>
      </c>
      <c r="C155" s="209"/>
      <c r="D155" s="209"/>
      <c r="E155" s="209"/>
      <c r="F155" s="209"/>
      <c r="G155" s="209"/>
    </row>
    <row r="156" spans="2:7" ht="30" customHeight="1">
      <c r="B156" s="51" t="s">
        <v>830</v>
      </c>
      <c r="C156" s="209"/>
      <c r="D156" s="209"/>
      <c r="E156" s="209"/>
      <c r="F156" s="209"/>
      <c r="G156" s="209"/>
    </row>
    <row r="157" spans="2:7" ht="30" customHeight="1">
      <c r="B157" s="52" t="s">
        <v>832</v>
      </c>
      <c r="C157" s="209"/>
      <c r="D157" s="209"/>
      <c r="E157" s="209"/>
      <c r="F157" s="209"/>
      <c r="G157" s="209"/>
    </row>
    <row r="158" spans="2:7" ht="30" customHeight="1">
      <c r="B158" s="51" t="s">
        <v>834</v>
      </c>
      <c r="C158" s="209"/>
      <c r="D158" s="209"/>
      <c r="E158" s="209"/>
      <c r="F158" s="209"/>
      <c r="G158" s="209"/>
    </row>
    <row r="159" spans="2:7" ht="30" customHeight="1">
      <c r="B159" s="52" t="s">
        <v>836</v>
      </c>
      <c r="C159" s="209"/>
      <c r="D159" s="209"/>
      <c r="E159" s="209"/>
      <c r="F159" s="209"/>
      <c r="G159" s="209"/>
    </row>
    <row r="160" spans="2:7" ht="30" customHeight="1">
      <c r="B160" s="51" t="s">
        <v>837</v>
      </c>
      <c r="C160" s="209"/>
      <c r="D160" s="209"/>
      <c r="E160" s="209"/>
      <c r="F160" s="209"/>
      <c r="G160" s="209"/>
    </row>
    <row r="161" spans="2:11" ht="30" customHeight="1">
      <c r="B161" s="52" t="s">
        <v>839</v>
      </c>
      <c r="C161" s="211" t="s">
        <v>1060</v>
      </c>
      <c r="D161" s="212"/>
      <c r="E161" s="212"/>
      <c r="F161" s="212"/>
      <c r="G161" s="212"/>
    </row>
    <row r="162" spans="2:11" ht="30" customHeight="1">
      <c r="B162" s="51" t="s">
        <v>841</v>
      </c>
      <c r="C162" s="209"/>
      <c r="D162" s="209"/>
      <c r="E162" s="209"/>
      <c r="F162" s="209"/>
      <c r="G162" s="209"/>
    </row>
    <row r="163" spans="2:11" ht="15"/>
    <row r="164" spans="2:11" ht="23.25" customHeight="1">
      <c r="B164" s="303" t="s">
        <v>843</v>
      </c>
      <c r="C164" s="303"/>
      <c r="D164" s="303"/>
      <c r="E164" s="303"/>
      <c r="F164" s="303"/>
      <c r="G164" s="303"/>
      <c r="H164" s="360"/>
      <c r="I164" s="124" t="s">
        <v>846</v>
      </c>
      <c r="J164" s="124" t="s">
        <v>847</v>
      </c>
      <c r="K164" s="124" t="s">
        <v>848</v>
      </c>
    </row>
    <row r="165" spans="2:11" ht="30" customHeight="1">
      <c r="B165" s="92" t="s">
        <v>260</v>
      </c>
      <c r="C165" s="93"/>
      <c r="D165" s="92" t="s">
        <v>844</v>
      </c>
      <c r="E165" s="93"/>
      <c r="F165" s="92" t="s">
        <v>845</v>
      </c>
      <c r="G165" s="93"/>
      <c r="H165" s="360"/>
      <c r="I165" s="125" t="s">
        <v>850</v>
      </c>
      <c r="J165" s="114" t="s">
        <v>851</v>
      </c>
      <c r="K165" s="114" t="s">
        <v>852</v>
      </c>
    </row>
    <row r="166" spans="2:11" ht="27">
      <c r="B166" s="94" t="s">
        <v>849</v>
      </c>
      <c r="C166" s="307"/>
      <c r="D166" s="307"/>
      <c r="E166" s="307"/>
      <c r="F166" s="307"/>
      <c r="G166" s="307"/>
      <c r="H166" s="360"/>
      <c r="I166" s="125" t="s">
        <v>854</v>
      </c>
      <c r="J166" s="114" t="s">
        <v>855</v>
      </c>
      <c r="K166" s="114" t="s">
        <v>856</v>
      </c>
    </row>
    <row r="167" spans="2:11" ht="15">
      <c r="B167" s="92" t="s">
        <v>853</v>
      </c>
      <c r="C167" s="307"/>
      <c r="D167" s="307"/>
      <c r="E167" s="307"/>
      <c r="F167" s="307"/>
      <c r="G167" s="307"/>
      <c r="H167" s="360"/>
      <c r="I167" s="125" t="s">
        <v>858</v>
      </c>
      <c r="J167" s="114" t="s">
        <v>859</v>
      </c>
      <c r="K167" s="114" t="s">
        <v>860</v>
      </c>
    </row>
    <row r="168" spans="2:11" ht="27">
      <c r="B168" s="94" t="s">
        <v>857</v>
      </c>
      <c r="C168" s="307"/>
      <c r="D168" s="307"/>
      <c r="E168" s="307"/>
      <c r="F168" s="307"/>
      <c r="G168" s="307"/>
      <c r="H168" s="360"/>
      <c r="I168" s="125" t="s">
        <v>863</v>
      </c>
      <c r="J168" s="114" t="s">
        <v>864</v>
      </c>
      <c r="K168" s="114" t="s">
        <v>865</v>
      </c>
    </row>
    <row r="169" spans="2:11" ht="28.5" customHeight="1">
      <c r="B169" s="92" t="s">
        <v>861</v>
      </c>
      <c r="C169" s="211" t="s">
        <v>1018</v>
      </c>
      <c r="D169" s="212"/>
      <c r="E169" s="212"/>
      <c r="F169" s="212"/>
      <c r="G169" s="212"/>
      <c r="H169" s="360"/>
      <c r="I169" s="125" t="s">
        <v>867</v>
      </c>
      <c r="J169" s="114" t="s">
        <v>868</v>
      </c>
      <c r="K169" s="114" t="s">
        <v>869</v>
      </c>
    </row>
    <row r="170" spans="2:11" ht="27">
      <c r="B170" s="92" t="s">
        <v>866</v>
      </c>
      <c r="C170" s="307"/>
      <c r="D170" s="307"/>
      <c r="E170" s="307"/>
      <c r="F170" s="307"/>
      <c r="G170" s="307"/>
      <c r="H170" s="360"/>
      <c r="I170" s="125" t="s">
        <v>873</v>
      </c>
      <c r="J170" s="114" t="s">
        <v>874</v>
      </c>
      <c r="K170" s="114" t="s">
        <v>875</v>
      </c>
    </row>
    <row r="171" spans="2:11" ht="31.5" customHeight="1">
      <c r="B171" s="94" t="s">
        <v>870</v>
      </c>
      <c r="C171" s="93"/>
      <c r="D171" s="92" t="s">
        <v>871</v>
      </c>
      <c r="E171" s="93"/>
      <c r="F171" s="92" t="s">
        <v>872</v>
      </c>
      <c r="G171" s="93"/>
      <c r="H171" s="360"/>
      <c r="I171" s="125" t="s">
        <v>879</v>
      </c>
      <c r="J171" s="114" t="s">
        <v>880</v>
      </c>
      <c r="K171" s="114" t="s">
        <v>881</v>
      </c>
    </row>
    <row r="172" spans="2:11" ht="32.25" customHeight="1">
      <c r="B172" s="92" t="s">
        <v>876</v>
      </c>
      <c r="C172" s="93"/>
      <c r="D172" s="92" t="s">
        <v>877</v>
      </c>
      <c r="E172" s="93"/>
      <c r="F172" s="92" t="s">
        <v>878</v>
      </c>
      <c r="G172" s="93"/>
      <c r="H172" s="360"/>
      <c r="I172" s="125" t="s">
        <v>885</v>
      </c>
      <c r="J172" s="114" t="s">
        <v>886</v>
      </c>
      <c r="K172" s="114" t="s">
        <v>887</v>
      </c>
    </row>
    <row r="173" spans="2:11" ht="18" customHeight="1">
      <c r="B173" s="94" t="s">
        <v>882</v>
      </c>
      <c r="C173" s="93"/>
      <c r="D173" s="92" t="s">
        <v>883</v>
      </c>
      <c r="E173" s="93"/>
      <c r="F173" s="92" t="s">
        <v>884</v>
      </c>
      <c r="G173" s="93"/>
      <c r="H173" s="360"/>
    </row>
    <row r="174" spans="2:11" ht="15">
      <c r="B174" s="92" t="s">
        <v>888</v>
      </c>
      <c r="C174" s="307"/>
      <c r="D174" s="307"/>
      <c r="E174" s="307"/>
      <c r="F174" s="307"/>
      <c r="G174" s="307"/>
      <c r="H174" s="360"/>
      <c r="I174" s="360"/>
      <c r="J174" s="360"/>
      <c r="K174" s="360"/>
    </row>
    <row r="175" spans="2:11" ht="30.75">
      <c r="B175" s="94" t="s">
        <v>889</v>
      </c>
      <c r="C175" s="307"/>
      <c r="D175" s="307"/>
      <c r="E175" s="307"/>
      <c r="F175" s="307"/>
      <c r="G175" s="307"/>
      <c r="H175" s="360"/>
    </row>
    <row r="176" spans="2:11" ht="45.75">
      <c r="B176" s="92" t="s">
        <v>890</v>
      </c>
      <c r="C176" s="307"/>
      <c r="D176" s="307"/>
      <c r="E176" s="307"/>
      <c r="F176" s="307"/>
      <c r="G176" s="307"/>
      <c r="H176" s="360"/>
    </row>
    <row r="177" ht="15"/>
    <row r="178" ht="15"/>
  </sheetData>
  <mergeCells count="51">
    <mergeCell ref="C27:E27"/>
    <mergeCell ref="C16:E16"/>
    <mergeCell ref="C20:E20"/>
    <mergeCell ref="C21:E21"/>
    <mergeCell ref="C22:E22"/>
    <mergeCell ref="C23:E23"/>
    <mergeCell ref="C18:E18"/>
    <mergeCell ref="C19:E19"/>
    <mergeCell ref="C176:G176"/>
    <mergeCell ref="B164:G164"/>
    <mergeCell ref="C166:G166"/>
    <mergeCell ref="C167:G167"/>
    <mergeCell ref="C168:G168"/>
    <mergeCell ref="C169:G169"/>
    <mergeCell ref="C154:G154"/>
    <mergeCell ref="B74:F74"/>
    <mergeCell ref="C170:G170"/>
    <mergeCell ref="C174:G174"/>
    <mergeCell ref="C175:G175"/>
    <mergeCell ref="C160:G160"/>
    <mergeCell ref="C155:G155"/>
    <mergeCell ref="C156:G156"/>
    <mergeCell ref="C157:G157"/>
    <mergeCell ref="C158:G158"/>
    <mergeCell ref="C159:G159"/>
    <mergeCell ref="C147:G147"/>
    <mergeCell ref="C148:G148"/>
    <mergeCell ref="C149:G149"/>
    <mergeCell ref="C150:G150"/>
    <mergeCell ref="B152:G152"/>
    <mergeCell ref="B95:G95"/>
    <mergeCell ref="B142:G142"/>
    <mergeCell ref="C144:G144"/>
    <mergeCell ref="C145:G145"/>
    <mergeCell ref="C146:G146"/>
    <mergeCell ref="C24:E24"/>
    <mergeCell ref="C25:E25"/>
    <mergeCell ref="C161:G161"/>
    <mergeCell ref="C162:G162"/>
    <mergeCell ref="B2:G2"/>
    <mergeCell ref="B4:G4"/>
    <mergeCell ref="C5:E5"/>
    <mergeCell ref="C6:E6"/>
    <mergeCell ref="C7:E7"/>
    <mergeCell ref="C8:E8"/>
    <mergeCell ref="C9:E9"/>
    <mergeCell ref="C10:E10"/>
    <mergeCell ref="C11:E11"/>
    <mergeCell ref="C12:E12"/>
    <mergeCell ref="B56:C56"/>
    <mergeCell ref="C13:E13"/>
  </mergeCells>
  <dataValidations count="7">
    <dataValidation type="list" allowBlank="1" sqref="F32:F36 F39:F45 F48:F50 F53:F54" xr:uid="{00000000-0002-0000-0C00-000003000000}">
      <formula1>"Alta,Media,Baja,Sin mejora"</formula1>
      <formula2>0</formula2>
    </dataValidation>
    <dataValidation type="list" allowBlank="1" sqref="C97:C116" xr:uid="{00000000-0002-0000-0C00-000004000000}">
      <formula1>"Sí,No,Parcial"</formula1>
      <formula2>0</formula2>
    </dataValidation>
    <dataValidation type="list" allowBlank="1" showInputMessage="1" showErrorMessage="1" promptTitle="Seleccione herramienta" prompt="Seleccione una opción de la lista o escriba otra herramienta si aplica." sqref="C140" xr:uid="{5581E52C-90A0-4644-8418-9C4D6A53484C}">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36" xr:uid="{B6CC99B2-CA16-4290-9648-239978CC30C3}">
      <formula1>"Microsoft Teams Phone,Genesys Cloud,Avaya,3CX,Cisco Webex Contact Center,Amazon Connect,Twilio Flex,Five9,NICE CXone,Talkdesk"</formula1>
    </dataValidation>
    <dataValidation allowBlank="1" sqref="C16:E16 C18:E25" xr:uid="{3A910A92-5B78-4731-A45A-28B768AC4733}"/>
    <dataValidation type="date" allowBlank="1" showInputMessage="1" showErrorMessage="1" sqref="C9:E9" xr:uid="{1CAC0176-912F-4A51-85F1-CE3F9D04FECB}">
      <formula1>46174</formula1>
      <formula2>46368</formula2>
    </dataValidation>
    <dataValidation allowBlank="1" showInputMessage="1" showErrorMessage="1" sqref="C8:E8" xr:uid="{0C7B09F2-CE5A-4B1B-97F4-F1F9728625FB}"/>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3">
        <x14:dataValidation type="list" allowBlank="1" xr:uid="{4B7E0D48-6B75-4556-A29F-9139893263D1}">
          <x14:formula1>
            <xm:f>Listas!$H$5:$H$10</xm:f>
          </x14:formula1>
          <x14:formula2>
            <xm:f>0</xm:f>
          </x14:formula2>
          <xm:sqref>C12</xm:sqref>
        </x14:dataValidation>
        <x14:dataValidation type="list" allowBlank="1" xr:uid="{58D750E8-7B63-4351-B32A-3155FEC32B93}">
          <x14:formula1>
            <xm:f>Listas!$D$5:$D$11</xm:f>
          </x14:formula1>
          <x14:formula2>
            <xm:f>0</xm:f>
          </x14:formula2>
          <xm:sqref>C14 C17</xm:sqref>
        </x14:dataValidation>
        <x14:dataValidation type="list" allowBlank="1" xr:uid="{00000000-0002-0000-0C00-000002000000}">
          <x14:formula1>
            <xm:f>Listas!$B$5:$B$9</xm:f>
          </x14:formula1>
          <x14:formula2>
            <xm:f>0</xm:f>
          </x14:formula2>
          <xm:sqref>D32:D36 D39:D45 D48:D50 D53:D54</xm:sqref>
        </x14:dataValidation>
        <x14:dataValidation type="list" allowBlank="1" xr:uid="{00000000-0002-0000-0C00-000005000000}">
          <x14:formula1>
            <xm:f>Listas!$F$5:$F$8</xm:f>
          </x14:formula1>
          <x14:formula2>
            <xm:f>0</xm:f>
          </x14:formula2>
          <xm:sqref>F97:F114</xm:sqref>
        </x14:dataValidation>
        <x14:dataValidation type="list" allowBlank="1" xr:uid="{00000000-0002-0000-0C00-000006000000}">
          <x14:formula1>
            <xm:f>Listas!$L$5:$L$8</xm:f>
          </x14:formula1>
          <x14:formula2>
            <xm:f>0</xm:f>
          </x14:formula2>
          <xm:sqref>C158</xm:sqref>
        </x14:dataValidation>
        <x14:dataValidation type="list" allowBlank="1" showInputMessage="1" showErrorMessage="1" xr:uid="{8542F135-E439-414E-8E1A-959F66FD6A5B}">
          <x14:formula1>
            <xm:f>Listas!$N$5:$N$11</xm:f>
          </x14:formula1>
          <xm:sqref>C5:E5</xm:sqref>
        </x14:dataValidation>
        <x14:dataValidation type="list" allowBlank="1" showInputMessage="1" showErrorMessage="1" xr:uid="{7FB6F287-4A6A-4E52-AF00-4E5DAD752984}">
          <x14:formula1>
            <xm:f>Listas!$P$5:$P$9</xm:f>
          </x14:formula1>
          <xm:sqref>F131:F140</xm:sqref>
        </x14:dataValidation>
        <x14:dataValidation type="list" allowBlank="1" showInputMessage="1" showErrorMessage="1" xr:uid="{D339480D-15B6-45F1-9DD2-5A075DC88AFF}">
          <x14:formula1>
            <xm:f>Listas!$R$5:$R$8</xm:f>
          </x14:formula1>
          <xm:sqref>D131:D140</xm:sqref>
        </x14:dataValidation>
        <x14:dataValidation type="list" allowBlank="1" showInputMessage="1" showErrorMessage="1" promptTitle="Seleccione herramienta" prompt="Seleccione una opción de la lista o escriba otra herramienta si aplica." xr:uid="{611F0D52-4446-48C5-81F4-7CD617950C93}">
          <x14:formula1>
            <xm:f>Listas!$J$21:$J$35</xm:f>
          </x14:formula1>
          <xm:sqref>C139</xm:sqref>
        </x14:dataValidation>
        <x14:dataValidation type="list" allowBlank="1" showInputMessage="1" showErrorMessage="1" promptTitle="Seleccione herramienta" prompt="Seleccione una opción de la lista o escriba otra herramienta si aplica." xr:uid="{A692C2B1-F81C-43BB-A478-404520C19840}">
          <x14:formula1>
            <xm:f>Listas!$L$21:$L$35</xm:f>
          </x14:formula1>
          <xm:sqref>C138</xm:sqref>
        </x14:dataValidation>
        <x14:dataValidation type="list" allowBlank="1" showInputMessage="1" showErrorMessage="1" promptTitle="Seleccione herramienta" prompt="Seleccione una opción de la lista o escriba otra herramienta si aplica." xr:uid="{BDF45449-CE08-486F-B26A-B8206DDF3F8F}">
          <x14:formula1>
            <xm:f>Listas!$H$21:$H$35</xm:f>
          </x14:formula1>
          <xm:sqref>C137</xm:sqref>
        </x14:dataValidation>
        <x14:dataValidation type="list" allowBlank="1" showInputMessage="1" showErrorMessage="1" promptTitle="Seleccione herramienta" prompt="Seleccione una opción de la lista o escriba otra herramienta si aplica." xr:uid="{38BFF703-5C22-409D-A160-F74D5987BE1D}">
          <x14:formula1>
            <xm:f>Listas!$N$21:$N$35</xm:f>
          </x14:formula1>
          <xm:sqref>C135</xm:sqref>
        </x14:dataValidation>
        <x14:dataValidation type="list" allowBlank="1" showInputMessage="1" showErrorMessage="1" promptTitle="Seleccione herramienta" prompt="Seleccione una opción de la lista o escriba otra herramienta si aplica." xr:uid="{DC318C2D-A933-44C7-B9DA-00643676918B}">
          <x14:formula1>
            <xm:f>Listas!$P$21:$P$35</xm:f>
          </x14:formula1>
          <xm:sqref>C134</xm:sqref>
        </x14:dataValidation>
        <x14:dataValidation type="list" allowBlank="1" showInputMessage="1" showErrorMessage="1" promptTitle="Seleccione herramienta" prompt="Seleccione una opción de la lista o escriba otra herramienta si aplica." xr:uid="{B809CD6C-BA7D-4270-92D1-C390223991C8}">
          <x14:formula1>
            <xm:f>Listas!$F$21:$F$35</xm:f>
          </x14:formula1>
          <xm:sqref>C133</xm:sqref>
        </x14:dataValidation>
        <x14:dataValidation type="list" allowBlank="1" showInputMessage="1" showErrorMessage="1" promptTitle="Seleccione herramienta" prompt="Seleccione una opción de la lista o escriba otra herramienta si aplica." xr:uid="{965C8377-5D83-43F5-9F59-4E917C480855}">
          <x14:formula1>
            <xm:f>Listas!$D$21:$D$35</xm:f>
          </x14:formula1>
          <xm:sqref>C132</xm:sqref>
        </x14:dataValidation>
        <x14:dataValidation type="list" allowBlank="1" showInputMessage="1" showErrorMessage="1" promptTitle="Seleccione herramienta" prompt="Seleccione una opción de la lista o escriba otra herramienta si aplica." xr:uid="{B9703CF5-38B2-4762-AF9B-B4B6082D6FA8}">
          <x14:formula1>
            <xm:f>Listas!$B$21:$B$35</xm:f>
          </x14:formula1>
          <xm:sqref>C131</xm:sqref>
        </x14:dataValidation>
        <x14:dataValidation type="list" allowBlank="1" showInputMessage="1" showErrorMessage="1" xr:uid="{B8C4BEBB-F375-4BAE-A8F2-A280395D2B7E}">
          <x14:formula1>
            <xm:f>Listas!$J$45:$J$49</xm:f>
          </x14:formula1>
          <xm:sqref>C93:D93</xm:sqref>
        </x14:dataValidation>
        <x14:dataValidation type="list" allowBlank="1" showInputMessage="1" showErrorMessage="1" xr:uid="{D949652B-27D3-40AD-9FB0-A6FF89D09E98}">
          <x14:formula1>
            <xm:f>Listas!$H$45:$H$48</xm:f>
          </x14:formula1>
          <xm:sqref>C92:D92</xm:sqref>
        </x14:dataValidation>
        <x14:dataValidation type="list" allowBlank="1" showInputMessage="1" showErrorMessage="1" xr:uid="{EC6CD1A2-E36E-47E3-BAC4-9CCB0A9BC5FF}">
          <x14:formula1>
            <xm:f>Listas!$F$45:$F$52</xm:f>
          </x14:formula1>
          <xm:sqref>C89:D89</xm:sqref>
        </x14:dataValidation>
        <x14:dataValidation type="list" allowBlank="1" showInputMessage="1" showErrorMessage="1" xr:uid="{D6384C4E-EA5F-4724-A281-DC5427B48C4B}">
          <x14:formula1>
            <xm:f>Listas!$D$45:$D$49</xm:f>
          </x14:formula1>
          <xm:sqref>C88:D88</xm:sqref>
        </x14:dataValidation>
        <x14:dataValidation type="list" allowBlank="1" showInputMessage="1" showErrorMessage="1" xr:uid="{06ABB428-E2D4-49C8-9E31-047B482AB08B}">
          <x14:formula1>
            <xm:f>Listas!$B$45:$B$48</xm:f>
          </x14:formula1>
          <xm:sqref>C87:D87</xm:sqref>
        </x14:dataValidation>
        <x14:dataValidation type="list" allowBlank="1" showInputMessage="1" showErrorMessage="1" xr:uid="{B16DAF24-A490-41D5-9706-B6D514923914}">
          <x14:formula1>
            <xm:f>Listas!$B$53:$B$58</xm:f>
          </x14:formula1>
          <xm:sqref>C126</xm:sqref>
        </x14:dataValidation>
        <x14:dataValidation type="list" allowBlank="1" showInputMessage="1" showErrorMessage="1" xr:uid="{F58F9E7D-0D4A-4CAA-97E0-24EFC86FC9FE}">
          <x14:formula1>
            <xm:f>Listas!$B$12:$B$17</xm:f>
          </x14:formula1>
          <xm:sqref>C15</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9837-6688-4110-A383-E56B0309DDFA}">
  <sheetPr>
    <tabColor rgb="FF00B0F0"/>
  </sheetPr>
  <dimension ref="B1:K176"/>
  <sheetViews>
    <sheetView showGridLines="0" zoomScaleNormal="100" workbookViewId="0">
      <pane xSplit="2" ySplit="2" topLeftCell="C40" activePane="bottomRight" state="frozen"/>
      <selection pane="bottomRight" activeCell="E121" sqref="E121"/>
      <selection pane="bottomLeft" activeCell="A3" sqref="A3"/>
      <selection pane="topRight" activeCell="C1" sqref="C1"/>
    </sheetView>
  </sheetViews>
  <sheetFormatPr defaultColWidth="8.5703125" defaultRowHeight="15"/>
  <cols>
    <col min="1" max="1" width="3" style="1" customWidth="1"/>
    <col min="2" max="2" width="38.42578125" style="1" customWidth="1"/>
    <col min="3" max="3" width="42.7109375" style="1" customWidth="1"/>
    <col min="4" max="4" width="34" style="1" customWidth="1"/>
    <col min="5" max="5" width="40" style="1" customWidth="1"/>
    <col min="6" max="6" width="27.28515625" style="1" customWidth="1"/>
    <col min="7" max="7" width="25.7109375" style="1" customWidth="1"/>
    <col min="8" max="8" width="9.140625" style="1"/>
    <col min="9" max="9" width="13.7109375" style="1" customWidth="1"/>
    <col min="10" max="10" width="33.42578125" style="1" customWidth="1"/>
    <col min="11" max="11" width="36.7109375" style="1" customWidth="1"/>
    <col min="12" max="16384" width="8.5703125" style="1"/>
  </cols>
  <sheetData>
    <row r="1" spans="2:11" ht="7.5" customHeight="1"/>
    <row r="2" spans="2:11" ht="30" customHeight="1">
      <c r="B2" s="294" t="s">
        <v>1072</v>
      </c>
      <c r="C2" s="294"/>
      <c r="D2" s="294"/>
      <c r="E2" s="294"/>
      <c r="F2" s="294"/>
      <c r="G2" s="294"/>
    </row>
    <row r="3" spans="2:11" ht="15.75">
      <c r="I3" s="62" t="s">
        <v>60</v>
      </c>
      <c r="J3" s="62"/>
      <c r="K3" s="62"/>
    </row>
    <row r="4" spans="2:11" ht="24" customHeight="1">
      <c r="B4" s="201" t="s">
        <v>590</v>
      </c>
      <c r="C4" s="201"/>
      <c r="D4" s="201"/>
      <c r="E4" s="201"/>
      <c r="F4" s="201"/>
      <c r="G4" s="201"/>
      <c r="I4" s="6" t="s">
        <v>61</v>
      </c>
      <c r="J4" s="6" t="s">
        <v>62</v>
      </c>
      <c r="K4" s="6" t="s">
        <v>22</v>
      </c>
    </row>
    <row r="5" spans="2:11" ht="17.25">
      <c r="B5" s="37" t="s">
        <v>591</v>
      </c>
      <c r="C5" s="209" t="s">
        <v>126</v>
      </c>
      <c r="D5" s="209"/>
      <c r="E5" s="209"/>
      <c r="I5" s="17" t="s">
        <v>63</v>
      </c>
      <c r="J5" s="18" t="s">
        <v>64</v>
      </c>
      <c r="K5" s="63" t="s">
        <v>65</v>
      </c>
    </row>
    <row r="6" spans="2:11" ht="18" customHeight="1">
      <c r="B6" s="37" t="s">
        <v>592</v>
      </c>
      <c r="C6" s="209"/>
      <c r="D6" s="209"/>
      <c r="E6" s="209"/>
      <c r="I6" s="19" t="s">
        <v>66</v>
      </c>
      <c r="J6" s="122" t="s">
        <v>67</v>
      </c>
      <c r="K6" s="63" t="s">
        <v>68</v>
      </c>
    </row>
    <row r="7" spans="2:11" ht="18" customHeight="1">
      <c r="B7" s="37" t="s">
        <v>594</v>
      </c>
      <c r="C7" s="209"/>
      <c r="D7" s="209"/>
      <c r="E7" s="209"/>
      <c r="I7" s="20" t="s">
        <v>69</v>
      </c>
      <c r="J7" s="122" t="s">
        <v>70</v>
      </c>
      <c r="K7" s="63" t="s">
        <v>71</v>
      </c>
    </row>
    <row r="8" spans="2:11" ht="18" customHeight="1">
      <c r="B8" s="37" t="s">
        <v>596</v>
      </c>
      <c r="C8" s="310"/>
      <c r="D8" s="210"/>
      <c r="E8" s="210"/>
      <c r="I8" s="21" t="s">
        <v>72</v>
      </c>
      <c r="J8" s="122" t="s">
        <v>73</v>
      </c>
      <c r="K8" s="63" t="s">
        <v>74</v>
      </c>
    </row>
    <row r="9" spans="2:11" ht="17.25">
      <c r="B9" s="37" t="s">
        <v>598</v>
      </c>
      <c r="C9" s="194">
        <v>46218</v>
      </c>
      <c r="D9" s="195"/>
      <c r="E9" s="195"/>
      <c r="I9" s="22" t="s">
        <v>75</v>
      </c>
      <c r="J9" s="122" t="s">
        <v>76</v>
      </c>
      <c r="K9" s="63" t="s">
        <v>77</v>
      </c>
    </row>
    <row r="10" spans="2:11">
      <c r="B10" s="37" t="s">
        <v>599</v>
      </c>
      <c r="C10" s="209" t="s">
        <v>600</v>
      </c>
      <c r="D10" s="209"/>
      <c r="E10" s="209"/>
    </row>
    <row r="11" spans="2:11" ht="16.5">
      <c r="B11" s="37" t="s">
        <v>1057</v>
      </c>
      <c r="C11" s="308"/>
      <c r="D11" s="309"/>
      <c r="E11" s="309"/>
      <c r="I11" s="6" t="s">
        <v>602</v>
      </c>
      <c r="J11" s="6" t="s">
        <v>284</v>
      </c>
      <c r="K11" s="6" t="s">
        <v>603</v>
      </c>
    </row>
    <row r="12" spans="2:11">
      <c r="B12" s="37" t="s">
        <v>1058</v>
      </c>
      <c r="C12" s="209"/>
      <c r="D12" s="209"/>
      <c r="E12" s="209"/>
      <c r="I12" s="18" t="s">
        <v>605</v>
      </c>
      <c r="J12" s="63" t="s">
        <v>606</v>
      </c>
      <c r="K12" s="63" t="s">
        <v>607</v>
      </c>
    </row>
    <row r="13" spans="2:11" ht="16.5">
      <c r="B13" s="37" t="s">
        <v>604</v>
      </c>
      <c r="C13" s="209"/>
      <c r="D13" s="209"/>
      <c r="E13" s="209"/>
      <c r="I13" s="122" t="s">
        <v>610</v>
      </c>
      <c r="J13" s="63" t="s">
        <v>611</v>
      </c>
      <c r="K13" s="63" t="s">
        <v>612</v>
      </c>
    </row>
    <row r="14" spans="2:11" ht="33">
      <c r="B14" s="37" t="s">
        <v>608</v>
      </c>
      <c r="C14" s="140" t="s">
        <v>66</v>
      </c>
      <c r="D14" s="141" t="s">
        <v>609</v>
      </c>
      <c r="E14" s="70"/>
      <c r="I14" s="122" t="s">
        <v>615</v>
      </c>
      <c r="J14" s="63" t="s">
        <v>616</v>
      </c>
      <c r="K14" s="63" t="s">
        <v>617</v>
      </c>
    </row>
    <row r="15" spans="2:11" ht="16.5">
      <c r="B15" s="133" t="s">
        <v>613</v>
      </c>
      <c r="C15" s="138"/>
      <c r="D15" s="141"/>
      <c r="E15" s="70"/>
    </row>
    <row r="16" spans="2:11">
      <c r="B16" s="37" t="s">
        <v>618</v>
      </c>
      <c r="C16" s="308"/>
      <c r="D16" s="309" t="s">
        <v>609</v>
      </c>
      <c r="E16" s="309"/>
    </row>
    <row r="17" spans="2:6" ht="15" customHeight="1">
      <c r="B17" s="37" t="s">
        <v>620</v>
      </c>
      <c r="C17" s="38" t="s">
        <v>424</v>
      </c>
      <c r="D17" s="134"/>
    </row>
    <row r="18" spans="2:6">
      <c r="B18" s="37" t="s">
        <v>621</v>
      </c>
      <c r="C18" s="209"/>
      <c r="D18" s="209"/>
      <c r="E18" s="209"/>
    </row>
    <row r="19" spans="2:6" ht="41.25" customHeight="1">
      <c r="B19" s="37" t="s">
        <v>623</v>
      </c>
      <c r="C19" s="209"/>
      <c r="D19" s="209"/>
      <c r="E19" s="209"/>
    </row>
    <row r="20" spans="2:6">
      <c r="B20" s="37" t="s">
        <v>625</v>
      </c>
      <c r="C20" s="209"/>
      <c r="D20" s="209"/>
      <c r="E20" s="209"/>
    </row>
    <row r="21" spans="2:6">
      <c r="B21" s="37" t="s">
        <v>627</v>
      </c>
      <c r="C21" s="209"/>
      <c r="D21" s="209"/>
      <c r="E21" s="209"/>
    </row>
    <row r="22" spans="2:6">
      <c r="B22" s="37" t="s">
        <v>629</v>
      </c>
      <c r="C22" s="209"/>
      <c r="D22" s="209"/>
      <c r="E22" s="209"/>
    </row>
    <row r="23" spans="2:6">
      <c r="B23" s="37" t="s">
        <v>631</v>
      </c>
      <c r="C23" s="209"/>
      <c r="D23" s="209"/>
      <c r="E23" s="209"/>
    </row>
    <row r="24" spans="2:6">
      <c r="B24" s="37" t="s">
        <v>633</v>
      </c>
      <c r="C24" s="209"/>
      <c r="D24" s="209"/>
      <c r="E24" s="209"/>
    </row>
    <row r="25" spans="2:6">
      <c r="B25" s="37" t="s">
        <v>635</v>
      </c>
      <c r="C25" s="209"/>
      <c r="D25" s="209"/>
      <c r="E25" s="209"/>
    </row>
    <row r="26" spans="2:6">
      <c r="B26" s="37" t="s">
        <v>904</v>
      </c>
      <c r="C26" s="175"/>
      <c r="D26" s="175"/>
      <c r="E26" s="175"/>
    </row>
    <row r="27" spans="2:6">
      <c r="B27" s="37" t="s">
        <v>905</v>
      </c>
      <c r="C27" s="192"/>
      <c r="D27" s="192"/>
      <c r="E27" s="316"/>
    </row>
    <row r="29" spans="2:6" ht="24" customHeight="1">
      <c r="B29" s="100" t="s">
        <v>638</v>
      </c>
      <c r="C29" s="100"/>
      <c r="D29" s="100"/>
      <c r="E29" s="100"/>
      <c r="F29" s="100"/>
    </row>
    <row r="30" spans="2:6" ht="27.75" customHeight="1">
      <c r="B30" s="6" t="s">
        <v>19</v>
      </c>
      <c r="C30" s="6" t="s">
        <v>639</v>
      </c>
      <c r="D30" s="6" t="s">
        <v>640</v>
      </c>
      <c r="E30" s="6" t="s">
        <v>641</v>
      </c>
      <c r="F30" s="6" t="s">
        <v>642</v>
      </c>
    </row>
    <row r="31" spans="2:6" ht="21.75" customHeight="1">
      <c r="B31" s="170" t="s">
        <v>643</v>
      </c>
      <c r="C31" s="170"/>
      <c r="D31" s="170"/>
      <c r="E31" s="170"/>
      <c r="F31" s="170"/>
    </row>
    <row r="32" spans="2:6" ht="27.75" customHeight="1">
      <c r="B32" s="40" t="s">
        <v>907</v>
      </c>
      <c r="C32" s="65" t="s">
        <v>644</v>
      </c>
      <c r="D32" s="26"/>
      <c r="E32" s="5"/>
      <c r="F32" s="36"/>
    </row>
    <row r="33" spans="2:6" ht="27.75" customHeight="1">
      <c r="B33" s="41" t="s">
        <v>909</v>
      </c>
      <c r="C33" s="66" t="s">
        <v>645</v>
      </c>
      <c r="D33" s="26"/>
      <c r="E33" s="5"/>
      <c r="F33" s="36"/>
    </row>
    <row r="34" spans="2:6" ht="27.75" customHeight="1">
      <c r="B34" s="40" t="s">
        <v>911</v>
      </c>
      <c r="C34" s="65" t="s">
        <v>646</v>
      </c>
      <c r="D34" s="26"/>
      <c r="E34" s="5"/>
      <c r="F34" s="36"/>
    </row>
    <row r="35" spans="2:6" ht="27.75" customHeight="1">
      <c r="B35" s="41" t="s">
        <v>913</v>
      </c>
      <c r="C35" s="66" t="s">
        <v>647</v>
      </c>
      <c r="D35" s="26"/>
      <c r="E35" s="5"/>
      <c r="F35" s="36"/>
    </row>
    <row r="36" spans="2:6" ht="27.75" customHeight="1">
      <c r="B36" s="40" t="s">
        <v>915</v>
      </c>
      <c r="C36" s="65" t="s">
        <v>648</v>
      </c>
      <c r="D36" s="26"/>
      <c r="E36" s="5"/>
      <c r="F36" s="36"/>
    </row>
    <row r="38" spans="2:6" ht="21.75" customHeight="1">
      <c r="B38" s="129" t="s">
        <v>650</v>
      </c>
      <c r="C38" s="129"/>
      <c r="D38" s="129"/>
      <c r="E38" s="129"/>
      <c r="F38" s="129"/>
    </row>
    <row r="39" spans="2:6" ht="27.75" customHeight="1">
      <c r="B39" s="41" t="s">
        <v>917</v>
      </c>
      <c r="C39" s="66" t="s">
        <v>651</v>
      </c>
      <c r="D39" s="26"/>
      <c r="E39" s="5"/>
      <c r="F39" s="36"/>
    </row>
    <row r="40" spans="2:6" ht="27.75" customHeight="1">
      <c r="B40" s="40" t="s">
        <v>919</v>
      </c>
      <c r="C40" s="65" t="s">
        <v>653</v>
      </c>
      <c r="D40" s="26"/>
      <c r="E40" s="5"/>
      <c r="F40" s="36"/>
    </row>
    <row r="41" spans="2:6" ht="27.75" customHeight="1">
      <c r="B41" s="41" t="s">
        <v>921</v>
      </c>
      <c r="C41" s="66" t="s">
        <v>655</v>
      </c>
      <c r="D41" s="26"/>
      <c r="E41" s="5"/>
      <c r="F41" s="36"/>
    </row>
    <row r="42" spans="2:6" ht="50.25">
      <c r="B42" s="40" t="s">
        <v>923</v>
      </c>
      <c r="C42" s="65" t="s">
        <v>657</v>
      </c>
      <c r="D42" s="26"/>
      <c r="E42" s="5"/>
      <c r="F42" s="36"/>
    </row>
    <row r="43" spans="2:6" ht="50.25">
      <c r="B43" s="41" t="s">
        <v>925</v>
      </c>
      <c r="C43" s="66" t="s">
        <v>658</v>
      </c>
      <c r="D43" s="26"/>
      <c r="E43" s="5"/>
      <c r="F43" s="36"/>
    </row>
    <row r="44" spans="2:6" ht="27.75" customHeight="1">
      <c r="B44" s="40" t="s">
        <v>926</v>
      </c>
      <c r="C44" s="65" t="s">
        <v>660</v>
      </c>
      <c r="D44" s="26"/>
      <c r="E44" s="5"/>
      <c r="F44" s="36"/>
    </row>
    <row r="45" spans="2:6" ht="27.75" customHeight="1">
      <c r="B45" s="41" t="s">
        <v>927</v>
      </c>
      <c r="C45" s="66" t="s">
        <v>661</v>
      </c>
      <c r="D45" s="26"/>
      <c r="E45" s="5"/>
      <c r="F45" s="36"/>
    </row>
    <row r="47" spans="2:6" ht="21.75" customHeight="1">
      <c r="B47" s="129" t="s">
        <v>662</v>
      </c>
      <c r="C47" s="129"/>
      <c r="D47" s="129"/>
      <c r="E47" s="129"/>
      <c r="F47" s="129"/>
    </row>
    <row r="48" spans="2:6" ht="27.75" customHeight="1">
      <c r="B48" s="40" t="s">
        <v>929</v>
      </c>
      <c r="C48" s="65" t="s">
        <v>663</v>
      </c>
      <c r="D48" s="26"/>
      <c r="E48" s="5"/>
      <c r="F48" s="36"/>
    </row>
    <row r="49" spans="2:6" ht="66.75">
      <c r="B49" s="41" t="s">
        <v>931</v>
      </c>
      <c r="C49" s="66" t="s">
        <v>665</v>
      </c>
      <c r="D49" s="26"/>
      <c r="E49" s="5"/>
      <c r="F49" s="36"/>
    </row>
    <row r="50" spans="2:6" ht="27.75" customHeight="1">
      <c r="B50" s="40" t="s">
        <v>933</v>
      </c>
      <c r="C50" s="65" t="s">
        <v>666</v>
      </c>
      <c r="D50" s="26"/>
      <c r="E50" s="5"/>
      <c r="F50" s="36"/>
    </row>
    <row r="52" spans="2:6" ht="21.75" customHeight="1">
      <c r="B52" s="129" t="s">
        <v>667</v>
      </c>
      <c r="C52" s="129"/>
      <c r="D52" s="129"/>
      <c r="E52" s="129"/>
      <c r="F52" s="129"/>
    </row>
    <row r="53" spans="2:6" ht="27.75" customHeight="1">
      <c r="B53" s="41" t="s">
        <v>935</v>
      </c>
      <c r="C53" s="66" t="s">
        <v>668</v>
      </c>
      <c r="D53" s="26"/>
      <c r="E53" s="5"/>
      <c r="F53" s="36"/>
    </row>
    <row r="54" spans="2:6" ht="27.75" customHeight="1">
      <c r="B54" s="40" t="s">
        <v>937</v>
      </c>
      <c r="C54" s="65" t="s">
        <v>670</v>
      </c>
      <c r="D54" s="26"/>
      <c r="E54" s="5"/>
      <c r="F54" s="36"/>
    </row>
    <row r="56" spans="2:6" ht="27.75" customHeight="1">
      <c r="B56" s="214" t="s">
        <v>671</v>
      </c>
      <c r="C56" s="214"/>
      <c r="D56" s="42">
        <f>IF(D32="Sí",1,IF(D32="Parcial",0.5,0))+IF(D33="Sí",1,IF(D33="Parcial",0.5,0))+IF(D34="Sí",1,IF(D34="Parcial",0.5,0))+IF(D35="Sí",1,IF(D35="Parcial",0.5,0))+IF(D36="Sí",1,IF(D36="Parcial",0.5,0))+IF(D39="Sí",1,IF(D39="Parcial",0.5,0))+IF(D40="Sí",1,IF(D40="Parcial",0.5,0))+IF(D41="Sí",1,IF(D41="Parcial",0.5,0))+IF(D42="Sí",1,IF(D42="Parcial",0.5,0))+IF(D43="Sí",1,IF(D43="Parcial",0.5,0))+IF(D44="Sí",1,IF(D44="Parcial",0.5,0))+IF(D45="Sí",1,IF(D45="Parcial",0.5,0))+IF(D48="Sí",1,IF(D48="Parcial",0.5,0))+IF(D49="Sí",1,IF(D49="Parcial",0.5,0))+IF(D50="Sí",1,IF(D50="Parcial",0.5,0))+IF(D53="Sí",1,IF(D53="Parcial",0.5,0))+IF(D54="Sí",1,IF(D54="Parcial",0.5,0))</f>
        <v>0</v>
      </c>
      <c r="E56" s="43">
        <f>D56/17</f>
        <v>0</v>
      </c>
    </row>
    <row r="58" spans="2:6" ht="24" customHeight="1">
      <c r="B58" s="100" t="s">
        <v>672</v>
      </c>
      <c r="C58" s="100"/>
      <c r="D58" s="100"/>
      <c r="E58" s="100"/>
      <c r="F58" s="100"/>
    </row>
    <row r="59" spans="2:6" ht="21.75" customHeight="1">
      <c r="B59" s="6" t="s">
        <v>673</v>
      </c>
      <c r="C59" s="6" t="s">
        <v>674</v>
      </c>
      <c r="D59" s="6" t="s">
        <v>675</v>
      </c>
      <c r="E59" s="6" t="s">
        <v>676</v>
      </c>
      <c r="F59" s="6" t="s">
        <v>677</v>
      </c>
    </row>
    <row r="60" spans="2:6" ht="21.75" customHeight="1">
      <c r="B60" s="44" t="s">
        <v>678</v>
      </c>
      <c r="C60" s="71"/>
      <c r="D60" s="45"/>
      <c r="E60" s="45"/>
      <c r="F60" s="121" t="s">
        <v>1059</v>
      </c>
    </row>
    <row r="61" spans="2:6" ht="21.75" customHeight="1">
      <c r="B61" s="46" t="s">
        <v>680</v>
      </c>
      <c r="C61" s="72"/>
      <c r="D61" s="47"/>
      <c r="E61" s="47"/>
      <c r="F61" s="121" t="s">
        <v>1059</v>
      </c>
    </row>
    <row r="62" spans="2:6" ht="21.75" customHeight="1">
      <c r="B62" s="44" t="s">
        <v>681</v>
      </c>
      <c r="C62" s="71"/>
      <c r="D62" s="45"/>
      <c r="E62" s="45"/>
      <c r="F62" s="121" t="s">
        <v>1059</v>
      </c>
    </row>
    <row r="63" spans="2:6" ht="21.75" customHeight="1">
      <c r="B63" s="46" t="s">
        <v>682</v>
      </c>
      <c r="C63" s="72"/>
      <c r="D63" s="47"/>
      <c r="E63" s="47"/>
      <c r="F63" s="121" t="s">
        <v>1059</v>
      </c>
    </row>
    <row r="64" spans="2:6" ht="21.75" customHeight="1">
      <c r="B64" s="44" t="s">
        <v>683</v>
      </c>
      <c r="C64" s="73">
        <v>0.68</v>
      </c>
      <c r="D64" s="45"/>
      <c r="E64" s="45"/>
      <c r="F64" s="121" t="s">
        <v>1059</v>
      </c>
    </row>
    <row r="65" spans="2:6" ht="21.75" customHeight="1">
      <c r="B65" s="46" t="s">
        <v>684</v>
      </c>
      <c r="C65" s="72" t="s">
        <v>1064</v>
      </c>
      <c r="D65" s="47"/>
      <c r="E65" s="47"/>
      <c r="F65" s="121" t="s">
        <v>1059</v>
      </c>
    </row>
    <row r="66" spans="2:6" ht="21.75" customHeight="1">
      <c r="B66" s="44" t="s">
        <v>249</v>
      </c>
      <c r="C66" s="73">
        <v>0.89</v>
      </c>
      <c r="D66" s="45"/>
      <c r="E66" s="45"/>
      <c r="F66" s="121" t="s">
        <v>1059</v>
      </c>
    </row>
    <row r="67" spans="2:6" ht="21.75" customHeight="1">
      <c r="B67" s="46" t="s">
        <v>685</v>
      </c>
      <c r="C67" s="72" t="s">
        <v>1065</v>
      </c>
      <c r="D67" s="47"/>
      <c r="E67" s="47"/>
      <c r="F67" s="121" t="s">
        <v>1059</v>
      </c>
    </row>
    <row r="68" spans="2:6" ht="21.75" customHeight="1">
      <c r="B68" s="44" t="s">
        <v>686</v>
      </c>
      <c r="C68" s="71"/>
      <c r="D68" s="45"/>
      <c r="E68" s="45"/>
      <c r="F68" s="121" t="s">
        <v>1059</v>
      </c>
    </row>
    <row r="69" spans="2:6" ht="21.75" customHeight="1">
      <c r="B69" s="46" t="s">
        <v>687</v>
      </c>
      <c r="C69" s="72"/>
      <c r="D69" s="47"/>
      <c r="E69" s="47"/>
      <c r="F69" s="121" t="s">
        <v>1059</v>
      </c>
    </row>
    <row r="70" spans="2:6" ht="21.75" customHeight="1">
      <c r="B70" s="44" t="s">
        <v>688</v>
      </c>
      <c r="C70" s="71">
        <v>12</v>
      </c>
      <c r="D70" s="45"/>
      <c r="E70" s="45"/>
      <c r="F70" s="121" t="s">
        <v>1059</v>
      </c>
    </row>
    <row r="71" spans="2:6" ht="21.75" customHeight="1">
      <c r="B71" s="46" t="s">
        <v>690</v>
      </c>
      <c r="C71" s="72">
        <v>8</v>
      </c>
      <c r="D71" s="47"/>
      <c r="E71" s="47"/>
      <c r="F71" s="121" t="s">
        <v>1059</v>
      </c>
    </row>
    <row r="73" spans="2:6" ht="24" customHeight="1">
      <c r="B73" s="100" t="s">
        <v>37</v>
      </c>
      <c r="C73" s="100"/>
      <c r="D73" s="100"/>
      <c r="E73" s="100"/>
      <c r="F73" s="100"/>
    </row>
    <row r="74" spans="2:6" ht="24" customHeight="1">
      <c r="B74" s="216" t="s">
        <v>691</v>
      </c>
      <c r="C74" s="216"/>
      <c r="D74" s="216"/>
      <c r="E74" s="216"/>
      <c r="F74" s="216"/>
    </row>
    <row r="75" spans="2:6" ht="21.75" customHeight="1">
      <c r="B75" s="6" t="s">
        <v>692</v>
      </c>
      <c r="C75" s="6" t="s">
        <v>693</v>
      </c>
      <c r="D75" s="6" t="s">
        <v>694</v>
      </c>
      <c r="E75" s="6" t="s">
        <v>695</v>
      </c>
      <c r="F75" s="6" t="s">
        <v>696</v>
      </c>
    </row>
    <row r="76" spans="2:6" ht="19.5" customHeight="1">
      <c r="B76" s="44" t="s">
        <v>697</v>
      </c>
      <c r="C76" s="45"/>
      <c r="D76" s="45"/>
      <c r="E76" s="45"/>
      <c r="F76" s="45"/>
    </row>
    <row r="77" spans="2:6" ht="19.5" customHeight="1">
      <c r="B77" s="46" t="s">
        <v>698</v>
      </c>
      <c r="C77" s="47"/>
      <c r="D77" s="47"/>
      <c r="E77" s="47"/>
      <c r="F77" s="47"/>
    </row>
    <row r="78" spans="2:6" ht="19.5" customHeight="1">
      <c r="B78" s="44" t="s">
        <v>700</v>
      </c>
      <c r="C78" s="45"/>
      <c r="D78" s="45"/>
      <c r="E78" s="45"/>
      <c r="F78" s="45"/>
    </row>
    <row r="79" spans="2:6" ht="19.5" customHeight="1">
      <c r="B79" s="46" t="s">
        <v>701</v>
      </c>
      <c r="C79" s="47"/>
      <c r="D79" s="47"/>
      <c r="E79" s="47"/>
      <c r="F79" s="47"/>
    </row>
    <row r="80" spans="2:6" ht="19.5" customHeight="1">
      <c r="B80" s="44" t="s">
        <v>703</v>
      </c>
      <c r="C80" s="45"/>
      <c r="D80" s="45"/>
      <c r="E80" s="45"/>
      <c r="F80" s="45"/>
    </row>
    <row r="81" spans="2:7" ht="19.5" customHeight="1">
      <c r="B81" s="46" t="s">
        <v>704</v>
      </c>
      <c r="C81" s="47"/>
      <c r="D81" s="47"/>
      <c r="E81" s="47"/>
      <c r="F81" s="47"/>
    </row>
    <row r="82" spans="2:7" ht="19.5" customHeight="1">
      <c r="B82" s="44" t="s">
        <v>705</v>
      </c>
      <c r="C82" s="45"/>
      <c r="D82" s="45"/>
      <c r="E82" s="45"/>
      <c r="F82" s="45"/>
    </row>
    <row r="83" spans="2:7" ht="19.5" customHeight="1">
      <c r="B83" s="46" t="s">
        <v>707</v>
      </c>
      <c r="C83" s="47"/>
      <c r="D83" s="47"/>
      <c r="E83" s="47"/>
      <c r="F83" s="47"/>
    </row>
    <row r="85" spans="2:7" ht="24" customHeight="1">
      <c r="B85" s="100" t="s">
        <v>709</v>
      </c>
      <c r="C85" s="100"/>
      <c r="D85" s="100"/>
      <c r="E85" s="100"/>
      <c r="F85" s="100"/>
    </row>
    <row r="86" spans="2:7" ht="21.75" customHeight="1">
      <c r="B86" s="6" t="s">
        <v>710</v>
      </c>
      <c r="C86" s="6" t="s">
        <v>674</v>
      </c>
      <c r="D86" s="6" t="s">
        <v>194</v>
      </c>
      <c r="E86" s="6" t="s">
        <v>711</v>
      </c>
      <c r="F86" s="6" t="s">
        <v>696</v>
      </c>
    </row>
    <row r="87" spans="2:7" ht="21.75" customHeight="1">
      <c r="B87" s="14" t="s">
        <v>712</v>
      </c>
      <c r="C87" s="45"/>
      <c r="D87" s="45"/>
      <c r="E87" s="45"/>
      <c r="F87" s="45"/>
    </row>
    <row r="88" spans="2:7" ht="21.75" customHeight="1">
      <c r="B88" s="16" t="s">
        <v>420</v>
      </c>
      <c r="C88" s="36"/>
      <c r="D88" s="36"/>
      <c r="E88" s="47"/>
      <c r="F88" s="47"/>
    </row>
    <row r="89" spans="2:7" ht="21.75" customHeight="1">
      <c r="B89" s="14" t="s">
        <v>421</v>
      </c>
      <c r="C89" s="45"/>
      <c r="D89" s="45"/>
      <c r="E89" s="45"/>
      <c r="F89" s="45"/>
    </row>
    <row r="90" spans="2:7" ht="33">
      <c r="B90" s="16" t="s">
        <v>713</v>
      </c>
      <c r="C90" s="47"/>
      <c r="D90" s="47"/>
      <c r="E90" s="47"/>
      <c r="F90" s="47"/>
    </row>
    <row r="91" spans="2:7" ht="33">
      <c r="B91" s="14" t="s">
        <v>714</v>
      </c>
      <c r="C91" s="45"/>
      <c r="D91" s="45"/>
      <c r="E91" s="45"/>
      <c r="F91" s="45"/>
    </row>
    <row r="92" spans="2:7" ht="21.75" customHeight="1">
      <c r="B92" s="16" t="s">
        <v>422</v>
      </c>
      <c r="C92" s="47"/>
      <c r="D92" s="47"/>
      <c r="E92" s="47"/>
      <c r="F92" s="47"/>
    </row>
    <row r="93" spans="2:7" ht="33">
      <c r="B93" s="14" t="s">
        <v>423</v>
      </c>
      <c r="C93" s="45"/>
      <c r="D93" s="45"/>
      <c r="E93" s="45"/>
      <c r="F93" s="45"/>
    </row>
    <row r="95" spans="2:7" ht="24" customHeight="1">
      <c r="B95" s="201" t="s">
        <v>715</v>
      </c>
      <c r="C95" s="213"/>
      <c r="D95" s="213"/>
      <c r="E95" s="213"/>
      <c r="F95" s="213"/>
      <c r="G95" s="213"/>
    </row>
    <row r="96" spans="2:7" ht="27.75" customHeight="1">
      <c r="B96" s="6" t="s">
        <v>141</v>
      </c>
      <c r="C96" s="6" t="s">
        <v>716</v>
      </c>
      <c r="D96" s="6" t="s">
        <v>717</v>
      </c>
      <c r="E96" s="6" t="s">
        <v>718</v>
      </c>
      <c r="F96" s="6" t="s">
        <v>719</v>
      </c>
      <c r="G96" s="6" t="s">
        <v>720</v>
      </c>
    </row>
    <row r="97" spans="2:7" ht="25.5" customHeight="1">
      <c r="B97" s="48" t="s">
        <v>721</v>
      </c>
      <c r="C97" s="26"/>
      <c r="D97" s="69" t="s">
        <v>722</v>
      </c>
      <c r="E97" s="49"/>
      <c r="F97" s="36"/>
      <c r="G97" s="5"/>
    </row>
    <row r="98" spans="2:7" ht="25.5" customHeight="1">
      <c r="B98" s="50" t="s">
        <v>724</v>
      </c>
      <c r="C98" s="26"/>
      <c r="D98" s="68" t="s">
        <v>725</v>
      </c>
      <c r="E98" s="49"/>
      <c r="F98" s="36"/>
      <c r="G98" s="5"/>
    </row>
    <row r="99" spans="2:7" ht="25.5" customHeight="1">
      <c r="B99" s="48" t="s">
        <v>727</v>
      </c>
      <c r="C99" s="26"/>
      <c r="D99" s="69" t="s">
        <v>728</v>
      </c>
      <c r="E99" s="49"/>
      <c r="F99" s="36"/>
      <c r="G99" s="5"/>
    </row>
    <row r="100" spans="2:7" ht="25.5" customHeight="1">
      <c r="B100" s="50" t="s">
        <v>730</v>
      </c>
      <c r="C100" s="26"/>
      <c r="D100" s="68" t="s">
        <v>731</v>
      </c>
      <c r="E100" s="49"/>
      <c r="F100" s="36"/>
      <c r="G100" s="5"/>
    </row>
    <row r="101" spans="2:7" ht="25.5" customHeight="1">
      <c r="B101" s="48" t="s">
        <v>733</v>
      </c>
      <c r="C101" s="26"/>
      <c r="D101" s="67" t="s">
        <v>734</v>
      </c>
      <c r="E101" s="49"/>
      <c r="F101" s="36"/>
      <c r="G101" s="5"/>
    </row>
    <row r="102" spans="2:7" ht="25.5" customHeight="1">
      <c r="B102" s="50" t="s">
        <v>736</v>
      </c>
      <c r="C102" s="26"/>
      <c r="D102" s="68" t="s">
        <v>737</v>
      </c>
      <c r="E102" s="49"/>
      <c r="F102" s="36"/>
      <c r="G102" s="5"/>
    </row>
    <row r="103" spans="2:7" ht="25.5" customHeight="1">
      <c r="B103" s="48" t="s">
        <v>739</v>
      </c>
      <c r="C103" s="26"/>
      <c r="D103" s="67" t="s">
        <v>740</v>
      </c>
      <c r="E103" s="49"/>
      <c r="F103" s="36"/>
      <c r="G103" s="5"/>
    </row>
    <row r="104" spans="2:7" ht="25.5" customHeight="1">
      <c r="B104" s="50" t="s">
        <v>742</v>
      </c>
      <c r="C104" s="26"/>
      <c r="D104" s="74" t="s">
        <v>743</v>
      </c>
      <c r="E104" s="49"/>
      <c r="F104" s="36"/>
      <c r="G104" s="5"/>
    </row>
    <row r="105" spans="2:7" ht="66.75">
      <c r="B105" s="48" t="s">
        <v>745</v>
      </c>
      <c r="C105" s="26"/>
      <c r="D105" s="69" t="s">
        <v>746</v>
      </c>
      <c r="E105" s="49"/>
      <c r="F105" s="36"/>
      <c r="G105" s="5"/>
    </row>
    <row r="106" spans="2:7" ht="83.25">
      <c r="B106" s="50" t="s">
        <v>748</v>
      </c>
      <c r="C106" s="26"/>
      <c r="D106" s="74" t="s">
        <v>749</v>
      </c>
      <c r="E106" s="49"/>
      <c r="F106" s="36"/>
      <c r="G106" s="5"/>
    </row>
    <row r="107" spans="2:7" ht="25.5" customHeight="1">
      <c r="B107" s="48" t="s">
        <v>751</v>
      </c>
      <c r="C107" s="26"/>
      <c r="D107" s="67" t="s">
        <v>752</v>
      </c>
      <c r="E107" s="49"/>
      <c r="F107" s="36"/>
      <c r="G107" s="5"/>
    </row>
    <row r="108" spans="2:7" ht="25.5" customHeight="1">
      <c r="B108" s="50" t="s">
        <v>754</v>
      </c>
      <c r="C108" s="26"/>
      <c r="D108" s="74" t="s">
        <v>755</v>
      </c>
      <c r="E108" s="49"/>
      <c r="F108" s="36"/>
      <c r="G108" s="5"/>
    </row>
    <row r="109" spans="2:7" ht="25.5" customHeight="1">
      <c r="B109" s="48" t="s">
        <v>757</v>
      </c>
      <c r="C109" s="26"/>
      <c r="D109" s="69" t="s">
        <v>758</v>
      </c>
      <c r="E109" s="49"/>
      <c r="F109" s="36"/>
      <c r="G109" s="5"/>
    </row>
    <row r="110" spans="2:7" ht="25.5" customHeight="1">
      <c r="B110" s="50" t="s">
        <v>760</v>
      </c>
      <c r="C110" s="26"/>
      <c r="D110" s="74" t="s">
        <v>761</v>
      </c>
      <c r="E110" s="49"/>
      <c r="F110" s="36"/>
      <c r="G110" s="5"/>
    </row>
    <row r="111" spans="2:7" ht="25.5" customHeight="1">
      <c r="B111" s="48" t="s">
        <v>763</v>
      </c>
      <c r="C111" s="26"/>
      <c r="D111" s="69" t="s">
        <v>764</v>
      </c>
      <c r="E111" s="49"/>
      <c r="F111" s="36"/>
      <c r="G111" s="5"/>
    </row>
    <row r="112" spans="2:7" ht="25.5" customHeight="1">
      <c r="B112" s="50" t="s">
        <v>766</v>
      </c>
      <c r="C112" s="26"/>
      <c r="D112" s="74" t="s">
        <v>767</v>
      </c>
      <c r="E112" s="49"/>
      <c r="F112" s="36"/>
      <c r="G112" s="5"/>
    </row>
    <row r="113" spans="2:7" ht="25.5" customHeight="1">
      <c r="B113" s="48" t="s">
        <v>769</v>
      </c>
      <c r="C113" s="26"/>
      <c r="D113" s="69" t="s">
        <v>770</v>
      </c>
      <c r="E113" s="49"/>
      <c r="F113" s="36"/>
      <c r="G113" s="5"/>
    </row>
    <row r="114" spans="2:7" ht="25.5" customHeight="1">
      <c r="B114" s="50" t="s">
        <v>772</v>
      </c>
      <c r="C114" s="26"/>
      <c r="D114" s="74" t="s">
        <v>773</v>
      </c>
      <c r="E114" s="49"/>
      <c r="F114" s="36"/>
      <c r="G114" s="5"/>
    </row>
    <row r="115" spans="2:7" ht="25.5" customHeight="1">
      <c r="B115" s="50" t="s">
        <v>775</v>
      </c>
      <c r="C115" s="26" t="s">
        <v>86</v>
      </c>
      <c r="D115" s="74" t="s">
        <v>776</v>
      </c>
      <c r="E115" s="49"/>
      <c r="F115" s="36"/>
      <c r="G115" s="5" t="s">
        <v>777</v>
      </c>
    </row>
    <row r="116" spans="2:7" ht="25.5" customHeight="1">
      <c r="B116" s="50" t="s">
        <v>778</v>
      </c>
      <c r="C116" s="26"/>
      <c r="D116" s="74"/>
      <c r="E116" s="49"/>
      <c r="F116" s="36"/>
      <c r="G116" s="5"/>
    </row>
    <row r="118" spans="2:7" ht="24" customHeight="1">
      <c r="B118" s="100" t="s">
        <v>779</v>
      </c>
      <c r="C118" s="100"/>
      <c r="D118" s="100"/>
    </row>
    <row r="119" spans="2:7" ht="21.75" customHeight="1">
      <c r="B119" s="6" t="s">
        <v>780</v>
      </c>
      <c r="C119" s="6" t="s">
        <v>781</v>
      </c>
      <c r="D119" s="6" t="s">
        <v>677</v>
      </c>
    </row>
    <row r="120" spans="2:7" ht="21.75" customHeight="1">
      <c r="B120" s="13" t="s">
        <v>782</v>
      </c>
      <c r="C120" s="64"/>
    </row>
    <row r="121" spans="2:7" ht="21.75" customHeight="1">
      <c r="B121" s="15" t="s">
        <v>783</v>
      </c>
      <c r="C121" s="64"/>
    </row>
    <row r="122" spans="2:7" ht="21.75" customHeight="1">
      <c r="B122" s="13" t="s">
        <v>786</v>
      </c>
      <c r="C122" s="64"/>
    </row>
    <row r="123" spans="2:7" ht="21.75" customHeight="1">
      <c r="B123" s="15" t="s">
        <v>787</v>
      </c>
      <c r="C123" s="64"/>
    </row>
    <row r="124" spans="2:7" ht="21.75" customHeight="1">
      <c r="B124" s="13" t="s">
        <v>788</v>
      </c>
      <c r="C124" s="64"/>
    </row>
    <row r="125" spans="2:7" ht="21.75" customHeight="1">
      <c r="B125" s="15" t="s">
        <v>789</v>
      </c>
      <c r="C125" s="64"/>
    </row>
    <row r="126" spans="2:7" ht="29.25" customHeight="1">
      <c r="B126" s="122" t="s">
        <v>790</v>
      </c>
      <c r="C126" s="64"/>
    </row>
    <row r="127" spans="2:7" ht="21.75" customHeight="1">
      <c r="B127" s="123" t="s">
        <v>791</v>
      </c>
      <c r="C127" s="109"/>
      <c r="D127" s="109"/>
      <c r="G127" s="109"/>
    </row>
    <row r="129" spans="2:7" ht="24" customHeight="1">
      <c r="B129" s="100" t="s">
        <v>792</v>
      </c>
      <c r="C129" s="100"/>
      <c r="D129" s="100"/>
      <c r="E129" s="100"/>
      <c r="F129" s="100"/>
    </row>
    <row r="130" spans="2:7" ht="21.75" customHeight="1">
      <c r="B130" s="6" t="s">
        <v>793</v>
      </c>
      <c r="C130" s="6" t="s">
        <v>794</v>
      </c>
      <c r="D130" s="6" t="s">
        <v>795</v>
      </c>
      <c r="E130" s="6" t="s">
        <v>796</v>
      </c>
      <c r="F130" s="6" t="s">
        <v>261</v>
      </c>
    </row>
    <row r="131" spans="2:7" ht="21.75" customHeight="1">
      <c r="B131" s="44" t="s">
        <v>797</v>
      </c>
      <c r="C131" s="99"/>
      <c r="D131" s="45"/>
      <c r="E131" s="14"/>
      <c r="F131" s="45"/>
    </row>
    <row r="132" spans="2:7" ht="21.75" customHeight="1">
      <c r="B132" s="46" t="s">
        <v>799</v>
      </c>
      <c r="C132" s="99"/>
      <c r="D132" s="45"/>
      <c r="E132" s="16"/>
      <c r="F132" s="45"/>
    </row>
    <row r="133" spans="2:7" ht="21.75" customHeight="1">
      <c r="B133" s="44" t="s">
        <v>800</v>
      </c>
      <c r="C133" s="99"/>
      <c r="D133" s="45"/>
      <c r="E133" s="14"/>
      <c r="F133" s="45"/>
    </row>
    <row r="134" spans="2:7" ht="21.75" customHeight="1">
      <c r="B134" s="46" t="s">
        <v>801</v>
      </c>
      <c r="C134" s="99"/>
      <c r="D134" s="45"/>
      <c r="E134" s="16"/>
      <c r="F134" s="45"/>
    </row>
    <row r="135" spans="2:7" ht="30.75" customHeight="1">
      <c r="B135" s="14" t="s">
        <v>802</v>
      </c>
      <c r="C135" s="99"/>
      <c r="D135" s="45"/>
      <c r="E135" s="14"/>
      <c r="F135" s="45"/>
    </row>
    <row r="136" spans="2:7" ht="33" customHeight="1">
      <c r="B136" s="16" t="s">
        <v>803</v>
      </c>
      <c r="C136" s="99"/>
      <c r="D136" s="45"/>
      <c r="E136" s="16"/>
      <c r="F136" s="45"/>
    </row>
    <row r="137" spans="2:7" ht="21.75" customHeight="1">
      <c r="B137" s="44" t="s">
        <v>804</v>
      </c>
      <c r="C137" s="99"/>
      <c r="D137" s="45"/>
      <c r="E137" s="14"/>
      <c r="F137" s="45"/>
    </row>
    <row r="138" spans="2:7" ht="21.75" customHeight="1">
      <c r="B138" s="46" t="s">
        <v>805</v>
      </c>
      <c r="C138" s="99"/>
      <c r="D138" s="45"/>
      <c r="E138" s="16"/>
      <c r="F138" s="45"/>
    </row>
    <row r="139" spans="2:7" ht="21.75" customHeight="1">
      <c r="B139" s="44" t="s">
        <v>806</v>
      </c>
      <c r="C139" s="99"/>
      <c r="D139" s="45"/>
      <c r="E139" s="14"/>
      <c r="F139" s="45"/>
    </row>
    <row r="140" spans="2:7" ht="21.75" customHeight="1">
      <c r="B140" s="46" t="s">
        <v>807</v>
      </c>
      <c r="C140" s="99"/>
      <c r="D140" s="45"/>
      <c r="E140" s="16"/>
      <c r="F140" s="45"/>
    </row>
    <row r="142" spans="2:7" ht="24" customHeight="1">
      <c r="B142" s="201" t="s">
        <v>810</v>
      </c>
      <c r="C142" s="213"/>
      <c r="D142" s="213"/>
      <c r="E142" s="213"/>
      <c r="F142" s="213"/>
      <c r="G142" s="213"/>
    </row>
    <row r="143" spans="2:7" ht="21.75" customHeight="1">
      <c r="B143" s="6" t="s">
        <v>811</v>
      </c>
      <c r="C143" s="6" t="s">
        <v>812</v>
      </c>
    </row>
    <row r="144" spans="2:7" ht="21.75" customHeight="1">
      <c r="B144" s="13" t="s">
        <v>813</v>
      </c>
      <c r="C144" s="209"/>
      <c r="D144" s="209"/>
      <c r="E144" s="209"/>
      <c r="F144" s="209"/>
      <c r="G144" s="209"/>
    </row>
    <row r="145" spans="2:7" ht="21.75" customHeight="1">
      <c r="B145" s="15" t="s">
        <v>815</v>
      </c>
      <c r="C145" s="209"/>
      <c r="D145" s="209"/>
      <c r="E145" s="209"/>
      <c r="F145" s="209"/>
      <c r="G145" s="209"/>
    </row>
    <row r="146" spans="2:7" ht="21.75" customHeight="1">
      <c r="B146" s="13" t="s">
        <v>816</v>
      </c>
      <c r="C146" s="209"/>
      <c r="D146" s="209"/>
      <c r="E146" s="209"/>
      <c r="F146" s="209"/>
      <c r="G146" s="209"/>
    </row>
    <row r="147" spans="2:7" ht="21.75" customHeight="1">
      <c r="B147" s="15" t="s">
        <v>817</v>
      </c>
      <c r="C147" s="209"/>
      <c r="D147" s="209"/>
      <c r="E147" s="209"/>
      <c r="F147" s="209"/>
      <c r="G147" s="209"/>
    </row>
    <row r="148" spans="2:7" ht="21.75" customHeight="1">
      <c r="B148" s="13" t="s">
        <v>818</v>
      </c>
      <c r="C148" s="209"/>
      <c r="D148" s="209"/>
      <c r="E148" s="209"/>
      <c r="F148" s="209"/>
      <c r="G148" s="209"/>
    </row>
    <row r="149" spans="2:7" ht="21.75" customHeight="1">
      <c r="B149" s="15" t="s">
        <v>819</v>
      </c>
      <c r="C149" s="209"/>
      <c r="D149" s="209"/>
      <c r="E149" s="209"/>
      <c r="F149" s="209"/>
      <c r="G149" s="209"/>
    </row>
    <row r="150" spans="2:7" ht="21.75" customHeight="1">
      <c r="B150" s="13" t="s">
        <v>821</v>
      </c>
      <c r="C150" s="209"/>
      <c r="D150" s="209"/>
      <c r="E150" s="209"/>
      <c r="F150" s="209"/>
      <c r="G150" s="209"/>
    </row>
    <row r="152" spans="2:7" ht="24" customHeight="1">
      <c r="B152" s="201" t="s">
        <v>823</v>
      </c>
      <c r="C152" s="201"/>
      <c r="D152" s="201"/>
      <c r="E152" s="201"/>
      <c r="F152" s="201"/>
      <c r="G152" s="201"/>
    </row>
    <row r="153" spans="2:7" ht="21.75" customHeight="1">
      <c r="B153" s="6" t="s">
        <v>824</v>
      </c>
      <c r="C153" s="6" t="s">
        <v>825</v>
      </c>
    </row>
    <row r="154" spans="2:7" ht="30" customHeight="1">
      <c r="B154" s="51" t="s">
        <v>826</v>
      </c>
      <c r="C154" s="209"/>
      <c r="D154" s="209"/>
      <c r="E154" s="209"/>
      <c r="F154" s="209"/>
      <c r="G154" s="209"/>
    </row>
    <row r="155" spans="2:7" ht="30" customHeight="1">
      <c r="B155" s="52" t="s">
        <v>828</v>
      </c>
      <c r="C155" s="209"/>
      <c r="D155" s="209"/>
      <c r="E155" s="209"/>
      <c r="F155" s="209"/>
      <c r="G155" s="209"/>
    </row>
    <row r="156" spans="2:7" ht="30" customHeight="1">
      <c r="B156" s="51" t="s">
        <v>830</v>
      </c>
      <c r="C156" s="209"/>
      <c r="D156" s="209"/>
      <c r="E156" s="209"/>
      <c r="F156" s="209"/>
      <c r="G156" s="209"/>
    </row>
    <row r="157" spans="2:7" ht="30" customHeight="1">
      <c r="B157" s="52" t="s">
        <v>832</v>
      </c>
      <c r="C157" s="209"/>
      <c r="D157" s="209"/>
      <c r="E157" s="209"/>
      <c r="F157" s="209"/>
      <c r="G157" s="209"/>
    </row>
    <row r="158" spans="2:7" ht="30" customHeight="1">
      <c r="B158" s="51" t="s">
        <v>834</v>
      </c>
      <c r="C158" s="209"/>
      <c r="D158" s="209"/>
      <c r="E158" s="209"/>
      <c r="F158" s="209"/>
      <c r="G158" s="209"/>
    </row>
    <row r="159" spans="2:7" ht="30" customHeight="1">
      <c r="B159" s="52" t="s">
        <v>836</v>
      </c>
      <c r="C159" s="209"/>
      <c r="D159" s="209"/>
      <c r="E159" s="209"/>
      <c r="F159" s="209"/>
      <c r="G159" s="209"/>
    </row>
    <row r="160" spans="2:7" ht="30" customHeight="1">
      <c r="B160" s="51" t="s">
        <v>837</v>
      </c>
      <c r="C160" s="209"/>
      <c r="D160" s="209"/>
      <c r="E160" s="209"/>
      <c r="F160" s="209"/>
      <c r="G160" s="209"/>
    </row>
    <row r="161" spans="2:11" ht="30" customHeight="1">
      <c r="B161" s="52" t="s">
        <v>839</v>
      </c>
      <c r="C161" s="211" t="s">
        <v>1060</v>
      </c>
      <c r="D161" s="212"/>
      <c r="E161" s="212"/>
      <c r="F161" s="212"/>
      <c r="G161" s="212"/>
    </row>
    <row r="162" spans="2:11" ht="30" customHeight="1">
      <c r="B162" s="51" t="s">
        <v>841</v>
      </c>
      <c r="C162" s="209"/>
      <c r="D162" s="209"/>
      <c r="E162" s="209"/>
      <c r="F162" s="209"/>
      <c r="G162" s="209"/>
    </row>
    <row r="164" spans="2:11" ht="24" customHeight="1">
      <c r="B164" s="303" t="s">
        <v>843</v>
      </c>
      <c r="C164" s="303"/>
      <c r="D164" s="303"/>
      <c r="E164" s="303"/>
      <c r="F164" s="303"/>
      <c r="G164" s="303"/>
      <c r="H164" s="360"/>
      <c r="I164" s="95" t="s">
        <v>846</v>
      </c>
      <c r="J164" s="95" t="s">
        <v>847</v>
      </c>
      <c r="K164" s="95" t="s">
        <v>848</v>
      </c>
    </row>
    <row r="165" spans="2:11" ht="30.75">
      <c r="B165" s="92" t="s">
        <v>260</v>
      </c>
      <c r="C165" s="93"/>
      <c r="D165" s="92" t="s">
        <v>844</v>
      </c>
      <c r="E165" s="93"/>
      <c r="F165" s="92" t="s">
        <v>845</v>
      </c>
      <c r="G165" s="93"/>
      <c r="H165" s="360"/>
      <c r="I165" s="97" t="s">
        <v>850</v>
      </c>
      <c r="J165" s="96" t="s">
        <v>851</v>
      </c>
      <c r="K165" s="96" t="s">
        <v>852</v>
      </c>
    </row>
    <row r="166" spans="2:11" ht="24.75">
      <c r="B166" s="94" t="s">
        <v>849</v>
      </c>
      <c r="C166" s="307"/>
      <c r="D166" s="307"/>
      <c r="E166" s="307"/>
      <c r="F166" s="307"/>
      <c r="G166" s="307"/>
      <c r="H166" s="360"/>
      <c r="I166" s="97" t="s">
        <v>854</v>
      </c>
      <c r="J166" s="96" t="s">
        <v>855</v>
      </c>
      <c r="K166" s="96" t="s">
        <v>856</v>
      </c>
    </row>
    <row r="167" spans="2:11">
      <c r="B167" s="92" t="s">
        <v>853</v>
      </c>
      <c r="C167" s="307"/>
      <c r="D167" s="307"/>
      <c r="E167" s="307"/>
      <c r="F167" s="307"/>
      <c r="G167" s="307"/>
      <c r="H167" s="360"/>
      <c r="I167" s="97" t="s">
        <v>858</v>
      </c>
      <c r="J167" s="96" t="s">
        <v>859</v>
      </c>
      <c r="K167" s="96" t="s">
        <v>860</v>
      </c>
    </row>
    <row r="168" spans="2:11" ht="24.75">
      <c r="B168" s="94" t="s">
        <v>857</v>
      </c>
      <c r="C168" s="307"/>
      <c r="D168" s="307"/>
      <c r="E168" s="307"/>
      <c r="F168" s="307"/>
      <c r="G168" s="307"/>
      <c r="H168" s="360"/>
      <c r="I168" s="97" t="s">
        <v>863</v>
      </c>
      <c r="J168" s="96" t="s">
        <v>864</v>
      </c>
      <c r="K168" s="96" t="s">
        <v>865</v>
      </c>
    </row>
    <row r="169" spans="2:11" ht="27" customHeight="1">
      <c r="B169" s="92" t="s">
        <v>861</v>
      </c>
      <c r="C169" s="211" t="s">
        <v>1018</v>
      </c>
      <c r="D169" s="212"/>
      <c r="E169" s="212"/>
      <c r="F169" s="212"/>
      <c r="G169" s="212"/>
      <c r="H169" s="360"/>
      <c r="I169" s="97" t="s">
        <v>867</v>
      </c>
      <c r="J169" s="96" t="s">
        <v>868</v>
      </c>
      <c r="K169" s="96" t="s">
        <v>869</v>
      </c>
    </row>
    <row r="170" spans="2:11" ht="24.75">
      <c r="B170" s="92" t="s">
        <v>866</v>
      </c>
      <c r="C170" s="307"/>
      <c r="D170" s="307"/>
      <c r="E170" s="307"/>
      <c r="F170" s="307"/>
      <c r="G170" s="307"/>
      <c r="H170" s="360"/>
      <c r="I170" s="97" t="s">
        <v>873</v>
      </c>
      <c r="J170" s="96" t="s">
        <v>874</v>
      </c>
      <c r="K170" s="96" t="s">
        <v>875</v>
      </c>
    </row>
    <row r="171" spans="2:11" ht="35.25" customHeight="1">
      <c r="B171" s="94" t="s">
        <v>870</v>
      </c>
      <c r="C171" s="93"/>
      <c r="D171" s="92" t="s">
        <v>871</v>
      </c>
      <c r="E171" s="93"/>
      <c r="F171" s="92" t="s">
        <v>872</v>
      </c>
      <c r="G171" s="93"/>
      <c r="H171" s="360"/>
      <c r="I171" s="97" t="s">
        <v>879</v>
      </c>
      <c r="J171" s="96" t="s">
        <v>880</v>
      </c>
      <c r="K171" s="96" t="s">
        <v>881</v>
      </c>
    </row>
    <row r="172" spans="2:11" ht="32.25" customHeight="1">
      <c r="B172" s="92" t="s">
        <v>876</v>
      </c>
      <c r="C172" s="93"/>
      <c r="D172" s="92" t="s">
        <v>877</v>
      </c>
      <c r="E172" s="93"/>
      <c r="F172" s="92" t="s">
        <v>878</v>
      </c>
      <c r="G172" s="93"/>
      <c r="H172" s="360"/>
      <c r="I172" s="97" t="s">
        <v>885</v>
      </c>
      <c r="J172" s="96" t="s">
        <v>886</v>
      </c>
      <c r="K172" s="96" t="s">
        <v>887</v>
      </c>
    </row>
    <row r="173" spans="2:11">
      <c r="B173" s="94" t="s">
        <v>882</v>
      </c>
      <c r="C173" s="93"/>
      <c r="D173" s="92" t="s">
        <v>883</v>
      </c>
      <c r="E173" s="93"/>
      <c r="F173" s="92" t="s">
        <v>884</v>
      </c>
      <c r="G173" s="93"/>
      <c r="H173" s="360"/>
    </row>
    <row r="174" spans="2:11">
      <c r="B174" s="92" t="s">
        <v>888</v>
      </c>
      <c r="C174" s="307"/>
      <c r="D174" s="307"/>
      <c r="E174" s="307"/>
      <c r="F174" s="307"/>
      <c r="G174" s="307"/>
      <c r="H174" s="360"/>
      <c r="I174" s="360"/>
      <c r="J174" s="360"/>
      <c r="K174" s="360"/>
    </row>
    <row r="175" spans="2:11" ht="30.75">
      <c r="B175" s="94" t="s">
        <v>889</v>
      </c>
      <c r="C175" s="307"/>
      <c r="D175" s="307"/>
      <c r="E175" s="307"/>
      <c r="F175" s="307"/>
      <c r="G175" s="307"/>
      <c r="H175" s="360"/>
    </row>
    <row r="176" spans="2:11" ht="30.75">
      <c r="B176" s="92" t="s">
        <v>890</v>
      </c>
      <c r="C176" s="307"/>
      <c r="D176" s="307"/>
      <c r="E176" s="307"/>
      <c r="F176" s="307"/>
      <c r="G176" s="307"/>
      <c r="H176" s="360"/>
    </row>
  </sheetData>
  <mergeCells count="51">
    <mergeCell ref="C27:E27"/>
    <mergeCell ref="C20:E20"/>
    <mergeCell ref="C21:E21"/>
    <mergeCell ref="C22:E22"/>
    <mergeCell ref="C23:E23"/>
    <mergeCell ref="C24:E24"/>
    <mergeCell ref="C176:G176"/>
    <mergeCell ref="C167:G167"/>
    <mergeCell ref="C168:G168"/>
    <mergeCell ref="C169:G169"/>
    <mergeCell ref="C170:G170"/>
    <mergeCell ref="C174:G174"/>
    <mergeCell ref="C175:G175"/>
    <mergeCell ref="C166:G166"/>
    <mergeCell ref="C149:G149"/>
    <mergeCell ref="C150:G150"/>
    <mergeCell ref="B152:G152"/>
    <mergeCell ref="C154:G154"/>
    <mergeCell ref="C155:G155"/>
    <mergeCell ref="C156:G156"/>
    <mergeCell ref="C157:G157"/>
    <mergeCell ref="C158:G158"/>
    <mergeCell ref="C159:G159"/>
    <mergeCell ref="C160:G160"/>
    <mergeCell ref="B164:G164"/>
    <mergeCell ref="C161:G161"/>
    <mergeCell ref="C162:G162"/>
    <mergeCell ref="B95:G95"/>
    <mergeCell ref="B74:F74"/>
    <mergeCell ref="C148:G148"/>
    <mergeCell ref="B142:G142"/>
    <mergeCell ref="C144:G144"/>
    <mergeCell ref="C145:G145"/>
    <mergeCell ref="C146:G146"/>
    <mergeCell ref="C147:G147"/>
    <mergeCell ref="B56:C56"/>
    <mergeCell ref="B2:G2"/>
    <mergeCell ref="B4:G4"/>
    <mergeCell ref="C5:E5"/>
    <mergeCell ref="C6:E6"/>
    <mergeCell ref="C7:E7"/>
    <mergeCell ref="C8:E8"/>
    <mergeCell ref="C9:E9"/>
    <mergeCell ref="C10:E10"/>
    <mergeCell ref="C11:E11"/>
    <mergeCell ref="C12:E12"/>
    <mergeCell ref="C13:E13"/>
    <mergeCell ref="C18:E18"/>
    <mergeCell ref="C19:E19"/>
    <mergeCell ref="C16:E16"/>
    <mergeCell ref="C25:E25"/>
  </mergeCells>
  <dataValidations count="7">
    <dataValidation type="list" allowBlank="1" sqref="C97:C116" xr:uid="{F8436D47-A0BF-4932-996B-766B71F400CF}">
      <formula1>"Sí,No,Parcial"</formula1>
      <formula2>0</formula2>
    </dataValidation>
    <dataValidation type="list" allowBlank="1" sqref="F32:F36 F39:F45 F48:F50 F53:F54" xr:uid="{FAD2CB71-8C3A-419B-BCB1-9F13D0D707DB}">
      <formula1>"Alta,Media,Baja,Sin mejora"</formula1>
      <formula2>0</formula2>
    </dataValidation>
    <dataValidation type="list" allowBlank="1" showInputMessage="1" showErrorMessage="1" promptTitle="Seleccione herramienta" prompt="Seleccione una opción de la lista o escriba otra herramienta si aplica." sqref="C140" xr:uid="{3250A61A-2ADC-4531-A352-154EA07A0352}">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36" xr:uid="{9B2ED85E-F5FB-47D1-935D-034E1E5918E0}">
      <formula1>"Microsoft Teams Phone,Genesys Cloud,Avaya,3CX,Cisco Webex Contact Center,Amazon Connect,Twilio Flex,Five9,NICE CXone,Talkdesk"</formula1>
    </dataValidation>
    <dataValidation type="date" allowBlank="1" showInputMessage="1" showErrorMessage="1" sqref="C9:E9" xr:uid="{AD3E2A0A-9D76-48A3-825C-380A47E1467A}">
      <formula1>46174</formula1>
      <formula2>46368</formula2>
    </dataValidation>
    <dataValidation allowBlank="1" sqref="C16:E16 C18:E25" xr:uid="{9BA9F43A-9F36-4BD9-A198-54857A3C4DC3}"/>
    <dataValidation allowBlank="1" showInputMessage="1" showErrorMessage="1" sqref="C8:E8" xr:uid="{955D228D-C9E9-4BFC-9E11-BE644680A5DD}"/>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3">
        <x14:dataValidation type="list" allowBlank="1" showInputMessage="1" showErrorMessage="1" xr:uid="{77C86A7C-BF44-4C64-8327-0955D52BCED4}">
          <x14:formula1>
            <xm:f>Listas!$N$5:$N$11</xm:f>
          </x14:formula1>
          <xm:sqref>C5:E5</xm:sqref>
        </x14:dataValidation>
        <x14:dataValidation type="list" allowBlank="1" xr:uid="{E1A29A09-4B3F-4C45-A314-A7BC005A5F91}">
          <x14:formula1>
            <xm:f>Listas!$L$5:$L$8</xm:f>
          </x14:formula1>
          <x14:formula2>
            <xm:f>0</xm:f>
          </x14:formula2>
          <xm:sqref>C158</xm:sqref>
        </x14:dataValidation>
        <x14:dataValidation type="list" allowBlank="1" xr:uid="{A79013AE-FC50-43DB-AC1B-217CB087AE71}">
          <x14:formula1>
            <xm:f>Listas!$F$5:$F$8</xm:f>
          </x14:formula1>
          <x14:formula2>
            <xm:f>0</xm:f>
          </x14:formula2>
          <xm:sqref>F97:F114</xm:sqref>
        </x14:dataValidation>
        <x14:dataValidation type="list" allowBlank="1" xr:uid="{D31F6FA9-3DD4-4641-92B0-96E80C290A37}">
          <x14:formula1>
            <xm:f>Listas!$B$5:$B$9</xm:f>
          </x14:formula1>
          <x14:formula2>
            <xm:f>0</xm:f>
          </x14:formula2>
          <xm:sqref>D32:D36 D39:D45 D48:D50 D53:D54</xm:sqref>
        </x14:dataValidation>
        <x14:dataValidation type="list" allowBlank="1" xr:uid="{E47E8195-E443-4031-8C7E-F0418569172B}">
          <x14:formula1>
            <xm:f>Listas!$D$5:$D$11</xm:f>
          </x14:formula1>
          <x14:formula2>
            <xm:f>0</xm:f>
          </x14:formula2>
          <xm:sqref>C14 C17</xm:sqref>
        </x14:dataValidation>
        <x14:dataValidation type="list" allowBlank="1" xr:uid="{3B14C1C4-CEF9-4EC2-B778-2CECAF9C2366}">
          <x14:formula1>
            <xm:f>Listas!$H$5:$H$10</xm:f>
          </x14:formula1>
          <x14:formula2>
            <xm:f>0</xm:f>
          </x14:formula2>
          <xm:sqref>C12</xm:sqref>
        </x14:dataValidation>
        <x14:dataValidation type="list" allowBlank="1" showInputMessage="1" showErrorMessage="1" xr:uid="{35B6E8E4-9B78-461C-81E9-445BB54C4934}">
          <x14:formula1>
            <xm:f>Listas!$P$5:$P$9</xm:f>
          </x14:formula1>
          <xm:sqref>F131:F140</xm:sqref>
        </x14:dataValidation>
        <x14:dataValidation type="list" allowBlank="1" showInputMessage="1" showErrorMessage="1" xr:uid="{6F73AB49-03B9-4415-A4C5-32A65B2DA8CF}">
          <x14:formula1>
            <xm:f>Listas!$R$5:$R$8</xm:f>
          </x14:formula1>
          <xm:sqref>D131:D140</xm:sqref>
        </x14:dataValidation>
        <x14:dataValidation type="list" allowBlank="1" showInputMessage="1" showErrorMessage="1" promptTitle="Seleccione herramienta" prompt="Seleccione una opción de la lista o escriba otra herramienta si aplica." xr:uid="{35271D19-766B-4B35-A92F-C33C988799D4}">
          <x14:formula1>
            <xm:f>Listas!$J$21:$J$35</xm:f>
          </x14:formula1>
          <xm:sqref>C139</xm:sqref>
        </x14:dataValidation>
        <x14:dataValidation type="list" allowBlank="1" showInputMessage="1" showErrorMessage="1" promptTitle="Seleccione herramienta" prompt="Seleccione una opción de la lista o escriba otra herramienta si aplica." xr:uid="{000133B6-7703-42BC-A198-0E3466C9F5E6}">
          <x14:formula1>
            <xm:f>Listas!$L$21:$L$35</xm:f>
          </x14:formula1>
          <xm:sqref>C138</xm:sqref>
        </x14:dataValidation>
        <x14:dataValidation type="list" allowBlank="1" showInputMessage="1" showErrorMessage="1" promptTitle="Seleccione herramienta" prompt="Seleccione una opción de la lista o escriba otra herramienta si aplica." xr:uid="{4B47BD97-0281-4B5D-8F4E-57F1F21AD48E}">
          <x14:formula1>
            <xm:f>Listas!$H$21:$H$35</xm:f>
          </x14:formula1>
          <xm:sqref>C137</xm:sqref>
        </x14:dataValidation>
        <x14:dataValidation type="list" allowBlank="1" showInputMessage="1" showErrorMessage="1" promptTitle="Seleccione herramienta" prompt="Seleccione una opción de la lista o escriba otra herramienta si aplica." xr:uid="{FEB7F42D-98D2-4078-B43C-0A722C2ADCFF}">
          <x14:formula1>
            <xm:f>Listas!$N$21:$N$35</xm:f>
          </x14:formula1>
          <xm:sqref>C135</xm:sqref>
        </x14:dataValidation>
        <x14:dataValidation type="list" allowBlank="1" showInputMessage="1" showErrorMessage="1" promptTitle="Seleccione herramienta" prompt="Seleccione una opción de la lista o escriba otra herramienta si aplica." xr:uid="{3DF77B2F-F8A8-4391-8A1B-38F3E905D543}">
          <x14:formula1>
            <xm:f>Listas!$P$21:$P$35</xm:f>
          </x14:formula1>
          <xm:sqref>C134</xm:sqref>
        </x14:dataValidation>
        <x14:dataValidation type="list" allowBlank="1" showInputMessage="1" showErrorMessage="1" promptTitle="Seleccione herramienta" prompt="Seleccione una opción de la lista o escriba otra herramienta si aplica." xr:uid="{2A43FC9B-CE4B-4905-A4EB-85FA7184B3BE}">
          <x14:formula1>
            <xm:f>Listas!$F$21:$F$35</xm:f>
          </x14:formula1>
          <xm:sqref>C133</xm:sqref>
        </x14:dataValidation>
        <x14:dataValidation type="list" allowBlank="1" showInputMessage="1" showErrorMessage="1" promptTitle="Seleccione herramienta" prompt="Seleccione una opción de la lista o escriba otra herramienta si aplica." xr:uid="{F6F8C0F9-1204-4E32-8576-EEA0D7AE6665}">
          <x14:formula1>
            <xm:f>Listas!$D$21:$D$35</xm:f>
          </x14:formula1>
          <xm:sqref>C132</xm:sqref>
        </x14:dataValidation>
        <x14:dataValidation type="list" allowBlank="1" showInputMessage="1" showErrorMessage="1" promptTitle="Seleccione herramienta" prompt="Seleccione una opción de la lista o escriba otra herramienta si aplica." xr:uid="{E862B7CD-5E08-41C2-8BB7-3A4D854038E9}">
          <x14:formula1>
            <xm:f>Listas!$B$21:$B$35</xm:f>
          </x14:formula1>
          <xm:sqref>C131</xm:sqref>
        </x14:dataValidation>
        <x14:dataValidation type="list" allowBlank="1" showInputMessage="1" showErrorMessage="1" xr:uid="{ED863A5E-C0E1-4BF4-9A13-826E0D95B52E}">
          <x14:formula1>
            <xm:f>Listas!$J$45:$J$49</xm:f>
          </x14:formula1>
          <xm:sqref>C93:D93</xm:sqref>
        </x14:dataValidation>
        <x14:dataValidation type="list" allowBlank="1" showInputMessage="1" showErrorMessage="1" xr:uid="{ACE874C6-D2B4-4764-8C40-202ECD2A7FA3}">
          <x14:formula1>
            <xm:f>Listas!$H$45:$H$48</xm:f>
          </x14:formula1>
          <xm:sqref>C92:D92</xm:sqref>
        </x14:dataValidation>
        <x14:dataValidation type="list" allowBlank="1" showInputMessage="1" showErrorMessage="1" xr:uid="{CAB29D09-AFF8-4230-B7A4-9E1549FDC562}">
          <x14:formula1>
            <xm:f>Listas!$F$45:$F$52</xm:f>
          </x14:formula1>
          <xm:sqref>C89:D89</xm:sqref>
        </x14:dataValidation>
        <x14:dataValidation type="list" allowBlank="1" showInputMessage="1" showErrorMessage="1" xr:uid="{FA252B16-9BCA-461F-A251-838806864ACA}">
          <x14:formula1>
            <xm:f>Listas!$D$45:$D$49</xm:f>
          </x14:formula1>
          <xm:sqref>C88:D88</xm:sqref>
        </x14:dataValidation>
        <x14:dataValidation type="list" allowBlank="1" showInputMessage="1" showErrorMessage="1" xr:uid="{DF7EFB4A-701A-4E62-9067-C6C516A4A5B0}">
          <x14:formula1>
            <xm:f>Listas!$B$45:$B$48</xm:f>
          </x14:formula1>
          <xm:sqref>C87:D87</xm:sqref>
        </x14:dataValidation>
        <x14:dataValidation type="list" allowBlank="1" showInputMessage="1" showErrorMessage="1" xr:uid="{8D525CAF-4B80-4B32-8C54-0577F0D1252F}">
          <x14:formula1>
            <xm:f>Listas!$B$53:$B$58</xm:f>
          </x14:formula1>
          <xm:sqref>C126</xm:sqref>
        </x14:dataValidation>
        <x14:dataValidation type="list" allowBlank="1" showInputMessage="1" showErrorMessage="1" xr:uid="{EF03CF3B-3BF0-47CE-A74A-C488074F675C}">
          <x14:formula1>
            <xm:f>Listas!$B$12:$B$17</xm:f>
          </x14:formula1>
          <xm:sqref>C15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3</cp:revision>
  <dcterms:created xsi:type="dcterms:W3CDTF">2026-07-03T21:44:11Z</dcterms:created>
  <dcterms:modified xsi:type="dcterms:W3CDTF">2026-07-08T16:53:34Z</dcterms:modified>
  <cp:category/>
  <cp:contentStatus/>
</cp:coreProperties>
</file>