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0" yWindow="440" windowWidth="27740" windowHeight="16500"/>
  </bookViews>
  <sheets>
    <sheet name="Sheet" sheetId="1" r:id="rId1"/>
    <sheet name="Sheet1"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261" i="1" l="1"/>
  <c r="BB247" i="1"/>
  <c r="P255" i="1"/>
  <c r="P254" i="1"/>
  <c r="P248" i="1"/>
  <c r="AI248" i="1"/>
  <c r="AK255" i="1"/>
  <c r="AL255" i="1"/>
  <c r="AM255" i="1"/>
  <c r="AN255" i="1"/>
  <c r="AO255" i="1"/>
  <c r="AP255" i="1"/>
  <c r="AJ255" i="1"/>
  <c r="AK254" i="1"/>
  <c r="AL254" i="1"/>
  <c r="AM254" i="1"/>
  <c r="AN254" i="1"/>
  <c r="AO254" i="1"/>
  <c r="AP254" i="1"/>
  <c r="AJ254" i="1"/>
  <c r="AI254" i="1"/>
  <c r="AJ253" i="1"/>
  <c r="AK253" i="1"/>
  <c r="AL253" i="1"/>
  <c r="AM253" i="1"/>
  <c r="AN253" i="1"/>
  <c r="AO253" i="1"/>
  <c r="AP253" i="1"/>
  <c r="AK249" i="1"/>
  <c r="AL249" i="1"/>
  <c r="AM249" i="1"/>
  <c r="AN249" i="1"/>
  <c r="AO249" i="1"/>
  <c r="AP249" i="1"/>
  <c r="AJ249" i="1"/>
  <c r="AK248" i="1"/>
  <c r="AL248" i="1"/>
  <c r="AM248" i="1"/>
  <c r="AN248" i="1"/>
  <c r="AO248" i="1"/>
  <c r="AP248" i="1"/>
  <c r="AJ248" i="1"/>
  <c r="AD257" i="1"/>
  <c r="AH255" i="1"/>
  <c r="AG255" i="1"/>
  <c r="AF255" i="1"/>
  <c r="AE255" i="1"/>
  <c r="AD255" i="1"/>
  <c r="AE254" i="1"/>
  <c r="AF254" i="1"/>
  <c r="AG254" i="1"/>
  <c r="AH254" i="1"/>
  <c r="AD254" i="1"/>
  <c r="AD253" i="1"/>
  <c r="AE253" i="1"/>
  <c r="AF253" i="1"/>
  <c r="AG253" i="1"/>
  <c r="AH253" i="1"/>
  <c r="AE249" i="1"/>
  <c r="AD251" i="1"/>
  <c r="AH249" i="1"/>
  <c r="AG249" i="1"/>
  <c r="AF249" i="1"/>
  <c r="AD249" i="1"/>
  <c r="AE248" i="1"/>
  <c r="AF248" i="1"/>
  <c r="AG248" i="1"/>
  <c r="AH248" i="1"/>
  <c r="AD248" i="1"/>
  <c r="X257" i="1"/>
  <c r="AB255" i="1"/>
  <c r="AA255" i="1"/>
  <c r="Z255" i="1"/>
  <c r="Y255" i="1"/>
  <c r="X255" i="1"/>
  <c r="Y254" i="1"/>
  <c r="Z254" i="1"/>
  <c r="AA254" i="1"/>
  <c r="AB254" i="1"/>
  <c r="X254" i="1"/>
  <c r="X253" i="1"/>
  <c r="Y253" i="1"/>
  <c r="Z253" i="1"/>
  <c r="AA253" i="1"/>
  <c r="AB253" i="1"/>
  <c r="AA249" i="1"/>
  <c r="X250" i="1"/>
  <c r="AB249" i="1"/>
  <c r="Z249" i="1"/>
  <c r="Y249" i="1"/>
  <c r="X249" i="1"/>
  <c r="Y248" i="1"/>
  <c r="Z248" i="1"/>
  <c r="AA248" i="1"/>
  <c r="AB248" i="1"/>
  <c r="X248" i="1"/>
  <c r="S257" i="1"/>
  <c r="R257" i="1"/>
  <c r="W255" i="1"/>
  <c r="V255" i="1"/>
  <c r="U255" i="1"/>
  <c r="T255" i="1"/>
  <c r="S255" i="1"/>
  <c r="R255" i="1"/>
  <c r="S254" i="1"/>
  <c r="T254" i="1"/>
  <c r="U254" i="1"/>
  <c r="V254" i="1"/>
  <c r="W254" i="1"/>
  <c r="R254" i="1"/>
  <c r="W253" i="1"/>
  <c r="U253" i="1"/>
  <c r="V253" i="1"/>
  <c r="T253" i="1"/>
  <c r="S253" i="1"/>
  <c r="S250" i="1"/>
  <c r="R250" i="1"/>
  <c r="V249" i="1"/>
  <c r="U249" i="1"/>
  <c r="T249" i="1"/>
  <c r="S249" i="1"/>
  <c r="T248" i="1"/>
  <c r="U248" i="1"/>
  <c r="V248" i="1"/>
  <c r="S248" i="1"/>
  <c r="Q247" i="1"/>
  <c r="J257" i="1"/>
  <c r="O255" i="1"/>
  <c r="N255" i="1"/>
  <c r="M255" i="1"/>
  <c r="L255" i="1"/>
  <c r="K255" i="1"/>
  <c r="J255" i="1"/>
  <c r="K254" i="1"/>
  <c r="L254" i="1"/>
  <c r="M254" i="1"/>
  <c r="N254" i="1"/>
  <c r="O254" i="1"/>
  <c r="J254" i="1"/>
  <c r="H253" i="1"/>
  <c r="N253" i="1"/>
  <c r="M253" i="1"/>
  <c r="L253" i="1"/>
  <c r="K253" i="1"/>
  <c r="H241" i="1"/>
  <c r="J250" i="1"/>
  <c r="N249" i="1"/>
  <c r="M249" i="1"/>
  <c r="L249" i="1"/>
  <c r="K249" i="1"/>
  <c r="N248" i="1"/>
  <c r="M248" i="1"/>
  <c r="L248" i="1"/>
  <c r="K248" i="1"/>
  <c r="H247" i="1"/>
  <c r="G10" i="2"/>
  <c r="H10" i="2"/>
  <c r="G9" i="2"/>
  <c r="H9" i="2"/>
  <c r="D15" i="2"/>
  <c r="AS258" i="1"/>
  <c r="AZ248" i="1"/>
  <c r="AQ241" i="1"/>
  <c r="AY250" i="1"/>
  <c r="AR263" i="1"/>
  <c r="AW261" i="1"/>
  <c r="AV261" i="1"/>
  <c r="AU261" i="1"/>
  <c r="AT261" i="1"/>
  <c r="AS261" i="1"/>
  <c r="AR261" i="1"/>
  <c r="AS260" i="1"/>
  <c r="AT260" i="1"/>
  <c r="AU260" i="1"/>
  <c r="AV260" i="1"/>
  <c r="AW260" i="1"/>
  <c r="AR260" i="1"/>
  <c r="AR245" i="1"/>
  <c r="AW244" i="1"/>
  <c r="AV244" i="1"/>
  <c r="AU244" i="1"/>
  <c r="AT244" i="1"/>
  <c r="AS244" i="1"/>
  <c r="AR244" i="1"/>
  <c r="AS243" i="1"/>
  <c r="AT243" i="1"/>
  <c r="AU243" i="1"/>
  <c r="AV243" i="1"/>
  <c r="AW243" i="1"/>
  <c r="AR243" i="1"/>
  <c r="AR258" i="1"/>
  <c r="AS259" i="1"/>
  <c r="AT259" i="1"/>
  <c r="AU259" i="1"/>
  <c r="AV259" i="1"/>
  <c r="AW259" i="1"/>
  <c r="AX259" i="1"/>
  <c r="AY259" i="1"/>
  <c r="AR259" i="1"/>
  <c r="AZ250" i="1"/>
  <c r="AR253" i="1"/>
  <c r="AV252" i="1"/>
  <c r="AU252" i="1"/>
  <c r="AT252" i="1"/>
  <c r="AS252" i="1"/>
  <c r="AT251" i="1"/>
  <c r="AU251" i="1"/>
  <c r="AV251" i="1"/>
  <c r="AS251" i="1"/>
  <c r="AR251" i="1"/>
  <c r="AT250" i="1"/>
  <c r="AU250" i="1"/>
  <c r="AV250" i="1"/>
  <c r="AW250" i="1"/>
  <c r="AX250" i="1"/>
  <c r="AS250" i="1"/>
  <c r="AR250" i="1"/>
  <c r="BB241" i="1"/>
  <c r="BB242" i="1"/>
  <c r="BC242" i="1"/>
  <c r="AS242" i="1"/>
  <c r="AT242" i="1"/>
  <c r="AU242" i="1"/>
  <c r="AV242" i="1"/>
  <c r="AW242" i="1"/>
  <c r="AX242" i="1"/>
  <c r="AY242" i="1"/>
  <c r="AZ241" i="1"/>
  <c r="AZ242" i="1"/>
  <c r="BA241" i="1"/>
  <c r="BA242" i="1"/>
  <c r="AR242" i="1"/>
  <c r="AL245" i="1"/>
  <c r="AM245" i="1"/>
  <c r="AN245" i="1"/>
  <c r="AO245" i="1"/>
  <c r="AP245" i="1"/>
  <c r="AK245" i="1"/>
  <c r="AJ245" i="1"/>
  <c r="AJ244" i="1"/>
  <c r="AD246" i="1"/>
  <c r="AH243" i="1"/>
  <c r="AG243" i="1"/>
  <c r="AF243" i="1"/>
  <c r="AE243" i="1"/>
  <c r="AD243" i="1"/>
  <c r="X246" i="1"/>
  <c r="AB243" i="1"/>
  <c r="AA243" i="1"/>
  <c r="Z243" i="1"/>
  <c r="Y243" i="1"/>
  <c r="X243" i="1"/>
  <c r="R246" i="1"/>
  <c r="R245" i="1"/>
  <c r="W243" i="1"/>
  <c r="V243" i="1"/>
  <c r="U243" i="1"/>
  <c r="T243" i="1"/>
  <c r="S243" i="1"/>
  <c r="R243" i="1"/>
  <c r="J245" i="1"/>
  <c r="O243" i="1"/>
  <c r="N243" i="1"/>
  <c r="M243" i="1"/>
  <c r="L243" i="1"/>
  <c r="K243" i="1"/>
  <c r="J243" i="1"/>
  <c r="J242" i="1"/>
  <c r="K242" i="1"/>
  <c r="L242" i="1"/>
  <c r="M242" i="1"/>
  <c r="N242" i="1"/>
  <c r="O242" i="1"/>
  <c r="P242" i="1"/>
  <c r="Q242" i="1"/>
  <c r="R242" i="1"/>
  <c r="S242" i="1"/>
  <c r="T242" i="1"/>
  <c r="U242" i="1"/>
  <c r="V242" i="1"/>
  <c r="W242" i="1"/>
  <c r="Y242" i="1"/>
  <c r="Z242" i="1"/>
  <c r="AA242" i="1"/>
  <c r="AB242" i="1"/>
  <c r="AC242" i="1"/>
  <c r="AD242" i="1"/>
  <c r="AE242" i="1"/>
  <c r="AF242" i="1"/>
  <c r="AG242" i="1"/>
  <c r="AH242" i="1"/>
  <c r="AI242" i="1"/>
  <c r="X242" i="1"/>
  <c r="AK242" i="1"/>
  <c r="AL242" i="1"/>
  <c r="AM242" i="1"/>
  <c r="AN242" i="1"/>
  <c r="AO242" i="1"/>
  <c r="AP242" i="1"/>
  <c r="AJ242" i="1"/>
  <c r="W241" i="1"/>
  <c r="X241" i="1"/>
  <c r="Y241" i="1"/>
  <c r="Z241" i="1"/>
  <c r="AA241" i="1"/>
  <c r="AB241" i="1"/>
  <c r="AC241" i="1"/>
  <c r="AD241" i="1"/>
  <c r="AE241" i="1"/>
  <c r="AF241" i="1"/>
  <c r="AG241" i="1"/>
  <c r="AH241" i="1"/>
  <c r="AI241" i="1"/>
  <c r="AJ241" i="1"/>
  <c r="AK241" i="1"/>
  <c r="AL241" i="1"/>
  <c r="AM241" i="1"/>
  <c r="AN241" i="1"/>
  <c r="AO241" i="1"/>
  <c r="AP241" i="1"/>
  <c r="AR241" i="1"/>
  <c r="AS241" i="1"/>
  <c r="AT241" i="1"/>
  <c r="AU241" i="1"/>
  <c r="AV241" i="1"/>
  <c r="AW241" i="1"/>
  <c r="AX241" i="1"/>
  <c r="AY241" i="1"/>
  <c r="BC241" i="1"/>
  <c r="J241" i="1"/>
  <c r="K241" i="1"/>
  <c r="L241" i="1"/>
  <c r="M241" i="1"/>
  <c r="N241" i="1"/>
  <c r="O241" i="1"/>
  <c r="Q241" i="1"/>
  <c r="P241" i="1"/>
  <c r="T241" i="1"/>
  <c r="U241" i="1"/>
  <c r="V241" i="1"/>
  <c r="S241" i="1"/>
  <c r="R241" i="1"/>
</calcChain>
</file>

<file path=xl/sharedStrings.xml><?xml version="1.0" encoding="utf-8"?>
<sst xmlns="http://schemas.openxmlformats.org/spreadsheetml/2006/main" count="620" uniqueCount="610">
  <si>
    <t>Respondent ID</t>
  </si>
  <si>
    <t>Collector ID</t>
  </si>
  <si>
    <t>Start Date</t>
  </si>
  <si>
    <t>End Date</t>
  </si>
  <si>
    <t>IP Address</t>
  </si>
  <si>
    <t>Email Address</t>
  </si>
  <si>
    <t>First Name</t>
  </si>
  <si>
    <t>Last Name</t>
  </si>
  <si>
    <t>Custom Data 1</t>
  </si>
  <si>
    <t>What is your age?</t>
  </si>
  <si>
    <t>Birth Sex?</t>
  </si>
  <si>
    <t>How many years have you climbed?</t>
  </si>
  <si>
    <t>What grade do you consider you climb?</t>
  </si>
  <si>
    <t>What grade do you consider you boulder?</t>
  </si>
  <si>
    <t>Have you had any climbing injuries? (check all that apply)</t>
  </si>
  <si>
    <t>Please list your injury.</t>
  </si>
  <si>
    <t>How long did the whole recovery process take before you were climbing at your same grade or better?</t>
  </si>
  <si>
    <t>Did you require surgery? And are you satisfied with the surgery?</t>
  </si>
  <si>
    <t>What surgery did you require?  (leave blank if none)</t>
  </si>
  <si>
    <t>0-18</t>
  </si>
  <si>
    <t>19-26</t>
  </si>
  <si>
    <t>27-35</t>
  </si>
  <si>
    <t>36-45</t>
  </si>
  <si>
    <t>46-60</t>
  </si>
  <si>
    <t>61+</t>
  </si>
  <si>
    <t>Male</t>
  </si>
  <si>
    <t>Female</t>
  </si>
  <si>
    <t>0-1 year</t>
  </si>
  <si>
    <t>2-3 years</t>
  </si>
  <si>
    <t>4-5 years</t>
  </si>
  <si>
    <t>6-8 years</t>
  </si>
  <si>
    <t>9-15</t>
  </si>
  <si>
    <t>15+</t>
  </si>
  <si>
    <t>5.9 or less</t>
  </si>
  <si>
    <t>5.10a-5.11a</t>
  </si>
  <si>
    <t>5.11b-5.11d</t>
  </si>
  <si>
    <t>5.12a-5.12d</t>
  </si>
  <si>
    <t>5.13a-5.13d</t>
  </si>
  <si>
    <t>5.14+</t>
  </si>
  <si>
    <t>V0-V3</t>
  </si>
  <si>
    <t>V4-V5</t>
  </si>
  <si>
    <t>V6-V7</t>
  </si>
  <si>
    <t>V8-V9</t>
  </si>
  <si>
    <t>V10-V12</t>
  </si>
  <si>
    <t>V13+</t>
  </si>
  <si>
    <t>Hand &amp; Elbow</t>
  </si>
  <si>
    <t>Shoulder</t>
  </si>
  <si>
    <t>Spine</t>
  </si>
  <si>
    <t>Pelvis/Hip</t>
  </si>
  <si>
    <t>Knee</t>
  </si>
  <si>
    <t>Foot &amp; Ankle</t>
  </si>
  <si>
    <t>Other</t>
  </si>
  <si>
    <t>Open-Ended Response</t>
  </si>
  <si>
    <t>Less than 1 month</t>
  </si>
  <si>
    <t>1-2 months</t>
  </si>
  <si>
    <t>2-6 months</t>
  </si>
  <si>
    <t>6-12 months</t>
  </si>
  <si>
    <t>1-2 years</t>
  </si>
  <si>
    <t>2-5 years</t>
  </si>
  <si>
    <t>I've never recovered and climb worse</t>
  </si>
  <si>
    <t>I'm still recovering</t>
  </si>
  <si>
    <t>Yes and satisfied with surgery</t>
  </si>
  <si>
    <t>Yes and not satisfied with surgery</t>
  </si>
  <si>
    <t>No</t>
  </si>
  <si>
    <t>No, but I had prescribed physical/occupational therapy</t>
  </si>
  <si>
    <t>Other (please specify)</t>
  </si>
  <si>
    <t>47.215.141.232</t>
  </si>
  <si>
    <t xml:space="preserve">Ruptured Distal Bicep Tendon </t>
  </si>
  <si>
    <t xml:space="preserve">Reattached the distal bicep tendon </t>
  </si>
  <si>
    <t>173.244.48.30</t>
  </si>
  <si>
    <t>Osteochondral lesion talus</t>
  </si>
  <si>
    <t>microfracture, biocartilage</t>
  </si>
  <si>
    <t>104.129.192.65</t>
  </si>
  <si>
    <t>Avulsion of superior peroneal retinaculum resulting in disclocation of peroneal brevis tendon</t>
  </si>
  <si>
    <t>"Repair of peroneal tendons"</t>
  </si>
  <si>
    <t>97.118.202.97</t>
  </si>
  <si>
    <t>Sesamoid Fracture/AVN</t>
  </si>
  <si>
    <t>73.149.247.145</t>
  </si>
  <si>
    <t>Ring fingers</t>
  </si>
  <si>
    <t>160.79.139.10</t>
  </si>
  <si>
    <t>bilateral lateral epicondylitis, left ankle sprain</t>
  </si>
  <si>
    <t>104.8.132.178</t>
  </si>
  <si>
    <t xml:space="preserve">Mild A2 strains, multiple fingers. Central slip injury w/ Buitonerre deformity of the left middle finger. Burst fracture of the T12 after a groundfall, fusion of the T11-T12-L1. Complex talar body fracture with displacement, ORIF w/ 2 screws to fix it. </t>
  </si>
  <si>
    <t>Listed above, but again. T12 burst fracture, fusion of T11-T12-L1. Talar body fracture, ORIF w/ 2 screws from the anterior lateral to the medial posterior.</t>
  </si>
  <si>
    <t>207.87.181.170</t>
  </si>
  <si>
    <t xml:space="preserve">Vertebral body and rib fractures. Hemopneumothorax. </t>
  </si>
  <si>
    <t xml:space="preserve">T3-T9 spinal fusion. Chest tube. </t>
  </si>
  <si>
    <t>72.46.72.148</t>
  </si>
  <si>
    <t>SLAP tear</t>
  </si>
  <si>
    <t>178.244.10.91</t>
  </si>
  <si>
    <t xml:space="preserve">L1 compression fracture </t>
  </si>
  <si>
    <t>73.241.21.22</t>
  </si>
  <si>
    <t xml:space="preserve">Tendon strain 3rd, 4th and 5th finger on both hands. Elbow &amp; wrist issues requiring 3 years off of climbing, extensive chiropractic, physical therapy, graston, ART, and steroid injection. MRI's done, no definite diagnosis. Ortho recommended no surgery. </t>
  </si>
  <si>
    <t>174.29.207.185</t>
  </si>
  <si>
    <t>Tibia fracture at ankle</t>
  </si>
  <si>
    <t>75.168.11.40</t>
  </si>
  <si>
    <t>Medial Epicondylitis</t>
  </si>
  <si>
    <t>97.87.21.136</t>
  </si>
  <si>
    <t xml:space="preserve">climber's elbow, strained tendon in wrist, impaled leg on branch (walking at base of climb, not incurred while climbing) </t>
  </si>
  <si>
    <t>for leg - internal and external sutures (and lots of PT)</t>
  </si>
  <si>
    <t>204.11.105.178</t>
  </si>
  <si>
    <t>Ruptured achilles tendon</t>
  </si>
  <si>
    <t>Percutaneous Achilles Repair Surgery</t>
  </si>
  <si>
    <t>129.97.251.17</t>
  </si>
  <si>
    <t>Right hand: Partially Torn A2 pulley, Full scapholunate ligament tear, other undiagnosed tendon pain. LH: Full Scapholunate ligament tear</t>
  </si>
  <si>
    <t>Scapholunate ligament repair on both hands (separate injuries)</t>
  </si>
  <si>
    <t>99.109.48.209</t>
  </si>
  <si>
    <t>shoulder dislocation</t>
  </si>
  <si>
    <t>labral repair</t>
  </si>
  <si>
    <t>173.49.71.127</t>
  </si>
  <si>
    <t>Toe injury on slab</t>
  </si>
  <si>
    <t>107.77.218.68</t>
  </si>
  <si>
    <t>Strained joints, falling and bruising feet because stupid belayer, countless bruises and scrapes from falling</t>
  </si>
  <si>
    <t>207.216.89.172</t>
  </si>
  <si>
    <t>199.184.236.200</t>
  </si>
  <si>
    <t>knees were sore for weeks following an intense climbing session</t>
  </si>
  <si>
    <t>136.55.10.109</t>
  </si>
  <si>
    <t>L rotator cuff</t>
  </si>
  <si>
    <t>none</t>
  </si>
  <si>
    <t>72.197.37.229</t>
  </si>
  <si>
    <t>Fracture on my right medial malleolus, tweaked left wrist</t>
  </si>
  <si>
    <t>Screws in my ankle, nothing for my wrist</t>
  </si>
  <si>
    <t>172.103.173.118</t>
  </si>
  <si>
    <t>Tedonitis Med epicondyle; rotator cuff tear; sprained ankle</t>
  </si>
  <si>
    <t>174.199.32.109</t>
  </si>
  <si>
    <t>tendonitis from weight lifting, aggravated by climbing, minor tendon strain in hand</t>
  </si>
  <si>
    <t>199.204.56.142</t>
  </si>
  <si>
    <t>Sports hernia</t>
  </si>
  <si>
    <t>62.244.27.230</t>
  </si>
  <si>
    <t>A2, A4 pulleys strains, lateral and medial epicondylitis</t>
  </si>
  <si>
    <t>104.132.133.74</t>
  </si>
  <si>
    <t>Muscle sprain in little finger (no obvious cause except overuse)</t>
  </si>
  <si>
    <t>67.41.138.147</t>
  </si>
  <si>
    <t>torn tendon in finger</t>
  </si>
  <si>
    <t>24.84.206.88</t>
  </si>
  <si>
    <t>Shoulder dislocation</t>
  </si>
  <si>
    <t>162.204.61.81</t>
  </si>
  <si>
    <t>Climbers elbow both arms</t>
  </si>
  <si>
    <t>73.242.27.114</t>
  </si>
  <si>
    <t>Dislocated toes</t>
  </si>
  <si>
    <t>174.211.1.28</t>
  </si>
  <si>
    <t xml:space="preserve">Broken foot </t>
  </si>
  <si>
    <t>67.165.206.9</t>
  </si>
  <si>
    <t>A4 pulley on 2 fingers, strained hamstring</t>
  </si>
  <si>
    <t>76.242.146.144</t>
  </si>
  <si>
    <t>Thumb injury - tendinitis</t>
  </si>
  <si>
    <t>67.11.104.221</t>
  </si>
  <si>
    <t>A2 pulley in right pinky finger</t>
  </si>
  <si>
    <t>74.104.189.207</t>
  </si>
  <si>
    <t>Tendon stress</t>
  </si>
  <si>
    <t>174.103.156.108</t>
  </si>
  <si>
    <t>Elbow tendonitis</t>
  </si>
  <si>
    <t>142.0.96.33</t>
  </si>
  <si>
    <t>A4 pulley strain</t>
  </si>
  <si>
    <t>93.107.246.25</t>
  </si>
  <si>
    <t xml:space="preserve">Meniscus tear </t>
  </si>
  <si>
    <t>98.116.70.46</t>
  </si>
  <si>
    <t>Believed toe sprain and wrist tendon issue</t>
  </si>
  <si>
    <t>24.46.147.65</t>
  </si>
  <si>
    <t>A2 ring finger 3 times, hamstring, shoulder</t>
  </si>
  <si>
    <t>115.66.95.61</t>
  </si>
  <si>
    <t>Tweaky tendons, wrist sprains from hitting holds while falling, sprained ankle while taking a lead fall and hitting it on a jug</t>
  </si>
  <si>
    <t>24.6.65.0</t>
  </si>
  <si>
    <t>Sprained while doing a weird boulder problem, didnt dislocate but felt loose and in pain</t>
  </si>
  <si>
    <t>75.177.131.103</t>
  </si>
  <si>
    <t>Finger sprains and rotator cuff sprain</t>
  </si>
  <si>
    <t>71.34.79.200</t>
  </si>
  <si>
    <t>popped A4 tendon in L ring finger, strained A2 R ring finger.  right shoulder internal impingement.  right foot ankle sprain. lots of other finger tweaks</t>
  </si>
  <si>
    <t>96.37.230.56</t>
  </si>
  <si>
    <t>pulled finger muscle</t>
  </si>
  <si>
    <t>161.98.1.204</t>
  </si>
  <si>
    <t xml:space="preserve">Torn labrum </t>
  </si>
  <si>
    <t>83.23.201.222</t>
  </si>
  <si>
    <t xml:space="preserve">ligaments strain </t>
  </si>
  <si>
    <t>172.4.56.234</t>
  </si>
  <si>
    <t>Sprained knuckle, twisted ankle, sprained MCL, lower back pain, left shoulder tendonosis, mild De Quervain's</t>
  </si>
  <si>
    <t>73.170.186.155</t>
  </si>
  <si>
    <t>Climbers elbow, tight shoulders, twisted ankles</t>
  </si>
  <si>
    <t>158.174.4.118</t>
  </si>
  <si>
    <t>Left Shoulder, streched rotorcuff or joint</t>
  </si>
  <si>
    <t>70.214.65.226</t>
  </si>
  <si>
    <t>Medial epiconylitis (golfer’s elbow)</t>
  </si>
  <si>
    <t>174.193.140.29</t>
  </si>
  <si>
    <t>All kinds of wrist injuries</t>
  </si>
  <si>
    <t>95.199.153.118</t>
  </si>
  <si>
    <t>Tfc tear in wrist, various flexor tendon strains</t>
  </si>
  <si>
    <t>92.243.225.26</t>
  </si>
  <si>
    <t>sprained rotator cuff, pulleys A2</t>
  </si>
  <si>
    <t>24.212.163.246</t>
  </si>
  <si>
    <t>sprained ankle</t>
  </si>
  <si>
    <t>50.113.5.37</t>
  </si>
  <si>
    <t>FHB tendonitis/tendonosis</t>
  </si>
  <si>
    <t>65.131.149.244</t>
  </si>
  <si>
    <t>Shoulder Impengent (self diagnosed)</t>
  </si>
  <si>
    <t>101.190.109.207</t>
  </si>
  <si>
    <t>Ulnar collateral ligament injury</t>
  </si>
  <si>
    <t>67.253.27.213</t>
  </si>
  <si>
    <t>Strained shoulder (both R and L) - trying to scale too quickly. Foot/Ankle injury was associated more with long distance mountain running (and peak scrambling) than climbing itself.</t>
  </si>
  <si>
    <t>74.137.239.157</t>
  </si>
  <si>
    <t>popped finger pulley; strained/severely sore pulleys; severely strained bicep tendon</t>
  </si>
  <si>
    <t>185.69.145.99</t>
  </si>
  <si>
    <t>Shoulder (wrenched out when I fell but didn't let go). A pulley injury on my ring finger left hand. A wrist injury on my left hand.</t>
  </si>
  <si>
    <t>184.64.181.219</t>
  </si>
  <si>
    <t>Finger pulley</t>
  </si>
  <si>
    <t>74.133.136.146</t>
  </si>
  <si>
    <t>Collateral ligament sprain</t>
  </si>
  <si>
    <t>71.13.228.57</t>
  </si>
  <si>
    <t>Broken collar bone</t>
  </si>
  <si>
    <t>Plate and 6 screws</t>
  </si>
  <si>
    <t>77.103.226.15</t>
  </si>
  <si>
    <t>Trigger finger, collateral ligament injuries, synovitis</t>
  </si>
  <si>
    <t>Cortisone injections</t>
  </si>
  <si>
    <t>76.169.178.79</t>
  </si>
  <si>
    <t>Leg. Spiral fracture of tibia, fracture of fibula</t>
  </si>
  <si>
    <t>Intermedullary nail, 4 screws. Removed at 6 months due to non-healing sore, removal also resolved never-ending knee pain at top of nail.</t>
  </si>
  <si>
    <t>76.103.17.63</t>
  </si>
  <si>
    <t>Pully strain, ruptured achilles tendon, sciatica</t>
  </si>
  <si>
    <t>achilles tendon repair</t>
  </si>
  <si>
    <t>82.122.250.21</t>
  </si>
  <si>
    <t>Multiple pulley strains</t>
  </si>
  <si>
    <t>77.218.251.192</t>
  </si>
  <si>
    <t>Unknown wrist injury, shoulder was damaged rotator cuff.</t>
  </si>
  <si>
    <t>67.9.128.195</t>
  </si>
  <si>
    <t>Middle and ring finger tendons pulled</t>
  </si>
  <si>
    <t>89.65.168.45</t>
  </si>
  <si>
    <t>golfers elbow, A2 pulley ring ringer both hands</t>
  </si>
  <si>
    <t>178.27.129.216</t>
  </si>
  <si>
    <t>Talus fracture, golfers elbow, ganglion at a2 pulley (ultrasound)</t>
  </si>
  <si>
    <t>69.159.29.162</t>
  </si>
  <si>
    <t>Trimalleolar Fracture</t>
  </si>
  <si>
    <t>Open reduction internal fixation</t>
  </si>
  <si>
    <t>73.202.106.78</t>
  </si>
  <si>
    <t>Head injury</t>
  </si>
  <si>
    <t xml:space="preserve">Cervical disc did not have surgery .disc improved on it's own. Now have trouble getting info from clinicians re forearm pain related or not to cervical spine. </t>
  </si>
  <si>
    <t>187.21.71.48</t>
  </si>
  <si>
    <t>Shoulder, ankle and broken foot.</t>
  </si>
  <si>
    <t>90.236.13.125</t>
  </si>
  <si>
    <t>Undiagnosed, but possibly synovitis in middle finger</t>
  </si>
  <si>
    <t>110.22.56.56</t>
  </si>
  <si>
    <t>Tendonitis in the elbow</t>
  </si>
  <si>
    <t>121.215.155.16</t>
  </si>
  <si>
    <t>Tendonitis in Wrist and thumb (de quervain's)</t>
  </si>
  <si>
    <t>49.197.181.243</t>
  </si>
  <si>
    <t>Sore finger joints, shoulder impediment</t>
  </si>
  <si>
    <t>81.234.164.147</t>
  </si>
  <si>
    <t>Meralgia paresthetica</t>
  </si>
  <si>
    <t>51.9.116.86</t>
  </si>
  <si>
    <t>climbers elbow, assortment of finger pulley injuries, pulled/bruised heel (foot arch) and pulled neck muscle.</t>
  </si>
  <si>
    <t>121.214.145.137</t>
  </si>
  <si>
    <t>medial epicondylitis</t>
  </si>
  <si>
    <t>90.16.214.185</t>
  </si>
  <si>
    <t>Triceps muscle strain</t>
  </si>
  <si>
    <t>84.41.29.108</t>
  </si>
  <si>
    <t>golfers elbow, unknown finger injuty probably sheat inflamation, trigger finger</t>
  </si>
  <si>
    <t>217.104.71.119</t>
  </si>
  <si>
    <t>golfers elbow</t>
  </si>
  <si>
    <t>88.98.205.159</t>
  </si>
  <si>
    <t>Sprained ankle, twisted knee</t>
  </si>
  <si>
    <t>47.184.72.212</t>
  </si>
  <si>
    <t xml:space="preserve">Sublaxation. Tendonitis. Partial rotator cuff tear. </t>
  </si>
  <si>
    <t>75.174.101.188</t>
  </si>
  <si>
    <t xml:space="preserve">near wrist tendonitis </t>
  </si>
  <si>
    <t>49.2.132.28</t>
  </si>
  <si>
    <t xml:space="preserve">Soft tissue damage to wrist </t>
  </si>
  <si>
    <t>104.205.131.35</t>
  </si>
  <si>
    <t>wrist</t>
  </si>
  <si>
    <t>47.148.33.120</t>
  </si>
  <si>
    <t>Tendon pulley strain</t>
  </si>
  <si>
    <t>136.62.246.232</t>
  </si>
  <si>
    <t>sprained ankle, tendon sheath tear in finger</t>
  </si>
  <si>
    <t>209.52.88.24</t>
  </si>
  <si>
    <t>Collateral ligament in finger, subluxation in elbow</t>
  </si>
  <si>
    <t>47.222.150.69</t>
  </si>
  <si>
    <t>Moderate sprain.</t>
  </si>
  <si>
    <t>108.173.96.93</t>
  </si>
  <si>
    <t>broke off heel</t>
  </si>
  <si>
    <t>24.2.166.235</t>
  </si>
  <si>
    <t>Popped Finger, sprained knee, A2 pulley injury</t>
  </si>
  <si>
    <t>98.185.214.116</t>
  </si>
  <si>
    <t>severely jammed my thumb</t>
  </si>
  <si>
    <t>71.55.228.161</t>
  </si>
  <si>
    <t>Wrist sprain</t>
  </si>
  <si>
    <t>202.134.144.181</t>
  </si>
  <si>
    <t>Not exactly sure. Very crimpy stuff causes a sharp pain in my elbow which radiates into the bicep and tricep</t>
  </si>
  <si>
    <t>76.67.180.52</t>
  </si>
  <si>
    <t xml:space="preserve">Torn ACL &amp; meniscus </t>
  </si>
  <si>
    <t xml:space="preserve">I am not sure; I am still unsure if I need surgery-my appointment with my orthopaedic surgeon is in a month! </t>
  </si>
  <si>
    <t>75.167.198.37</t>
  </si>
  <si>
    <t>A2 pulley, sprained pectoral, bicep sprain</t>
  </si>
  <si>
    <t>209.6.41.227</t>
  </si>
  <si>
    <t>partial pulley tendon tear, some sort of elbow injury</t>
  </si>
  <si>
    <t>75.70.24.102</t>
  </si>
  <si>
    <t xml:space="preserve">Sprained ankle </t>
  </si>
  <si>
    <t>174.192.9.105</t>
  </si>
  <si>
    <t>Golfer elbow and knee pain</t>
  </si>
  <si>
    <t>101.179.21.85</t>
  </si>
  <si>
    <t>Golfer's elbow</t>
  </si>
  <si>
    <t>68.147.16.208</t>
  </si>
  <si>
    <t>Right shoulder, full thicknes tear of the anterior fibers of the supraspinatus tendon measured at 14 x 5 mm. unofficial self diagonoised tendon pulls/strains in fingers</t>
  </si>
  <si>
    <t>107.77.205.101</t>
  </si>
  <si>
    <t>Tearing of tendons</t>
  </si>
  <si>
    <t>99.225.191.47</t>
  </si>
  <si>
    <t>Grade 3 lateral sprain combined with a grade 1 high ankle sprain</t>
  </si>
  <si>
    <t>Sports physio</t>
  </si>
  <si>
    <t>98.215.126.209</t>
  </si>
  <si>
    <t>Sprained ankle, strained both index fingers (first dorsal interosseous muscle on both)</t>
  </si>
  <si>
    <t>68.146.208.80</t>
  </si>
  <si>
    <t xml:space="preserve">Dislocated shoulder while climbing, but had previous ongoing issues with it. Also the general elbow paint that comes along with climbing. </t>
  </si>
  <si>
    <t>198.27.175.134</t>
  </si>
  <si>
    <t>Multiple pulley tears</t>
  </si>
  <si>
    <t>100.35.220.240</t>
  </si>
  <si>
    <t>Everything</t>
  </si>
  <si>
    <t>24.245.91.95</t>
  </si>
  <si>
    <t>24.207.128.114</t>
  </si>
  <si>
    <t>strained tendon in left hand/arm; torn labrum in both hips</t>
  </si>
  <si>
    <t>I'm supposed to get surgery on my hip, but it doesn't affect my climbing so fuck that (hurt it running)</t>
  </si>
  <si>
    <t>173.23.248.130</t>
  </si>
  <si>
    <t>"Climbers elbow", nerve pain in posterior/lateral deltoids</t>
  </si>
  <si>
    <t>69.159.140.97</t>
  </si>
  <si>
    <t>70.95.89.124</t>
  </si>
  <si>
    <t xml:space="preserve">Strained pulleys or sheaths of 6/8 fingers. rotator cuff injury. meniscus tear in knee from bouldering. </t>
  </si>
  <si>
    <t>108.7.74.192</t>
  </si>
  <si>
    <t>Sprain</t>
  </si>
  <si>
    <t>103.91.174.6</t>
  </si>
  <si>
    <t>A2 pulley (of course!) on left ring finger, and left hip flexor - although my left hip flexors are slightly weird/out of place, inherited from mother. Like muscle glides over each other or maybe tendon, can become bad if I slip while its snagged against another flexor.</t>
  </si>
  <si>
    <t>Went to PT for hip flexor, they did muscle activation therapy/massage. Didn't do anything for a week and its been getting better since. A2 took like 2-3weeks</t>
  </si>
  <si>
    <t>99.233.183.237</t>
  </si>
  <si>
    <t>finger</t>
  </si>
  <si>
    <t>70.113.22.81</t>
  </si>
  <si>
    <t>pulley, tweaked shoulder, back (but here I'm talking about finger pulley)</t>
  </si>
  <si>
    <t>209.99.215.217</t>
  </si>
  <si>
    <t>Upper back muscle flares-ups that my chiropractor improved beyond pre-injury. Now dealing with what seems like the beginnings of tendinosis in both elbows.</t>
  </si>
  <si>
    <t>71.205.17.191</t>
  </si>
  <si>
    <t xml:space="preserve">Finger, wrist, and elbow tendinitis </t>
  </si>
  <si>
    <t>45.37.114.94</t>
  </si>
  <si>
    <t>A4 Pulley rupture</t>
  </si>
  <si>
    <t>73.180.231.71</t>
  </si>
  <si>
    <t>finger pulley</t>
  </si>
  <si>
    <t>67.60.37.11</t>
  </si>
  <si>
    <t xml:space="preserve">Gastroc tear </t>
  </si>
  <si>
    <t>70.162.126.200</t>
  </si>
  <si>
    <t>Dislocation / torn labrum</t>
  </si>
  <si>
    <t>Bankart repair</t>
  </si>
  <si>
    <t>75.170.191.16</t>
  </si>
  <si>
    <t>strained finger</t>
  </si>
  <si>
    <t>96.28.83.69</t>
  </si>
  <si>
    <t xml:space="preserve">Tearing shoulder tissue. Swollen middle finger </t>
  </si>
  <si>
    <t>68.105.131.227</t>
  </si>
  <si>
    <t>Snapped A2 pulley on ring finger.</t>
  </si>
  <si>
    <t>1.136.105.207</t>
  </si>
  <si>
    <t>Bursitis, wrist tendonitis</t>
  </si>
  <si>
    <t>96.43.179.8</t>
  </si>
  <si>
    <t>Hand, wrist, and elbow tendonitis. Sprained ankle</t>
  </si>
  <si>
    <t>107.77.245.3</t>
  </si>
  <si>
    <t>Elbow tendinitis, mild shoulder pain, lower back pain</t>
  </si>
  <si>
    <t>107.190.47.16</t>
  </si>
  <si>
    <t>collateral ligament in the thumb</t>
  </si>
  <si>
    <t>98.248.217.141</t>
  </si>
  <si>
    <t>Right Calcaneous Fracture (3 pieces)</t>
  </si>
  <si>
    <t>ORIF including only 3 screws</t>
  </si>
  <si>
    <t>173.70.65.142</t>
  </si>
  <si>
    <t>Elbow tendon tension; Twisted ankle</t>
  </si>
  <si>
    <t>76.127.14.8</t>
  </si>
  <si>
    <t>Fell ice climbing and broke my talus 2 years ago.</t>
  </si>
  <si>
    <t>initially did not need any; but 16 month in had surgery for a bone spur that was blocking the joint. Still lacking full range of motion and strength in the ankle 2 years after the fall. I am back to climbing, but not running yet.</t>
  </si>
  <si>
    <t>68.84.154.67</t>
  </si>
  <si>
    <t>A2 pulley injury, pulled rib, pinched neck nerve</t>
  </si>
  <si>
    <t>163.47.115.56</t>
  </si>
  <si>
    <t>Tendonitis</t>
  </si>
  <si>
    <t>70.65.96.229</t>
  </si>
  <si>
    <t xml:space="preserve">Two sprained ankles, and a tendon tear in my ring finger in my right hand </t>
  </si>
  <si>
    <t>187.189.109.96</t>
  </si>
  <si>
    <t xml:space="preserve">Hurt rotator cuff, sprained ankle, golfers elbow </t>
  </si>
  <si>
    <t>63.146.16.50</t>
  </si>
  <si>
    <t>Hurt some sort of Tendon in my wrist while pulling hard on an undercling 2 finger pocket</t>
  </si>
  <si>
    <t>73.20.23.181</t>
  </si>
  <si>
    <t xml:space="preserve">Torn rotator cuff, talar dome fracture </t>
  </si>
  <si>
    <t>Ankle arthroscopy</t>
  </si>
  <si>
    <t>73.214.225.222</t>
  </si>
  <si>
    <t>A2 pulley strain</t>
  </si>
  <si>
    <t>172.98.79.201</t>
  </si>
  <si>
    <t>The tendon that moves your ring finger outwards towards your pinky, partial tear?</t>
  </si>
  <si>
    <t>208.100.142.35</t>
  </si>
  <si>
    <t>sprained ankle from a bad bouldering fall</t>
  </si>
  <si>
    <t>70.124.187.73</t>
  </si>
  <si>
    <t>Climber's elbow (mild-moderate); A4 ring finger tweaks (mild); shoulder impingement/bursitis(?? moderate+); hip flexor.. strain(? moderate); ankle sprain (grade III)</t>
  </si>
  <si>
    <t>Recovery time response re ankle sprain</t>
  </si>
  <si>
    <t>76.94.208.103</t>
  </si>
  <si>
    <t>Tennis elbow</t>
  </si>
  <si>
    <t>172.58.137.142</t>
  </si>
  <si>
    <t xml:space="preserve">Finger tendons inflammation </t>
  </si>
  <si>
    <t>24.143.66.86</t>
  </si>
  <si>
    <t xml:space="preserve">Sciatica from spine, sprained knee, finger synovitis </t>
  </si>
  <si>
    <t>155.99.232.53</t>
  </si>
  <si>
    <t>pulley tendon in ring finger, RH; ganglion cyst, inner thumb area, RH; rotator strain, LS</t>
  </si>
  <si>
    <t>I have not had surgery for the finger or shoulder issue. The shoulder was fine after about 2 months of rest/PT. Finger has been painful for ~8 months, but I haven't fully rested it. For my wrist, I had an ultrasound-guided aspriation as the cyst was restricting mobility and quite painful. That was about a month ago, and so fart the cyst has remained small and it does not hurt yet.</t>
  </si>
  <si>
    <t>23.114.32.11</t>
  </si>
  <si>
    <t>broken collarbone (not climbing related), elbow tendinitis, a2 pulley injury in left middle finger, dislocated right thumb</t>
  </si>
  <si>
    <t xml:space="preserve">just for collarbone, others did not require surgery. </t>
  </si>
  <si>
    <t>108.70.134.250</t>
  </si>
  <si>
    <t>A2 pulley, climber’s Elbow, rotator cuff tendinitis</t>
  </si>
  <si>
    <t>66.87.130.30</t>
  </si>
  <si>
    <t>Sprained ankle; sprained wrist</t>
  </si>
  <si>
    <t>73.148.102.100</t>
  </si>
  <si>
    <t>Torn meniscus, sprained ankle, some mystery shoulder injury that still hurts, torn collateral ligament middle finger, multiple A2 injuries from tweaks to couldn't open doors for 3 months</t>
  </si>
  <si>
    <t>98.184.154.16</t>
  </si>
  <si>
    <t>12.170.95.228</t>
  </si>
  <si>
    <t>torn lumerical, sprained pulley, tfcc, golfer elbow, shoulder</t>
  </si>
  <si>
    <t>213.89.207.252</t>
  </si>
  <si>
    <t xml:space="preserve">Finger: Lots of pain in one finger, lasted for a while, disappeared and later came back. It's fine now though! Shoulder: Minor pain after certain tough gaston-moves, nothing serious. Knee: I'm clumsy and hit my knees on the wall or on holds from time to time. Especially left knee, nothing too severe but not really minor either. </t>
  </si>
  <si>
    <t>108.30.223.144</t>
  </si>
  <si>
    <t>Lateral Collateral Ligament Tweak</t>
  </si>
  <si>
    <t>172.56.34.28</t>
  </si>
  <si>
    <t>76.170.184.9</t>
  </si>
  <si>
    <t>a2 pulley tear index finger</t>
  </si>
  <si>
    <t>24.44.49.236</t>
  </si>
  <si>
    <t>Tweaked tendons in non-dominant pointer and middle finger</t>
  </si>
  <si>
    <t>24.194.0.146</t>
  </si>
  <si>
    <t>Ingrown toenails from tight climbing shoes, torn finger skin, sprained wrist, pulled back muscles, various scrapes and cuts, smashed my funny bone so hard I had chronic nerve irritation (sporadic numbness/tingling of the pinky and ring fingers), currently dealing with chronic shoulder pain/inflammation. Luckily never anything very serious.</t>
  </si>
  <si>
    <t>99.95.238.34</t>
  </si>
  <si>
    <t>76.182.252.155</t>
  </si>
  <si>
    <t>Both medial and lateral on left elbow. Still have after taking last couple of months off. 7 weeks of PT didn't help. Just sitting here for Christmas break doing nothing.</t>
  </si>
  <si>
    <t>98.226.158.223</t>
  </si>
  <si>
    <t>Sore/strained A4 pulleys in fingers.</t>
  </si>
  <si>
    <t>96.42.34.192</t>
  </si>
  <si>
    <t>Fractured calcaneus</t>
  </si>
  <si>
    <t>76.101.168.197</t>
  </si>
  <si>
    <t>Overuse injuries on my elbow</t>
  </si>
  <si>
    <t>Blank</t>
  </si>
  <si>
    <t>68.6.167.29</t>
  </si>
  <si>
    <t>L ankle sprain, R mid finger injury</t>
  </si>
  <si>
    <t>70.189.235.160</t>
  </si>
  <si>
    <t>ruptured tendon in fingers</t>
  </si>
  <si>
    <t>73.83.17.132</t>
  </si>
  <si>
    <t>Synovitis (I think) in finger joints. Outer wrist pain. Knee instability, locking, MCL/ACL weakness. Hamstring (not injured while climbing but aggravated by climbing)</t>
  </si>
  <si>
    <t>104.59.237.2</t>
  </si>
  <si>
    <t>Pulley injury in pinky</t>
  </si>
  <si>
    <t>47.184.207.237</t>
  </si>
  <si>
    <t>Severe ankle sprain</t>
  </si>
  <si>
    <t>66.87.153.145</t>
  </si>
  <si>
    <t>Sore tendons in hand, sprained ankle</t>
  </si>
  <si>
    <t>120.22.39.109</t>
  </si>
  <si>
    <t>Lateral epicondylitis; sore PIP middle finger</t>
  </si>
  <si>
    <t>90.196.10.101</t>
  </si>
  <si>
    <t xml:space="preserve">Finger pain (tightness in morning only) </t>
  </si>
  <si>
    <t>66.76.79.87</t>
  </si>
  <si>
    <t>Tendon Injury ("Tennis Elbow")</t>
  </si>
  <si>
    <t>66.87.135.18</t>
  </si>
  <si>
    <t>Upper left arm lacerations, right hand lacerations, left middle finger pull strain</t>
  </si>
  <si>
    <t>174.215.6.140</t>
  </si>
  <si>
    <t>Broke 3 toes</t>
  </si>
  <si>
    <t>99.229.246.120</t>
  </si>
  <si>
    <t xml:space="preserve">Piriformis syndrome, finger pulley and ligament strains/ tears, climbers elbow, various knee issues, sprained ankle, broken foot, broken fingers, finger bruising and many more </t>
  </si>
  <si>
    <t>65.128.80.244</t>
  </si>
  <si>
    <t>Tendonitis (wrist/hand pain). Rotator cuff injury</t>
  </si>
  <si>
    <t>96.225.48.127</t>
  </si>
  <si>
    <t>Fractured left talus and broken right ankle</t>
  </si>
  <si>
    <t>Screws and plate in talus and screws and plate in ankle</t>
  </si>
  <si>
    <t>67.230.140.153</t>
  </si>
  <si>
    <t>Upper back tightness that led to extreme neck pain</t>
  </si>
  <si>
    <t>50.197.136.205</t>
  </si>
  <si>
    <t>Fingers, Hamstring tear, etc.</t>
  </si>
  <si>
    <t>100.2.73.247</t>
  </si>
  <si>
    <t>Tendinitis, slammed my kneecap into a bolt and had a hard time putting weight on that leg</t>
  </si>
  <si>
    <t>94.214.151.201</t>
  </si>
  <si>
    <t>A2 pulley (x2 ring fingers), strain on left middle finger</t>
  </si>
  <si>
    <t>192.203.37.3</t>
  </si>
  <si>
    <t>A2 pulley partial tear, elbow tendonitis</t>
  </si>
  <si>
    <t>104.62.181.123</t>
  </si>
  <si>
    <t>Pulley tendons, ankle, fractured kneecap</t>
  </si>
  <si>
    <t>64.183.178.194</t>
  </si>
  <si>
    <t>Level 3 Ankle Sprain</t>
  </si>
  <si>
    <t>65.158.225.162</t>
  </si>
  <si>
    <t>A2 pulley tear, index finger</t>
  </si>
  <si>
    <t>24.8.122.161</t>
  </si>
  <si>
    <t>Pulled my right gluteus taking a nasty fall doing a heel hook. The ass muscle is a terrible muscle to pull...</t>
  </si>
  <si>
    <t>68.96.20.126</t>
  </si>
  <si>
    <t xml:space="preserve">Mostly muscle strains, sometimes fairly severe. Had a partial ACL tear after jumping off a boulder warm up at a new gym I wasn’t used to. Had ACL surgery. Pretty sure partially torn labrum right shoulder. Both elbows tendinitis almost gone. Continuous psoas strains it seems like from lifting. Working on it. Maybe not spine per say. </t>
  </si>
  <si>
    <t xml:space="preserve">ACL. Before reinjuring my meniscus it was totally pain free. Think the ACL is completely in tact still had it checked by ortho no MRI though. </t>
  </si>
  <si>
    <t>173.162.0.226</t>
  </si>
  <si>
    <t xml:space="preserve">Groin, Hamstring, Toe, Ribcage </t>
  </si>
  <si>
    <t>108.176.29.170</t>
  </si>
  <si>
    <t>Torn anterior talofibular ankle ligament</t>
  </si>
  <si>
    <t>107.77.212.203</t>
  </si>
  <si>
    <t xml:space="preserve">Broken metatarsal, crush injury to foot/ankle </t>
  </si>
  <si>
    <t>4.14.43.194</t>
  </si>
  <si>
    <t xml:space="preserve">Chostochondrisis (chest strain), adjusted shoulder muscles and forearm muscles, skin tearing on hands </t>
  </si>
  <si>
    <t>63.140.20.45</t>
  </si>
  <si>
    <t>Injured tendons in wrist, back of forearm and shoulder</t>
  </si>
  <si>
    <t>147.147.218.86</t>
  </si>
  <si>
    <t>Rotator cuff</t>
  </si>
  <si>
    <t>71.168.224.247</t>
  </si>
  <si>
    <t>No Injuries. Ankle pain and wrist pain lasting several weeks but eventually going away......</t>
  </si>
  <si>
    <t>174.239.0.124</t>
  </si>
  <si>
    <t xml:space="preserve">A2 pulley strain, tendonitis and tendonosis in elbow, rotator cuff injury </t>
  </si>
  <si>
    <t>77.96.144.19</t>
  </si>
  <si>
    <t>Tricep</t>
  </si>
  <si>
    <t>96.10.250.142</t>
  </si>
  <si>
    <t>joint bursitis</t>
  </si>
  <si>
    <t>75.50.189.187</t>
  </si>
  <si>
    <t>Pully strain</t>
  </si>
  <si>
    <t>152.7.224.2</t>
  </si>
  <si>
    <t>Tendon overuse, IT band</t>
  </si>
  <si>
    <t>67.168.79.52</t>
  </si>
  <si>
    <t xml:space="preserve">Rotator Cuff </t>
  </si>
  <si>
    <t>37.228.241.38</t>
  </si>
  <si>
    <t>Pulled a pully in left middle finger, pulled muscle below knee.</t>
  </si>
  <si>
    <t>76.120.121.5</t>
  </si>
  <si>
    <t>A2 Pulley Tear</t>
  </si>
  <si>
    <t>198.2.82.152</t>
  </si>
  <si>
    <t>Broken ankle and sprained ankle</t>
  </si>
  <si>
    <t>99.203.129.195</t>
  </si>
  <si>
    <t>Wrist repetitive stress injury, A4 pulley</t>
  </si>
  <si>
    <t>107.77.204.217</t>
  </si>
  <si>
    <t>My wrist hurts sometimes after I climb</t>
  </si>
  <si>
    <t>97.41.2.137</t>
  </si>
  <si>
    <t>Flexor strain, ankle sprain</t>
  </si>
  <si>
    <t>24.7.19.163</t>
  </si>
  <si>
    <t>Pulley strain/ partial tear, golfer's elbow</t>
  </si>
  <si>
    <t>24.228.9.145</t>
  </si>
  <si>
    <t>Recurrent dislocations, bankart repair</t>
  </si>
  <si>
    <t>63.153.31.28</t>
  </si>
  <si>
    <t>biceps tendonitis, torn meniscus (bucket handle), countless finger tweaks, broken big toe</t>
  </si>
  <si>
    <t>arthroscopic surgery to remove the torn meniscus piece</t>
  </si>
  <si>
    <t>74.101.48.18</t>
  </si>
  <si>
    <t>climbers elbow, lumbrical tear in hand, sprained ankle, wrist inflammation, partial rotator cuff tear, ruptured patellar tendon</t>
  </si>
  <si>
    <t>Patellar tendon repair</t>
  </si>
  <si>
    <t>54.240.196.170</t>
  </si>
  <si>
    <t>Tendonitis, Golfer's elbow</t>
  </si>
  <si>
    <t>80.5.104.103</t>
  </si>
  <si>
    <t>A few popped pulleys, golfers and tennis elbow, tendonitis and shoulder subluxation</t>
  </si>
  <si>
    <t>199.7.158.226</t>
  </si>
  <si>
    <t>Tendonitis in elbow</t>
  </si>
  <si>
    <t>216.38.135.46</t>
  </si>
  <si>
    <t>Two torn a2 pulleys both hands ring finger, twisted ankles</t>
  </si>
  <si>
    <t>73.109.97.90</t>
  </si>
  <si>
    <t>Golfers elbow, Tennis elbow</t>
  </si>
  <si>
    <t>104.3.54.177</t>
  </si>
  <si>
    <t xml:space="preserve">Most severe was a partially torn A2 and A4 pulley. Separate incidents, similar recovery time  </t>
  </si>
  <si>
    <t>24.5.16.129</t>
  </si>
  <si>
    <t>Several broken bones in foot and ankle on both feet</t>
  </si>
  <si>
    <t>Inserted an metal plate and screws into my foot</t>
  </si>
  <si>
    <t>1.144.110.214</t>
  </si>
  <si>
    <t>Left ring finger m2 pulley tear (grade 1)</t>
  </si>
  <si>
    <t>50.99.197.130</t>
  </si>
  <si>
    <t>Concussiom</t>
  </si>
  <si>
    <t>198.48.160.234</t>
  </si>
  <si>
    <t>1. Tendonitis in middle finger.  2.Mild sprain in toe.</t>
  </si>
  <si>
    <t>162.207.207.52</t>
  </si>
  <si>
    <t>a2 pulley injury, hip/leg pain from bad landing</t>
  </si>
  <si>
    <t>73.153.183.234</t>
  </si>
  <si>
    <t>Pully tear, partial</t>
  </si>
  <si>
    <t>68.55.108.208</t>
  </si>
  <si>
    <t>Medial epicondylitis</t>
  </si>
  <si>
    <t>76.182.212.247</t>
  </si>
  <si>
    <t>Frequent shoulder subluxation, a2 pulley strain</t>
  </si>
  <si>
    <t>79.181.70.92</t>
  </si>
  <si>
    <t>Ulnar nerve trapping</t>
  </si>
  <si>
    <t>108.67.64.152</t>
  </si>
  <si>
    <t xml:space="preserve">Fractured thumb. Twisted ankle. </t>
  </si>
  <si>
    <t>69.207.48.154</t>
  </si>
  <si>
    <t>Tendinitis mostly</t>
  </si>
  <si>
    <t>174.217.40.169</t>
  </si>
  <si>
    <t>Flexor tendonitis, bicipital tendonitis/impingement</t>
  </si>
  <si>
    <t>Previous shoulder surgery, symptoms similar to pre-decompression</t>
  </si>
  <si>
    <t>172.58.201.83</t>
  </si>
  <si>
    <t>Ankle dislocation, unknown finger injury</t>
  </si>
  <si>
    <t>71.197.118.5</t>
  </si>
  <si>
    <t>R knee MCL, L knee LCL, R semitendinosis rupture</t>
  </si>
  <si>
    <t>TOTAL</t>
  </si>
  <si>
    <t>AVG</t>
  </si>
  <si>
    <t>AVG MO</t>
  </si>
  <si>
    <t>avg yr</t>
  </si>
  <si>
    <t>avg grade</t>
  </si>
  <si>
    <t>5.11b</t>
  </si>
  <si>
    <t>xx</t>
  </si>
  <si>
    <t>recovery in months avg</t>
  </si>
  <si>
    <t>surgical recovery count</t>
  </si>
  <si>
    <t>check, total surgeries</t>
  </si>
  <si>
    <t>op</t>
  </si>
  <si>
    <t>nonop</t>
  </si>
  <si>
    <t>unable to return to sport</t>
  </si>
  <si>
    <t>nonop recovery</t>
  </si>
  <si>
    <t>percent in nonop group</t>
  </si>
  <si>
    <t>percent in op group</t>
  </si>
  <si>
    <t>182 returned to sport</t>
  </si>
  <si>
    <t>recovery in mo nonop</t>
  </si>
  <si>
    <t>27 surgical patients, 8 unable to return</t>
  </si>
  <si>
    <t>206 nonop patients, 43 unable to return</t>
  </si>
  <si>
    <t>total 233 answered</t>
  </si>
  <si>
    <t>4 did not answer</t>
  </si>
  <si>
    <t>RTS</t>
  </si>
  <si>
    <t>Surgical</t>
  </si>
  <si>
    <t>percent</t>
  </si>
  <si>
    <t>AVG SURG</t>
  </si>
  <si>
    <t>Nonsurg</t>
  </si>
  <si>
    <t>avg nonop</t>
  </si>
  <si>
    <t>avg surg mo</t>
  </si>
  <si>
    <t>nonsurg</t>
  </si>
  <si>
    <t>avg nonop mo</t>
  </si>
  <si>
    <t>yrs</t>
  </si>
  <si>
    <t>surg grade</t>
  </si>
  <si>
    <t>nonop grade</t>
  </si>
  <si>
    <t>surg avg</t>
  </si>
  <si>
    <t>nonop avg</t>
  </si>
  <si>
    <t>SURG</t>
  </si>
  <si>
    <t>NONOP</t>
  </si>
  <si>
    <t>27pt</t>
  </si>
  <si>
    <t>210pt</t>
  </si>
  <si>
    <t>TOTAL number of injuries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</si>
</sst>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7" x14ac:knownFonts="1">
    <font>
      <sz val="11"/>
      <color theme="1"/>
      <name val="Calibri"/>
      <family val="2"/>
      <scheme val="minor"/>
    </font>
    <font>
      <sz val="11"/>
      <color rgb="FF333333"/>
      <name val="Arial"/>
    </font>
    <font>
      <sz val="12"/>
      <color rgb="FF006100"/>
      <name val="Calibri"/>
      <family val="2"/>
      <scheme val="minor"/>
    </font>
    <font>
      <sz val="12"/>
      <color rgb="FF9C0006"/>
      <name val="Calibri"/>
      <family val="2"/>
      <scheme val="minor"/>
    </font>
    <font>
      <sz val="12"/>
      <color rgb="FF9C6500"/>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EAEAE8"/>
        <bgColor rgb="FFEAEAE8"/>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30">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
    <xf numFmtId="0" fontId="0" fillId="0" borderId="0" xfId="0"/>
    <xf numFmtId="0" fontId="1" fillId="2" borderId="1" xfId="0" applyFont="1" applyFill="1" applyBorder="1"/>
    <xf numFmtId="164" fontId="0" fillId="0" borderId="0" xfId="0" applyNumberFormat="1"/>
    <xf numFmtId="0" fontId="4" fillId="5" borderId="0" xfId="3"/>
    <xf numFmtId="164" fontId="4" fillId="5" borderId="0" xfId="3" applyNumberFormat="1"/>
    <xf numFmtId="0" fontId="3" fillId="4" borderId="0" xfId="2"/>
    <xf numFmtId="0" fontId="2" fillId="3" borderId="0" xfId="1"/>
  </cellXfs>
  <cellStyles count="30">
    <cellStyle name="Bad" xfId="2" builtinId="2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Good" xfId="1" builtinId="26"/>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eutral" xfId="3"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63"/>
  <sheetViews>
    <sheetView tabSelected="1" topLeftCell="AO1" workbookViewId="0">
      <pane ySplit="2" topLeftCell="A229" activePane="bottomLeft" state="frozen"/>
      <selection activeCell="L1" sqref="L1"/>
      <selection pane="bottomLeft" activeCell="AP247" sqref="AP247"/>
    </sheetView>
  </sheetViews>
  <sheetFormatPr baseColWidth="10" defaultColWidth="8.83203125" defaultRowHeight="14" x14ac:dyDescent="0"/>
  <cols>
    <col min="1" max="1" width="11.1640625" bestFit="1" customWidth="1"/>
    <col min="2" max="2" width="10.1640625" bestFit="1" customWidth="1"/>
    <col min="3" max="4" width="18.1640625" bestFit="1" customWidth="1"/>
    <col min="11" max="11" width="9" bestFit="1" customWidth="1"/>
    <col min="16" max="16" width="9" bestFit="1" customWidth="1"/>
    <col min="21" max="21" width="9" bestFit="1" customWidth="1"/>
    <col min="24" max="24" width="9" bestFit="1" customWidth="1"/>
    <col min="30" max="30" width="9" bestFit="1" customWidth="1"/>
    <col min="41" max="41" width="9" bestFit="1" customWidth="1"/>
    <col min="43" max="43" width="87.6640625" customWidth="1"/>
    <col min="48" max="48" width="9" bestFit="1" customWidth="1"/>
    <col min="52" max="52" width="9" bestFit="1" customWidth="1"/>
  </cols>
  <sheetData>
    <row r="1" spans="1:57">
      <c r="A1" s="1" t="s">
        <v>0</v>
      </c>
      <c r="B1" s="1" t="s">
        <v>1</v>
      </c>
      <c r="C1" s="1" t="s">
        <v>2</v>
      </c>
      <c r="D1" s="1" t="s">
        <v>3</v>
      </c>
      <c r="E1" s="1" t="s">
        <v>4</v>
      </c>
      <c r="F1" s="1" t="s">
        <v>5</v>
      </c>
      <c r="G1" s="1" t="s">
        <v>6</v>
      </c>
      <c r="H1" s="1" t="s">
        <v>7</v>
      </c>
      <c r="I1" s="1" t="s">
        <v>8</v>
      </c>
      <c r="J1" s="1" t="s">
        <v>9</v>
      </c>
      <c r="K1" s="1"/>
      <c r="L1" s="1"/>
      <c r="M1" s="1"/>
      <c r="N1" s="1"/>
      <c r="O1" s="1"/>
      <c r="P1" s="1" t="s">
        <v>10</v>
      </c>
      <c r="Q1" s="1"/>
      <c r="R1" s="1" t="s">
        <v>11</v>
      </c>
      <c r="S1" s="1"/>
      <c r="T1" s="1"/>
      <c r="U1" s="1"/>
      <c r="V1" s="1"/>
      <c r="W1" s="1"/>
      <c r="X1" s="1" t="s">
        <v>12</v>
      </c>
      <c r="Y1" s="1"/>
      <c r="Z1" s="1"/>
      <c r="AA1" s="1"/>
      <c r="AB1" s="1"/>
      <c r="AC1" s="1"/>
      <c r="AD1" s="1" t="s">
        <v>13</v>
      </c>
      <c r="AE1" s="1"/>
      <c r="AF1" s="1"/>
      <c r="AG1" s="1"/>
      <c r="AH1" s="1"/>
      <c r="AI1" s="1"/>
      <c r="AJ1" s="1" t="s">
        <v>14</v>
      </c>
      <c r="AK1" s="1"/>
      <c r="AL1" s="1"/>
      <c r="AM1" s="1"/>
      <c r="AN1" s="1"/>
      <c r="AO1" s="1"/>
      <c r="AP1" s="1"/>
      <c r="AQ1" s="1" t="s">
        <v>15</v>
      </c>
      <c r="AR1" s="1" t="s">
        <v>16</v>
      </c>
      <c r="AS1" s="1"/>
      <c r="AT1" s="1"/>
      <c r="AU1" s="1"/>
      <c r="AV1" s="1"/>
      <c r="AW1" s="1"/>
      <c r="AX1" s="1"/>
      <c r="AY1" s="1"/>
      <c r="AZ1" s="1" t="s">
        <v>17</v>
      </c>
      <c r="BA1" s="1"/>
      <c r="BB1" s="1"/>
      <c r="BC1" s="1"/>
      <c r="BD1" s="1"/>
      <c r="BE1" s="1" t="s">
        <v>18</v>
      </c>
    </row>
    <row r="2" spans="1:57">
      <c r="A2" s="1"/>
      <c r="B2" s="1"/>
      <c r="C2" s="1"/>
      <c r="D2" s="1"/>
      <c r="E2" s="1"/>
      <c r="F2" s="1"/>
      <c r="G2" s="1"/>
      <c r="H2" s="1"/>
      <c r="I2" s="1"/>
      <c r="J2" s="1" t="s">
        <v>19</v>
      </c>
      <c r="K2" s="1" t="s">
        <v>20</v>
      </c>
      <c r="L2" s="1" t="s">
        <v>21</v>
      </c>
      <c r="M2" s="1" t="s">
        <v>22</v>
      </c>
      <c r="N2" s="1" t="s">
        <v>23</v>
      </c>
      <c r="O2" s="1" t="s">
        <v>24</v>
      </c>
      <c r="P2" s="1" t="s">
        <v>25</v>
      </c>
      <c r="Q2" s="1" t="s">
        <v>26</v>
      </c>
      <c r="R2" s="1" t="s">
        <v>27</v>
      </c>
      <c r="S2" s="1" t="s">
        <v>28</v>
      </c>
      <c r="T2" s="1" t="s">
        <v>29</v>
      </c>
      <c r="U2" s="1" t="s">
        <v>30</v>
      </c>
      <c r="V2" s="1" t="s">
        <v>31</v>
      </c>
      <c r="W2" s="1" t="s">
        <v>32</v>
      </c>
      <c r="X2" s="1" t="s">
        <v>33</v>
      </c>
      <c r="Y2" s="1" t="s">
        <v>34</v>
      </c>
      <c r="Z2" s="1" t="s">
        <v>35</v>
      </c>
      <c r="AA2" s="1" t="s">
        <v>36</v>
      </c>
      <c r="AB2" s="1" t="s">
        <v>37</v>
      </c>
      <c r="AC2" s="1" t="s">
        <v>38</v>
      </c>
      <c r="AD2" s="1" t="s">
        <v>39</v>
      </c>
      <c r="AE2" s="1" t="s">
        <v>40</v>
      </c>
      <c r="AF2" s="1" t="s">
        <v>41</v>
      </c>
      <c r="AG2" s="1" t="s">
        <v>42</v>
      </c>
      <c r="AH2" s="1" t="s">
        <v>43</v>
      </c>
      <c r="AI2" s="1" t="s">
        <v>44</v>
      </c>
      <c r="AJ2" s="1" t="s">
        <v>45</v>
      </c>
      <c r="AK2" s="1" t="s">
        <v>46</v>
      </c>
      <c r="AL2" s="1" t="s">
        <v>47</v>
      </c>
      <c r="AM2" s="1" t="s">
        <v>48</v>
      </c>
      <c r="AN2" s="1" t="s">
        <v>49</v>
      </c>
      <c r="AO2" s="1" t="s">
        <v>50</v>
      </c>
      <c r="AP2" s="1" t="s">
        <v>51</v>
      </c>
      <c r="AQ2" s="1" t="s">
        <v>52</v>
      </c>
      <c r="AR2" s="1" t="s">
        <v>53</v>
      </c>
      <c r="AS2" s="1" t="s">
        <v>54</v>
      </c>
      <c r="AT2" s="1" t="s">
        <v>55</v>
      </c>
      <c r="AU2" s="1" t="s">
        <v>56</v>
      </c>
      <c r="AV2" s="1" t="s">
        <v>57</v>
      </c>
      <c r="AW2" s="1" t="s">
        <v>58</v>
      </c>
      <c r="AX2" s="1" t="s">
        <v>59</v>
      </c>
      <c r="AY2" s="1" t="s">
        <v>60</v>
      </c>
      <c r="AZ2" s="1" t="s">
        <v>61</v>
      </c>
      <c r="BA2" s="1" t="s">
        <v>62</v>
      </c>
      <c r="BB2" s="1" t="s">
        <v>63</v>
      </c>
      <c r="BC2" s="1" t="s">
        <v>64</v>
      </c>
      <c r="BD2" s="1" t="s">
        <v>65</v>
      </c>
      <c r="BE2" s="1" t="s">
        <v>52</v>
      </c>
    </row>
    <row r="3" spans="1:57" s="3" customFormat="1" ht="15">
      <c r="A3" s="3">
        <v>6901484638</v>
      </c>
      <c r="B3" s="3">
        <v>167721399</v>
      </c>
      <c r="C3" s="4">
        <v>43267.545937499999</v>
      </c>
      <c r="D3" s="4">
        <v>43267.546944444453</v>
      </c>
      <c r="E3" s="3" t="s">
        <v>66</v>
      </c>
      <c r="L3" s="3">
        <v>3</v>
      </c>
      <c r="P3" s="3">
        <v>1</v>
      </c>
      <c r="U3" s="3">
        <v>4</v>
      </c>
      <c r="AF3" s="3">
        <v>3</v>
      </c>
      <c r="AJ3" s="3">
        <v>1</v>
      </c>
      <c r="AQ3" s="3" t="s">
        <v>67</v>
      </c>
      <c r="AY3" s="3">
        <v>8</v>
      </c>
      <c r="AZ3" s="3">
        <v>1</v>
      </c>
      <c r="BE3" s="3" t="s">
        <v>68</v>
      </c>
    </row>
    <row r="4" spans="1:57" s="3" customFormat="1" ht="15">
      <c r="A4" s="3">
        <v>6899295413</v>
      </c>
      <c r="B4" s="3">
        <v>167721399</v>
      </c>
      <c r="C4" s="4">
        <v>43263.735000000001</v>
      </c>
      <c r="D4" s="4">
        <v>43263.736122685194</v>
      </c>
      <c r="E4" s="3" t="s">
        <v>69</v>
      </c>
      <c r="M4" s="3">
        <v>4</v>
      </c>
      <c r="P4" s="3">
        <v>1</v>
      </c>
      <c r="U4" s="3">
        <v>4</v>
      </c>
      <c r="Z4" s="3">
        <v>3</v>
      </c>
      <c r="AE4" s="3">
        <v>2</v>
      </c>
      <c r="AO4" s="3">
        <v>6</v>
      </c>
      <c r="AQ4" s="3" t="s">
        <v>70</v>
      </c>
      <c r="AY4" s="3">
        <v>8</v>
      </c>
      <c r="AZ4" s="3">
        <v>1</v>
      </c>
      <c r="BE4" s="3" t="s">
        <v>71</v>
      </c>
    </row>
    <row r="5" spans="1:57" s="3" customFormat="1" ht="15">
      <c r="A5" s="3">
        <v>6893714449</v>
      </c>
      <c r="B5" s="3">
        <v>167721399</v>
      </c>
      <c r="C5" s="4">
        <v>43255.415868055563</v>
      </c>
      <c r="D5" s="4">
        <v>43255.417245370372</v>
      </c>
      <c r="E5" s="3" t="s">
        <v>72</v>
      </c>
      <c r="L5" s="3">
        <v>3</v>
      </c>
      <c r="Q5" s="3">
        <v>2</v>
      </c>
      <c r="T5" s="3">
        <v>3</v>
      </c>
      <c r="Z5" s="3">
        <v>3</v>
      </c>
      <c r="AF5" s="3">
        <v>3</v>
      </c>
      <c r="AO5" s="3">
        <v>6</v>
      </c>
      <c r="AQ5" s="3" t="s">
        <v>73</v>
      </c>
      <c r="AV5" s="3">
        <v>5</v>
      </c>
      <c r="AZ5" s="3">
        <v>1</v>
      </c>
      <c r="BE5" s="3" t="s">
        <v>74</v>
      </c>
    </row>
    <row r="6" spans="1:57">
      <c r="A6">
        <v>6892980150</v>
      </c>
      <c r="B6">
        <v>167721399</v>
      </c>
      <c r="C6" s="2">
        <v>43254.137129629627</v>
      </c>
      <c r="D6" s="2">
        <v>43254.13826388889</v>
      </c>
      <c r="E6" t="s">
        <v>75</v>
      </c>
      <c r="M6">
        <v>4</v>
      </c>
      <c r="Q6">
        <v>2</v>
      </c>
      <c r="V6">
        <v>5</v>
      </c>
      <c r="Z6">
        <v>3</v>
      </c>
      <c r="AD6">
        <v>1</v>
      </c>
      <c r="AJ6">
        <v>1</v>
      </c>
      <c r="AO6">
        <v>6</v>
      </c>
      <c r="AQ6" t="s">
        <v>76</v>
      </c>
      <c r="AY6">
        <v>8</v>
      </c>
      <c r="BB6">
        <v>3</v>
      </c>
    </row>
    <row r="7" spans="1:57">
      <c r="A7">
        <v>6888169821</v>
      </c>
      <c r="B7">
        <v>167721399</v>
      </c>
      <c r="C7" s="2">
        <v>43246.433842592603</v>
      </c>
      <c r="D7" s="2">
        <v>43246.434594907398</v>
      </c>
      <c r="E7" t="s">
        <v>77</v>
      </c>
      <c r="L7">
        <v>3</v>
      </c>
      <c r="P7">
        <v>1</v>
      </c>
      <c r="U7">
        <v>4</v>
      </c>
      <c r="Y7">
        <v>2</v>
      </c>
      <c r="AE7">
        <v>2</v>
      </c>
      <c r="AJ7">
        <v>1</v>
      </c>
      <c r="AQ7" t="s">
        <v>78</v>
      </c>
      <c r="AU7">
        <v>4</v>
      </c>
      <c r="BB7">
        <v>3</v>
      </c>
    </row>
    <row r="8" spans="1:57">
      <c r="A8">
        <v>6888166893</v>
      </c>
      <c r="B8">
        <v>167721399</v>
      </c>
      <c r="C8" s="2">
        <v>43246.427569444437</v>
      </c>
      <c r="D8" s="2">
        <v>43246.428136574083</v>
      </c>
      <c r="E8" t="s">
        <v>79</v>
      </c>
      <c r="L8">
        <v>3</v>
      </c>
      <c r="P8">
        <v>1</v>
      </c>
      <c r="V8">
        <v>5</v>
      </c>
      <c r="Y8">
        <v>2</v>
      </c>
      <c r="AE8">
        <v>2</v>
      </c>
      <c r="AJ8">
        <v>1</v>
      </c>
      <c r="AO8">
        <v>6</v>
      </c>
      <c r="AQ8" t="s">
        <v>80</v>
      </c>
      <c r="AW8">
        <v>6</v>
      </c>
      <c r="BB8">
        <v>3</v>
      </c>
    </row>
    <row r="9" spans="1:57" s="3" customFormat="1" ht="15">
      <c r="A9" s="3">
        <v>6888162392</v>
      </c>
      <c r="B9" s="3">
        <v>167721399</v>
      </c>
      <c r="C9" s="4">
        <v>43246.415231481478</v>
      </c>
      <c r="D9" s="4">
        <v>43246.418333333328</v>
      </c>
      <c r="E9" s="3" t="s">
        <v>81</v>
      </c>
      <c r="L9" s="3">
        <v>3</v>
      </c>
      <c r="P9" s="3">
        <v>1</v>
      </c>
      <c r="T9" s="3">
        <v>3</v>
      </c>
      <c r="AA9" s="3">
        <v>4</v>
      </c>
      <c r="AF9" s="3">
        <v>3</v>
      </c>
      <c r="AJ9" s="3">
        <v>1</v>
      </c>
      <c r="AL9" s="3">
        <v>3</v>
      </c>
      <c r="AO9" s="3">
        <v>6</v>
      </c>
      <c r="AQ9" s="3" t="s">
        <v>82</v>
      </c>
      <c r="AT9" s="3">
        <v>3</v>
      </c>
      <c r="AZ9" s="3">
        <v>1</v>
      </c>
      <c r="BE9" s="3" t="s">
        <v>83</v>
      </c>
    </row>
    <row r="10" spans="1:57" s="3" customFormat="1" ht="15">
      <c r="A10" s="3">
        <v>6888080418</v>
      </c>
      <c r="B10" s="3">
        <v>167721399</v>
      </c>
      <c r="C10" s="4">
        <v>43246.243287037039</v>
      </c>
      <c r="D10" s="4">
        <v>43246.245694444442</v>
      </c>
      <c r="E10" s="3" t="s">
        <v>84</v>
      </c>
      <c r="L10" s="3">
        <v>3</v>
      </c>
      <c r="P10" s="3">
        <v>1</v>
      </c>
      <c r="V10" s="3">
        <v>5</v>
      </c>
      <c r="AB10" s="3">
        <v>5</v>
      </c>
      <c r="AG10" s="3">
        <v>4</v>
      </c>
      <c r="AL10" s="3">
        <v>3</v>
      </c>
      <c r="AQ10" s="3" t="s">
        <v>85</v>
      </c>
      <c r="AY10" s="3">
        <v>8</v>
      </c>
      <c r="AZ10" s="3">
        <v>1</v>
      </c>
      <c r="BE10" s="3" t="s">
        <v>86</v>
      </c>
    </row>
    <row r="11" spans="1:57">
      <c r="A11">
        <v>6888074078</v>
      </c>
      <c r="B11">
        <v>167721399</v>
      </c>
      <c r="C11" s="2">
        <v>43246.230196759258</v>
      </c>
      <c r="D11" s="2">
        <v>43246.231053240743</v>
      </c>
      <c r="E11" t="s">
        <v>87</v>
      </c>
      <c r="N11">
        <v>5</v>
      </c>
      <c r="P11">
        <v>1</v>
      </c>
      <c r="V11">
        <v>5</v>
      </c>
      <c r="X11">
        <v>1</v>
      </c>
      <c r="AE11">
        <v>2</v>
      </c>
      <c r="AK11">
        <v>2</v>
      </c>
      <c r="AQ11" t="s">
        <v>88</v>
      </c>
      <c r="AU11">
        <v>4</v>
      </c>
      <c r="BC11">
        <v>4</v>
      </c>
    </row>
    <row r="12" spans="1:57">
      <c r="A12">
        <v>6888021896</v>
      </c>
      <c r="B12">
        <v>167721399</v>
      </c>
      <c r="C12" s="2">
        <v>43246.088229166657</v>
      </c>
      <c r="D12" s="2">
        <v>43246.089131944442</v>
      </c>
      <c r="E12" t="s">
        <v>89</v>
      </c>
      <c r="L12">
        <v>3</v>
      </c>
      <c r="P12">
        <v>1</v>
      </c>
      <c r="S12">
        <v>2</v>
      </c>
      <c r="Y12">
        <v>2</v>
      </c>
      <c r="AD12">
        <v>1</v>
      </c>
      <c r="AL12">
        <v>3</v>
      </c>
      <c r="AQ12" t="s">
        <v>90</v>
      </c>
      <c r="AY12">
        <v>8</v>
      </c>
      <c r="BC12">
        <v>4</v>
      </c>
    </row>
    <row r="13" spans="1:57">
      <c r="A13">
        <v>6887986086</v>
      </c>
      <c r="B13">
        <v>167721399</v>
      </c>
      <c r="C13" s="2">
        <v>43245.970543981479</v>
      </c>
      <c r="D13" s="2">
        <v>43245.972141203703</v>
      </c>
      <c r="E13" t="s">
        <v>91</v>
      </c>
      <c r="L13">
        <v>3</v>
      </c>
      <c r="P13">
        <v>1</v>
      </c>
      <c r="W13">
        <v>6</v>
      </c>
      <c r="AG13">
        <v>4</v>
      </c>
      <c r="AJ13">
        <v>1</v>
      </c>
      <c r="AO13">
        <v>6</v>
      </c>
      <c r="AQ13" t="s">
        <v>92</v>
      </c>
      <c r="AX13">
        <v>7</v>
      </c>
      <c r="BC13">
        <v>4</v>
      </c>
    </row>
    <row r="14" spans="1:57">
      <c r="A14">
        <v>6887884687</v>
      </c>
      <c r="B14">
        <v>167721399</v>
      </c>
      <c r="C14" s="2">
        <v>43245.682974537027</v>
      </c>
      <c r="D14" s="2">
        <v>43245.686365740738</v>
      </c>
      <c r="E14" t="s">
        <v>93</v>
      </c>
      <c r="K14">
        <v>2</v>
      </c>
      <c r="P14">
        <v>1</v>
      </c>
      <c r="T14">
        <v>3</v>
      </c>
      <c r="Y14">
        <v>2</v>
      </c>
      <c r="AD14">
        <v>1</v>
      </c>
      <c r="AO14">
        <v>6</v>
      </c>
      <c r="AQ14" t="s">
        <v>94</v>
      </c>
      <c r="AU14">
        <v>4</v>
      </c>
      <c r="BC14">
        <v>4</v>
      </c>
    </row>
    <row r="15" spans="1:57">
      <c r="A15">
        <v>6887857435</v>
      </c>
      <c r="B15">
        <v>167721399</v>
      </c>
      <c r="C15" s="2">
        <v>43245.637662037043</v>
      </c>
      <c r="D15" s="2">
        <v>43245.638391203713</v>
      </c>
      <c r="E15" t="s">
        <v>95</v>
      </c>
      <c r="N15">
        <v>5</v>
      </c>
      <c r="P15">
        <v>1</v>
      </c>
      <c r="W15">
        <v>6</v>
      </c>
      <c r="Y15">
        <v>2</v>
      </c>
      <c r="AD15">
        <v>1</v>
      </c>
      <c r="AJ15">
        <v>1</v>
      </c>
      <c r="AQ15" t="s">
        <v>96</v>
      </c>
      <c r="AY15">
        <v>8</v>
      </c>
      <c r="BC15">
        <v>4</v>
      </c>
    </row>
    <row r="16" spans="1:57" s="3" customFormat="1" ht="15">
      <c r="A16" s="3">
        <v>6887853742</v>
      </c>
      <c r="B16" s="3">
        <v>167721399</v>
      </c>
      <c r="C16" s="4">
        <v>43245.630289351851</v>
      </c>
      <c r="D16" s="4">
        <v>43245.632430555554</v>
      </c>
      <c r="E16" s="3" t="s">
        <v>97</v>
      </c>
      <c r="K16" s="3">
        <v>2</v>
      </c>
      <c r="Q16" s="3">
        <v>2</v>
      </c>
      <c r="S16" s="3">
        <v>2</v>
      </c>
      <c r="Y16" s="3">
        <v>2</v>
      </c>
      <c r="AD16" s="3">
        <v>1</v>
      </c>
      <c r="AJ16" s="3">
        <v>1</v>
      </c>
      <c r="AP16" s="3">
        <v>7</v>
      </c>
      <c r="AQ16" s="3" t="s">
        <v>98</v>
      </c>
      <c r="AU16" s="3">
        <v>4</v>
      </c>
      <c r="BA16" s="3">
        <v>2</v>
      </c>
      <c r="BE16" s="3" t="s">
        <v>99</v>
      </c>
    </row>
    <row r="17" spans="1:57" s="3" customFormat="1" ht="15">
      <c r="A17" s="3">
        <v>6887845164</v>
      </c>
      <c r="B17" s="3">
        <v>167721399</v>
      </c>
      <c r="C17" s="4">
        <v>43245.617592592593</v>
      </c>
      <c r="D17" s="4">
        <v>43245.618819444448</v>
      </c>
      <c r="E17" s="3" t="s">
        <v>100</v>
      </c>
      <c r="M17" s="3">
        <v>4</v>
      </c>
      <c r="Q17" s="3">
        <v>2</v>
      </c>
      <c r="V17" s="3">
        <v>5</v>
      </c>
      <c r="Y17" s="3">
        <v>2</v>
      </c>
      <c r="AD17" s="3">
        <v>1</v>
      </c>
      <c r="AO17" s="3">
        <v>6</v>
      </c>
      <c r="AQ17" s="3" t="s">
        <v>101</v>
      </c>
      <c r="AU17" s="3">
        <v>4</v>
      </c>
      <c r="AZ17" s="3">
        <v>1</v>
      </c>
      <c r="BE17" s="3" t="s">
        <v>102</v>
      </c>
    </row>
    <row r="18" spans="1:57" s="3" customFormat="1" ht="15">
      <c r="A18" s="3">
        <v>6887827407</v>
      </c>
      <c r="B18" s="3">
        <v>167721399</v>
      </c>
      <c r="C18" s="4">
        <v>43245.588391203702</v>
      </c>
      <c r="D18" s="4">
        <v>43245.593784722223</v>
      </c>
      <c r="E18" s="3" t="s">
        <v>103</v>
      </c>
      <c r="K18" s="3">
        <v>2</v>
      </c>
      <c r="P18" s="3">
        <v>1</v>
      </c>
      <c r="V18" s="3">
        <v>5</v>
      </c>
      <c r="AA18" s="3">
        <v>4</v>
      </c>
      <c r="AG18" s="3">
        <v>4</v>
      </c>
      <c r="AJ18" s="3">
        <v>1</v>
      </c>
      <c r="AQ18" s="3" t="s">
        <v>104</v>
      </c>
      <c r="AY18" s="3">
        <v>8</v>
      </c>
      <c r="AZ18" s="3">
        <v>1</v>
      </c>
      <c r="BE18" s="3" t="s">
        <v>105</v>
      </c>
    </row>
    <row r="19" spans="1:57" s="3" customFormat="1" ht="15">
      <c r="A19" s="3">
        <v>6887818436</v>
      </c>
      <c r="B19" s="3">
        <v>167721399</v>
      </c>
      <c r="C19" s="4">
        <v>43245.580254629633</v>
      </c>
      <c r="D19" s="4">
        <v>43245.581770833327</v>
      </c>
      <c r="E19" s="3" t="s">
        <v>106</v>
      </c>
      <c r="L19" s="3">
        <v>3</v>
      </c>
      <c r="Q19" s="3">
        <v>2</v>
      </c>
      <c r="U19" s="3">
        <v>4</v>
      </c>
      <c r="Z19" s="3">
        <v>3</v>
      </c>
      <c r="AD19" s="3">
        <v>1</v>
      </c>
      <c r="AK19" s="3">
        <v>2</v>
      </c>
      <c r="AQ19" s="3" t="s">
        <v>107</v>
      </c>
      <c r="AT19" s="3">
        <v>3</v>
      </c>
      <c r="AZ19" s="3">
        <v>1</v>
      </c>
      <c r="BE19" s="3" t="s">
        <v>108</v>
      </c>
    </row>
    <row r="20" spans="1:57">
      <c r="A20">
        <v>6887175780</v>
      </c>
      <c r="B20">
        <v>167721399</v>
      </c>
      <c r="C20" s="2">
        <v>43244.777569444443</v>
      </c>
      <c r="D20" s="2">
        <v>43244.778101851851</v>
      </c>
      <c r="E20" t="s">
        <v>109</v>
      </c>
      <c r="K20">
        <v>2</v>
      </c>
      <c r="P20">
        <v>1</v>
      </c>
      <c r="R20">
        <v>1</v>
      </c>
      <c r="X20">
        <v>1</v>
      </c>
      <c r="AD20">
        <v>1</v>
      </c>
      <c r="AO20">
        <v>6</v>
      </c>
      <c r="AQ20" t="s">
        <v>110</v>
      </c>
      <c r="AR20">
        <v>1</v>
      </c>
      <c r="BB20">
        <v>3</v>
      </c>
    </row>
    <row r="21" spans="1:57">
      <c r="A21">
        <v>6868888594</v>
      </c>
      <c r="B21">
        <v>167721399</v>
      </c>
      <c r="C21" s="2">
        <v>43226.640370370369</v>
      </c>
      <c r="D21" s="2">
        <v>43226.641655092593</v>
      </c>
      <c r="E21" t="s">
        <v>111</v>
      </c>
      <c r="L21">
        <v>3</v>
      </c>
      <c r="P21">
        <v>1</v>
      </c>
      <c r="T21">
        <v>3</v>
      </c>
      <c r="Y21">
        <v>2</v>
      </c>
      <c r="AF21">
        <v>3</v>
      </c>
      <c r="AJ21">
        <v>1</v>
      </c>
      <c r="AK21">
        <v>2</v>
      </c>
      <c r="AL21">
        <v>3</v>
      </c>
      <c r="AO21">
        <v>6</v>
      </c>
      <c r="AQ21" t="s">
        <v>112</v>
      </c>
      <c r="AS21">
        <v>2</v>
      </c>
      <c r="BB21">
        <v>3</v>
      </c>
    </row>
    <row r="22" spans="1:57">
      <c r="A22">
        <v>6757368545</v>
      </c>
      <c r="B22">
        <v>167721399</v>
      </c>
      <c r="C22" s="2">
        <v>43173.599270833343</v>
      </c>
      <c r="D22" s="2">
        <v>43173.599756944437</v>
      </c>
      <c r="E22" t="s">
        <v>113</v>
      </c>
      <c r="J22">
        <v>1</v>
      </c>
      <c r="P22">
        <v>1</v>
      </c>
      <c r="S22">
        <v>2</v>
      </c>
      <c r="Z22">
        <v>3</v>
      </c>
      <c r="AF22">
        <v>3</v>
      </c>
      <c r="AJ22">
        <v>1</v>
      </c>
      <c r="AK22">
        <v>2</v>
      </c>
      <c r="AL22">
        <v>3</v>
      </c>
      <c r="AM22">
        <v>4</v>
      </c>
      <c r="AN22">
        <v>5</v>
      </c>
      <c r="AO22">
        <v>6</v>
      </c>
      <c r="AP22">
        <v>7</v>
      </c>
    </row>
    <row r="23" spans="1:57">
      <c r="A23">
        <v>6660405736</v>
      </c>
      <c r="B23">
        <v>167721399</v>
      </c>
      <c r="C23" s="2">
        <v>43129.57476851852</v>
      </c>
      <c r="D23" s="2">
        <v>43129.575648148151</v>
      </c>
      <c r="E23" t="s">
        <v>114</v>
      </c>
      <c r="K23">
        <v>2</v>
      </c>
      <c r="P23">
        <v>1</v>
      </c>
      <c r="R23">
        <v>1</v>
      </c>
      <c r="AA23">
        <v>4</v>
      </c>
      <c r="AF23">
        <v>3</v>
      </c>
      <c r="AN23">
        <v>5</v>
      </c>
      <c r="AQ23" t="s">
        <v>115</v>
      </c>
      <c r="AR23">
        <v>1</v>
      </c>
      <c r="BB23">
        <v>3</v>
      </c>
    </row>
    <row r="24" spans="1:57">
      <c r="A24">
        <v>6627770522</v>
      </c>
      <c r="B24">
        <v>167721399</v>
      </c>
      <c r="C24" s="2">
        <v>43112.626701388886</v>
      </c>
      <c r="D24" s="2">
        <v>43112.627384259264</v>
      </c>
      <c r="E24" t="s">
        <v>116</v>
      </c>
      <c r="M24">
        <v>4</v>
      </c>
      <c r="P24">
        <v>1</v>
      </c>
      <c r="S24">
        <v>2</v>
      </c>
      <c r="Y24">
        <v>2</v>
      </c>
      <c r="AE24">
        <v>2</v>
      </c>
      <c r="AK24">
        <v>2</v>
      </c>
      <c r="AQ24" t="s">
        <v>117</v>
      </c>
      <c r="BE24" t="s">
        <v>118</v>
      </c>
    </row>
    <row r="25" spans="1:57" s="3" customFormat="1" ht="15">
      <c r="A25" s="3">
        <v>6607317036</v>
      </c>
      <c r="B25" s="3">
        <v>167721399</v>
      </c>
      <c r="C25" s="4">
        <v>43100.336331018523</v>
      </c>
      <c r="D25" s="4">
        <v>43100.337812500002</v>
      </c>
      <c r="E25" s="3" t="s">
        <v>119</v>
      </c>
      <c r="K25" s="3">
        <v>2</v>
      </c>
      <c r="P25" s="3">
        <v>1</v>
      </c>
      <c r="U25" s="3">
        <v>4</v>
      </c>
      <c r="Y25" s="3">
        <v>2</v>
      </c>
      <c r="AG25" s="3">
        <v>4</v>
      </c>
      <c r="AJ25" s="3">
        <v>1</v>
      </c>
      <c r="AO25" s="3">
        <v>6</v>
      </c>
      <c r="AQ25" s="3" t="s">
        <v>120</v>
      </c>
      <c r="AV25" s="3">
        <v>5</v>
      </c>
      <c r="AZ25" s="3">
        <v>1</v>
      </c>
      <c r="BE25" s="3" t="s">
        <v>121</v>
      </c>
    </row>
    <row r="26" spans="1:57">
      <c r="A26">
        <v>6606399342</v>
      </c>
      <c r="B26">
        <v>167721399</v>
      </c>
      <c r="C26" s="2">
        <v>43098.899398148147</v>
      </c>
      <c r="D26" s="2">
        <v>43098.900266203702</v>
      </c>
      <c r="E26" t="s">
        <v>122</v>
      </c>
      <c r="L26">
        <v>3</v>
      </c>
      <c r="P26">
        <v>1</v>
      </c>
      <c r="S26">
        <v>2</v>
      </c>
      <c r="Z26">
        <v>3</v>
      </c>
      <c r="AE26">
        <v>2</v>
      </c>
      <c r="AJ26">
        <v>1</v>
      </c>
      <c r="AK26">
        <v>2</v>
      </c>
      <c r="AO26">
        <v>6</v>
      </c>
      <c r="AQ26" t="s">
        <v>123</v>
      </c>
      <c r="AV26">
        <v>5</v>
      </c>
      <c r="BC26">
        <v>4</v>
      </c>
    </row>
    <row r="27" spans="1:57">
      <c r="A27">
        <v>6605870200</v>
      </c>
      <c r="B27">
        <v>167721399</v>
      </c>
      <c r="C27" s="2">
        <v>43098.369768518518</v>
      </c>
      <c r="D27" s="2">
        <v>43098.371145833327</v>
      </c>
      <c r="E27" t="s">
        <v>124</v>
      </c>
      <c r="K27">
        <v>2</v>
      </c>
      <c r="P27">
        <v>1</v>
      </c>
      <c r="S27">
        <v>2</v>
      </c>
      <c r="AA27">
        <v>4</v>
      </c>
      <c r="AF27">
        <v>3</v>
      </c>
      <c r="AJ27">
        <v>1</v>
      </c>
      <c r="AQ27" t="s">
        <v>125</v>
      </c>
      <c r="AR27">
        <v>1</v>
      </c>
      <c r="BB27">
        <v>3</v>
      </c>
    </row>
    <row r="28" spans="1:57">
      <c r="A28">
        <v>6605044886</v>
      </c>
      <c r="B28">
        <v>167721399</v>
      </c>
      <c r="C28" s="2">
        <v>43097.585046296299</v>
      </c>
      <c r="D28" s="2">
        <v>43097.586041666669</v>
      </c>
      <c r="E28" t="s">
        <v>126</v>
      </c>
      <c r="L28">
        <v>3</v>
      </c>
      <c r="P28">
        <v>1</v>
      </c>
      <c r="R28">
        <v>1</v>
      </c>
      <c r="Z28">
        <v>3</v>
      </c>
      <c r="AE28">
        <v>2</v>
      </c>
      <c r="AM28">
        <v>4</v>
      </c>
      <c r="AN28">
        <v>5</v>
      </c>
      <c r="AQ28" t="s">
        <v>127</v>
      </c>
      <c r="AT28">
        <v>3</v>
      </c>
      <c r="BC28">
        <v>4</v>
      </c>
    </row>
    <row r="29" spans="1:57">
      <c r="A29">
        <v>6604250474</v>
      </c>
      <c r="B29">
        <v>167721399</v>
      </c>
      <c r="C29" s="2">
        <v>43097.07508101852</v>
      </c>
      <c r="D29" s="2">
        <v>43097.077141203707</v>
      </c>
      <c r="E29" t="s">
        <v>128</v>
      </c>
      <c r="L29">
        <v>3</v>
      </c>
      <c r="P29">
        <v>1</v>
      </c>
      <c r="R29">
        <v>1</v>
      </c>
      <c r="Z29">
        <v>3</v>
      </c>
      <c r="AD29">
        <v>1</v>
      </c>
      <c r="AJ29">
        <v>1</v>
      </c>
      <c r="AQ29" t="s">
        <v>129</v>
      </c>
      <c r="AR29">
        <v>1</v>
      </c>
      <c r="BB29">
        <v>3</v>
      </c>
    </row>
    <row r="30" spans="1:57">
      <c r="A30">
        <v>6602473831</v>
      </c>
      <c r="B30">
        <v>167721399</v>
      </c>
      <c r="C30" s="2">
        <v>43095.704895833333</v>
      </c>
      <c r="D30" s="2">
        <v>43095.705740740741</v>
      </c>
      <c r="E30" t="s">
        <v>130</v>
      </c>
      <c r="L30">
        <v>3</v>
      </c>
      <c r="P30">
        <v>1</v>
      </c>
      <c r="S30">
        <v>2</v>
      </c>
      <c r="Y30">
        <v>2</v>
      </c>
      <c r="AE30">
        <v>2</v>
      </c>
      <c r="AJ30">
        <v>1</v>
      </c>
      <c r="AQ30" t="s">
        <v>131</v>
      </c>
      <c r="AU30">
        <v>4</v>
      </c>
      <c r="BB30">
        <v>3</v>
      </c>
    </row>
    <row r="31" spans="1:57">
      <c r="A31">
        <v>6601629867</v>
      </c>
      <c r="B31">
        <v>167721399</v>
      </c>
      <c r="C31" s="2">
        <v>43094.859664351847</v>
      </c>
      <c r="D31" s="2">
        <v>43094.86041666667</v>
      </c>
      <c r="E31" t="s">
        <v>132</v>
      </c>
      <c r="K31">
        <v>2</v>
      </c>
      <c r="Q31">
        <v>2</v>
      </c>
      <c r="T31">
        <v>3</v>
      </c>
      <c r="Y31">
        <v>2</v>
      </c>
      <c r="AD31">
        <v>1</v>
      </c>
      <c r="AJ31">
        <v>1</v>
      </c>
      <c r="AQ31" t="s">
        <v>133</v>
      </c>
      <c r="AT31">
        <v>3</v>
      </c>
      <c r="BB31">
        <v>3</v>
      </c>
    </row>
    <row r="32" spans="1:57">
      <c r="A32">
        <v>6601508509</v>
      </c>
      <c r="B32">
        <v>167721399</v>
      </c>
      <c r="C32" s="2">
        <v>43094.605567129627</v>
      </c>
      <c r="D32" s="2">
        <v>43094.606238425928</v>
      </c>
      <c r="E32" t="s">
        <v>134</v>
      </c>
      <c r="L32">
        <v>3</v>
      </c>
      <c r="Q32">
        <v>2</v>
      </c>
      <c r="T32">
        <v>3</v>
      </c>
      <c r="Z32">
        <v>3</v>
      </c>
      <c r="AE32">
        <v>2</v>
      </c>
      <c r="AJ32">
        <v>1</v>
      </c>
      <c r="AK32">
        <v>2</v>
      </c>
      <c r="AQ32" t="s">
        <v>135</v>
      </c>
      <c r="AU32">
        <v>4</v>
      </c>
      <c r="BC32">
        <v>4</v>
      </c>
    </row>
    <row r="33" spans="1:55">
      <c r="A33">
        <v>6601473042</v>
      </c>
      <c r="B33">
        <v>167721399</v>
      </c>
      <c r="C33" s="2">
        <v>43094.513194444437</v>
      </c>
      <c r="D33" s="2">
        <v>43094.515486111108</v>
      </c>
      <c r="E33" t="s">
        <v>136</v>
      </c>
      <c r="L33">
        <v>3</v>
      </c>
      <c r="P33">
        <v>1</v>
      </c>
      <c r="S33">
        <v>2</v>
      </c>
      <c r="Y33">
        <v>2</v>
      </c>
      <c r="AD33">
        <v>1</v>
      </c>
      <c r="AJ33">
        <v>1</v>
      </c>
      <c r="AQ33" t="s">
        <v>137</v>
      </c>
      <c r="AR33">
        <v>1</v>
      </c>
      <c r="BB33">
        <v>3</v>
      </c>
    </row>
    <row r="34" spans="1:55">
      <c r="A34">
        <v>6601389777</v>
      </c>
      <c r="B34">
        <v>167721399</v>
      </c>
      <c r="C34" s="2">
        <v>43094.332615740743</v>
      </c>
      <c r="D34" s="2">
        <v>43094.333333333343</v>
      </c>
      <c r="E34" t="s">
        <v>138</v>
      </c>
      <c r="L34">
        <v>3</v>
      </c>
      <c r="P34">
        <v>1</v>
      </c>
      <c r="S34">
        <v>2</v>
      </c>
      <c r="Y34">
        <v>2</v>
      </c>
      <c r="AD34">
        <v>1</v>
      </c>
      <c r="AO34">
        <v>6</v>
      </c>
      <c r="AQ34" t="s">
        <v>139</v>
      </c>
      <c r="AU34">
        <v>4</v>
      </c>
      <c r="BB34">
        <v>3</v>
      </c>
    </row>
    <row r="35" spans="1:55">
      <c r="A35">
        <v>6601159206</v>
      </c>
      <c r="B35">
        <v>167721399</v>
      </c>
      <c r="C35" s="2">
        <v>43093.900497685187</v>
      </c>
      <c r="D35" s="2">
        <v>43093.902048611111</v>
      </c>
      <c r="E35" t="s">
        <v>140</v>
      </c>
      <c r="K35">
        <v>2</v>
      </c>
      <c r="P35">
        <v>1</v>
      </c>
      <c r="R35">
        <v>1</v>
      </c>
      <c r="Y35">
        <v>2</v>
      </c>
      <c r="AE35">
        <v>2</v>
      </c>
      <c r="AJ35">
        <v>1</v>
      </c>
      <c r="AO35">
        <v>6</v>
      </c>
      <c r="AQ35" t="s">
        <v>141</v>
      </c>
      <c r="AT35">
        <v>3</v>
      </c>
      <c r="BC35">
        <v>4</v>
      </c>
    </row>
    <row r="36" spans="1:55">
      <c r="A36">
        <v>6601125767</v>
      </c>
      <c r="B36">
        <v>167721399</v>
      </c>
      <c r="C36" s="2">
        <v>43093.832314814812</v>
      </c>
      <c r="D36" s="2">
        <v>43093.833379629628</v>
      </c>
      <c r="E36" t="s">
        <v>142</v>
      </c>
      <c r="L36">
        <v>3</v>
      </c>
      <c r="P36">
        <v>1</v>
      </c>
      <c r="U36">
        <v>4</v>
      </c>
      <c r="AB36">
        <v>5</v>
      </c>
      <c r="AH36">
        <v>5</v>
      </c>
      <c r="AJ36">
        <v>1</v>
      </c>
      <c r="AP36">
        <v>7</v>
      </c>
      <c r="AQ36" t="s">
        <v>143</v>
      </c>
      <c r="AU36">
        <v>4</v>
      </c>
      <c r="BB36">
        <v>3</v>
      </c>
    </row>
    <row r="37" spans="1:55">
      <c r="A37">
        <v>6601050124</v>
      </c>
      <c r="B37">
        <v>167721399</v>
      </c>
      <c r="C37" s="2">
        <v>43093.632685185177</v>
      </c>
      <c r="D37" s="2">
        <v>43093.635000000002</v>
      </c>
      <c r="E37" t="s">
        <v>144</v>
      </c>
      <c r="K37">
        <v>2</v>
      </c>
      <c r="P37">
        <v>1</v>
      </c>
      <c r="S37">
        <v>2</v>
      </c>
      <c r="Z37">
        <v>3</v>
      </c>
      <c r="AE37">
        <v>2</v>
      </c>
      <c r="AJ37">
        <v>1</v>
      </c>
      <c r="AK37">
        <v>2</v>
      </c>
      <c r="AQ37" t="s">
        <v>145</v>
      </c>
      <c r="AY37">
        <v>8</v>
      </c>
      <c r="BB37">
        <v>3</v>
      </c>
    </row>
    <row r="38" spans="1:55">
      <c r="A38">
        <v>6601000974</v>
      </c>
      <c r="B38">
        <v>167721399</v>
      </c>
      <c r="C38" s="2">
        <v>43093.506493055553</v>
      </c>
      <c r="D38" s="2">
        <v>43093.507349537038</v>
      </c>
      <c r="E38" t="s">
        <v>146</v>
      </c>
      <c r="K38">
        <v>2</v>
      </c>
      <c r="P38">
        <v>1</v>
      </c>
      <c r="R38">
        <v>1</v>
      </c>
      <c r="Y38">
        <v>2</v>
      </c>
      <c r="AD38">
        <v>1</v>
      </c>
      <c r="AJ38">
        <v>1</v>
      </c>
      <c r="AQ38" t="s">
        <v>147</v>
      </c>
      <c r="AS38">
        <v>2</v>
      </c>
      <c r="BB38">
        <v>3</v>
      </c>
    </row>
    <row r="39" spans="1:55">
      <c r="A39">
        <v>6600937747</v>
      </c>
      <c r="B39">
        <v>167721399</v>
      </c>
      <c r="C39" s="2">
        <v>43093.372210648151</v>
      </c>
      <c r="D39" s="2">
        <v>43093.372858796298</v>
      </c>
      <c r="E39" t="s">
        <v>148</v>
      </c>
      <c r="K39">
        <v>2</v>
      </c>
      <c r="P39">
        <v>1</v>
      </c>
      <c r="R39">
        <v>1</v>
      </c>
      <c r="AA39">
        <v>4</v>
      </c>
      <c r="AF39">
        <v>3</v>
      </c>
      <c r="AN39">
        <v>5</v>
      </c>
      <c r="AO39">
        <v>6</v>
      </c>
      <c r="AQ39" t="s">
        <v>149</v>
      </c>
      <c r="AY39">
        <v>8</v>
      </c>
      <c r="BB39">
        <v>3</v>
      </c>
    </row>
    <row r="40" spans="1:55">
      <c r="A40">
        <v>6600903260</v>
      </c>
      <c r="B40">
        <v>167721399</v>
      </c>
      <c r="C40" s="2">
        <v>43093.305069444446</v>
      </c>
      <c r="D40" s="2">
        <v>43093.305787037039</v>
      </c>
      <c r="E40" t="s">
        <v>150</v>
      </c>
      <c r="L40">
        <v>3</v>
      </c>
      <c r="Q40">
        <v>2</v>
      </c>
      <c r="R40">
        <v>1</v>
      </c>
      <c r="Y40">
        <v>2</v>
      </c>
      <c r="AD40">
        <v>1</v>
      </c>
      <c r="AJ40">
        <v>1</v>
      </c>
      <c r="AQ40" t="s">
        <v>151</v>
      </c>
      <c r="AY40">
        <v>8</v>
      </c>
      <c r="BB40">
        <v>3</v>
      </c>
    </row>
    <row r="41" spans="1:55">
      <c r="A41">
        <v>6600895886</v>
      </c>
      <c r="B41">
        <v>167721399</v>
      </c>
      <c r="C41" s="2">
        <v>43093.289525462962</v>
      </c>
      <c r="D41" s="2">
        <v>43093.292615740742</v>
      </c>
      <c r="E41" t="s">
        <v>152</v>
      </c>
      <c r="K41">
        <v>2</v>
      </c>
      <c r="P41">
        <v>1</v>
      </c>
      <c r="U41">
        <v>4</v>
      </c>
      <c r="Z41">
        <v>3</v>
      </c>
      <c r="AF41">
        <v>3</v>
      </c>
      <c r="AJ41">
        <v>1</v>
      </c>
      <c r="AQ41" t="s">
        <v>153</v>
      </c>
      <c r="AS41">
        <v>2</v>
      </c>
      <c r="BB41">
        <v>3</v>
      </c>
    </row>
    <row r="42" spans="1:55">
      <c r="A42">
        <v>6600840104</v>
      </c>
      <c r="B42">
        <v>167721399</v>
      </c>
      <c r="C42" s="2">
        <v>43093.197789351849</v>
      </c>
      <c r="D42" s="2">
        <v>43093.198541666658</v>
      </c>
      <c r="E42" t="s">
        <v>154</v>
      </c>
      <c r="K42">
        <v>2</v>
      </c>
      <c r="P42">
        <v>1</v>
      </c>
      <c r="R42">
        <v>1</v>
      </c>
      <c r="Y42">
        <v>2</v>
      </c>
      <c r="AF42">
        <v>3</v>
      </c>
      <c r="AJ42">
        <v>1</v>
      </c>
      <c r="AK42">
        <v>2</v>
      </c>
      <c r="AN42">
        <v>5</v>
      </c>
      <c r="AO42">
        <v>6</v>
      </c>
      <c r="AQ42" t="s">
        <v>155</v>
      </c>
      <c r="AS42">
        <v>2</v>
      </c>
      <c r="BB42">
        <v>3</v>
      </c>
    </row>
    <row r="43" spans="1:55">
      <c r="A43">
        <v>6600697765</v>
      </c>
      <c r="B43">
        <v>167721399</v>
      </c>
      <c r="C43" s="2">
        <v>43092.913194444453</v>
      </c>
      <c r="D43" s="2">
        <v>43092.9141087963</v>
      </c>
      <c r="E43" t="s">
        <v>156</v>
      </c>
      <c r="L43">
        <v>3</v>
      </c>
      <c r="P43">
        <v>1</v>
      </c>
      <c r="R43">
        <v>1</v>
      </c>
      <c r="AA43">
        <v>4</v>
      </c>
      <c r="AF43">
        <v>3</v>
      </c>
      <c r="AJ43">
        <v>1</v>
      </c>
      <c r="AO43">
        <v>6</v>
      </c>
      <c r="AQ43" t="s">
        <v>157</v>
      </c>
      <c r="AT43">
        <v>3</v>
      </c>
      <c r="BB43">
        <v>3</v>
      </c>
    </row>
    <row r="44" spans="1:55">
      <c r="A44">
        <v>6600692735</v>
      </c>
      <c r="B44">
        <v>167721399</v>
      </c>
      <c r="C44" s="2">
        <v>43092.901608796303</v>
      </c>
      <c r="D44" s="2">
        <v>43092.902499999997</v>
      </c>
      <c r="E44" t="s">
        <v>158</v>
      </c>
      <c r="K44">
        <v>2</v>
      </c>
      <c r="P44">
        <v>1</v>
      </c>
      <c r="S44">
        <v>2</v>
      </c>
      <c r="AA44">
        <v>4</v>
      </c>
      <c r="AE44">
        <v>2</v>
      </c>
      <c r="AJ44">
        <v>1</v>
      </c>
      <c r="AK44">
        <v>2</v>
      </c>
      <c r="AP44">
        <v>7</v>
      </c>
      <c r="AQ44" t="s">
        <v>159</v>
      </c>
      <c r="AS44">
        <v>2</v>
      </c>
      <c r="BB44">
        <v>3</v>
      </c>
    </row>
    <row r="45" spans="1:55">
      <c r="A45">
        <v>6600676073</v>
      </c>
      <c r="B45">
        <v>167721399</v>
      </c>
      <c r="C45" s="2">
        <v>43092.868495370371</v>
      </c>
      <c r="D45" s="2">
        <v>43092.869490740741</v>
      </c>
      <c r="E45" t="s">
        <v>160</v>
      </c>
      <c r="K45">
        <v>2</v>
      </c>
      <c r="P45">
        <v>1</v>
      </c>
      <c r="R45">
        <v>1</v>
      </c>
      <c r="Z45">
        <v>3</v>
      </c>
      <c r="AE45">
        <v>2</v>
      </c>
      <c r="AJ45">
        <v>1</v>
      </c>
      <c r="AO45">
        <v>6</v>
      </c>
      <c r="AQ45" t="s">
        <v>161</v>
      </c>
      <c r="AR45">
        <v>1</v>
      </c>
      <c r="BB45">
        <v>3</v>
      </c>
    </row>
    <row r="46" spans="1:55">
      <c r="A46">
        <v>6600670410</v>
      </c>
      <c r="B46">
        <v>167721399</v>
      </c>
      <c r="C46" s="2">
        <v>43092.856168981481</v>
      </c>
      <c r="D46" s="2">
        <v>43092.856851851851</v>
      </c>
      <c r="E46" t="s">
        <v>162</v>
      </c>
      <c r="K46">
        <v>2</v>
      </c>
      <c r="P46">
        <v>1</v>
      </c>
      <c r="S46">
        <v>2</v>
      </c>
      <c r="Y46">
        <v>2</v>
      </c>
      <c r="AD46">
        <v>1</v>
      </c>
      <c r="AK46">
        <v>2</v>
      </c>
      <c r="AQ46" t="s">
        <v>163</v>
      </c>
      <c r="AR46">
        <v>1</v>
      </c>
      <c r="BB46">
        <v>3</v>
      </c>
    </row>
    <row r="47" spans="1:55">
      <c r="A47">
        <v>6600666968</v>
      </c>
      <c r="B47">
        <v>167721399</v>
      </c>
      <c r="C47" s="2">
        <v>43092.848310185182</v>
      </c>
      <c r="D47" s="2">
        <v>43092.849293981482</v>
      </c>
      <c r="E47" t="s">
        <v>164</v>
      </c>
      <c r="J47">
        <v>1</v>
      </c>
      <c r="P47">
        <v>1</v>
      </c>
      <c r="R47">
        <v>1</v>
      </c>
      <c r="Y47">
        <v>2</v>
      </c>
      <c r="AE47">
        <v>2</v>
      </c>
      <c r="AJ47">
        <v>1</v>
      </c>
      <c r="AK47">
        <v>2</v>
      </c>
      <c r="AQ47" t="s">
        <v>165</v>
      </c>
      <c r="AR47">
        <v>1</v>
      </c>
      <c r="BB47">
        <v>3</v>
      </c>
    </row>
    <row r="48" spans="1:55">
      <c r="A48">
        <v>6600632329</v>
      </c>
      <c r="B48">
        <v>167721399</v>
      </c>
      <c r="C48" s="2">
        <v>43092.775497685187</v>
      </c>
      <c r="D48" s="2">
        <v>43092.777395833327</v>
      </c>
      <c r="E48" t="s">
        <v>166</v>
      </c>
      <c r="L48">
        <v>3</v>
      </c>
      <c r="P48">
        <v>1</v>
      </c>
      <c r="V48">
        <v>5</v>
      </c>
      <c r="AB48">
        <v>5</v>
      </c>
      <c r="AG48">
        <v>4</v>
      </c>
      <c r="AJ48">
        <v>1</v>
      </c>
      <c r="AK48">
        <v>2</v>
      </c>
      <c r="AO48">
        <v>6</v>
      </c>
      <c r="AQ48" t="s">
        <v>167</v>
      </c>
      <c r="AT48">
        <v>3</v>
      </c>
      <c r="BC48">
        <v>4</v>
      </c>
    </row>
    <row r="49" spans="1:55">
      <c r="A49">
        <v>6600620258</v>
      </c>
      <c r="B49">
        <v>167721399</v>
      </c>
      <c r="C49" s="2">
        <v>43092.752418981479</v>
      </c>
      <c r="D49" s="2">
        <v>43092.753680555557</v>
      </c>
      <c r="E49" t="s">
        <v>168</v>
      </c>
      <c r="L49">
        <v>3</v>
      </c>
      <c r="P49">
        <v>1</v>
      </c>
      <c r="V49">
        <v>5</v>
      </c>
      <c r="AA49">
        <v>4</v>
      </c>
      <c r="AF49">
        <v>3</v>
      </c>
      <c r="AJ49">
        <v>1</v>
      </c>
      <c r="AO49">
        <v>6</v>
      </c>
      <c r="AQ49" t="s">
        <v>169</v>
      </c>
      <c r="AT49">
        <v>3</v>
      </c>
      <c r="BB49">
        <v>3</v>
      </c>
    </row>
    <row r="50" spans="1:55">
      <c r="A50">
        <v>6600561021</v>
      </c>
      <c r="B50">
        <v>167721399</v>
      </c>
      <c r="C50" s="2">
        <v>43092.650625000002</v>
      </c>
      <c r="D50" s="2">
        <v>43092.65121527778</v>
      </c>
      <c r="E50" t="s">
        <v>170</v>
      </c>
      <c r="K50">
        <v>2</v>
      </c>
      <c r="P50">
        <v>1</v>
      </c>
      <c r="S50">
        <v>2</v>
      </c>
      <c r="AA50">
        <v>4</v>
      </c>
      <c r="AF50">
        <v>3</v>
      </c>
      <c r="AK50">
        <v>2</v>
      </c>
      <c r="AQ50" t="s">
        <v>171</v>
      </c>
      <c r="AT50">
        <v>3</v>
      </c>
      <c r="BC50">
        <v>4</v>
      </c>
    </row>
    <row r="51" spans="1:55">
      <c r="A51">
        <v>6600548995</v>
      </c>
      <c r="B51">
        <v>167721399</v>
      </c>
      <c r="C51" s="2">
        <v>43092.632060185177</v>
      </c>
      <c r="D51" s="2">
        <v>43092.633217592593</v>
      </c>
      <c r="E51" t="s">
        <v>172</v>
      </c>
      <c r="K51">
        <v>2</v>
      </c>
      <c r="P51">
        <v>1</v>
      </c>
      <c r="R51">
        <v>1</v>
      </c>
      <c r="Y51">
        <v>2</v>
      </c>
      <c r="AE51">
        <v>2</v>
      </c>
      <c r="AJ51">
        <v>1</v>
      </c>
      <c r="AK51">
        <v>2</v>
      </c>
      <c r="AN51">
        <v>5</v>
      </c>
      <c r="AQ51" t="s">
        <v>173</v>
      </c>
      <c r="AT51">
        <v>3</v>
      </c>
      <c r="BB51">
        <v>3</v>
      </c>
    </row>
    <row r="52" spans="1:55">
      <c r="A52">
        <v>6600543051</v>
      </c>
      <c r="B52">
        <v>167721399</v>
      </c>
      <c r="C52" s="2">
        <v>43092.624837962961</v>
      </c>
      <c r="D52" s="2">
        <v>43092.625949074078</v>
      </c>
      <c r="E52" t="s">
        <v>174</v>
      </c>
      <c r="L52">
        <v>3</v>
      </c>
      <c r="P52">
        <v>1</v>
      </c>
      <c r="R52">
        <v>1</v>
      </c>
      <c r="Y52">
        <v>2</v>
      </c>
      <c r="AE52">
        <v>2</v>
      </c>
      <c r="AJ52">
        <v>1</v>
      </c>
      <c r="AK52">
        <v>2</v>
      </c>
      <c r="AL52">
        <v>3</v>
      </c>
      <c r="AN52">
        <v>5</v>
      </c>
      <c r="AO52">
        <v>6</v>
      </c>
      <c r="AQ52" t="s">
        <v>175</v>
      </c>
      <c r="AY52">
        <v>8</v>
      </c>
      <c r="BC52">
        <v>4</v>
      </c>
    </row>
    <row r="53" spans="1:55">
      <c r="A53">
        <v>6600523504</v>
      </c>
      <c r="B53">
        <v>167721399</v>
      </c>
      <c r="C53" s="2">
        <v>43092.596585648149</v>
      </c>
      <c r="D53" s="2">
        <v>43092.59783564815</v>
      </c>
      <c r="E53" t="s">
        <v>176</v>
      </c>
      <c r="K53">
        <v>2</v>
      </c>
      <c r="P53">
        <v>1</v>
      </c>
      <c r="T53">
        <v>3</v>
      </c>
      <c r="AA53">
        <v>4</v>
      </c>
      <c r="AF53">
        <v>3</v>
      </c>
      <c r="AJ53">
        <v>1</v>
      </c>
      <c r="AK53">
        <v>2</v>
      </c>
      <c r="AO53">
        <v>6</v>
      </c>
      <c r="AQ53" t="s">
        <v>177</v>
      </c>
      <c r="AR53">
        <v>1</v>
      </c>
      <c r="BC53">
        <v>4</v>
      </c>
    </row>
    <row r="54" spans="1:55">
      <c r="A54">
        <v>6600518075</v>
      </c>
      <c r="B54">
        <v>167721399</v>
      </c>
      <c r="C54" s="2">
        <v>43092.587858796287</v>
      </c>
      <c r="D54" s="2">
        <v>43092.589965277781</v>
      </c>
      <c r="E54" t="s">
        <v>178</v>
      </c>
      <c r="L54">
        <v>3</v>
      </c>
      <c r="P54">
        <v>1</v>
      </c>
      <c r="S54">
        <v>2</v>
      </c>
      <c r="Z54">
        <v>3</v>
      </c>
      <c r="AE54">
        <v>2</v>
      </c>
      <c r="AJ54">
        <v>1</v>
      </c>
      <c r="AK54">
        <v>2</v>
      </c>
      <c r="AQ54" t="s">
        <v>179</v>
      </c>
      <c r="AS54">
        <v>2</v>
      </c>
      <c r="BB54">
        <v>3</v>
      </c>
    </row>
    <row r="55" spans="1:55">
      <c r="A55">
        <v>6600517716</v>
      </c>
      <c r="B55">
        <v>167721399</v>
      </c>
      <c r="C55" s="2">
        <v>43092.571747685193</v>
      </c>
      <c r="D55" s="2">
        <v>43092.589432870373</v>
      </c>
      <c r="E55" t="s">
        <v>180</v>
      </c>
      <c r="K55">
        <v>2</v>
      </c>
      <c r="P55">
        <v>1</v>
      </c>
      <c r="S55">
        <v>2</v>
      </c>
      <c r="Y55">
        <v>2</v>
      </c>
      <c r="AD55">
        <v>1</v>
      </c>
      <c r="AJ55">
        <v>1</v>
      </c>
      <c r="AQ55" t="s">
        <v>181</v>
      </c>
      <c r="AT55">
        <v>3</v>
      </c>
      <c r="BB55">
        <v>3</v>
      </c>
    </row>
    <row r="56" spans="1:55">
      <c r="A56">
        <v>6600509619</v>
      </c>
      <c r="B56">
        <v>167721399</v>
      </c>
      <c r="C56" s="2">
        <v>43092.576909722222</v>
      </c>
      <c r="D56" s="2">
        <v>43092.577650462961</v>
      </c>
      <c r="E56" t="s">
        <v>182</v>
      </c>
      <c r="K56">
        <v>2</v>
      </c>
      <c r="Q56">
        <v>2</v>
      </c>
      <c r="S56">
        <v>2</v>
      </c>
      <c r="Y56">
        <v>2</v>
      </c>
      <c r="AD56">
        <v>1</v>
      </c>
      <c r="AJ56">
        <v>1</v>
      </c>
      <c r="AP56">
        <v>7</v>
      </c>
      <c r="AQ56" t="s">
        <v>183</v>
      </c>
      <c r="AU56">
        <v>4</v>
      </c>
      <c r="BB56">
        <v>3</v>
      </c>
    </row>
    <row r="57" spans="1:55">
      <c r="A57">
        <v>6600491966</v>
      </c>
      <c r="B57">
        <v>167721399</v>
      </c>
      <c r="C57" s="2">
        <v>43092.54892361111</v>
      </c>
      <c r="D57" s="2">
        <v>43092.550902777781</v>
      </c>
      <c r="E57" t="s">
        <v>184</v>
      </c>
      <c r="L57">
        <v>3</v>
      </c>
      <c r="P57">
        <v>1</v>
      </c>
      <c r="U57">
        <v>4</v>
      </c>
      <c r="Y57">
        <v>2</v>
      </c>
      <c r="AD57">
        <v>1</v>
      </c>
      <c r="AJ57">
        <v>1</v>
      </c>
      <c r="AQ57" t="s">
        <v>185</v>
      </c>
      <c r="AU57">
        <v>4</v>
      </c>
      <c r="BC57">
        <v>4</v>
      </c>
    </row>
    <row r="58" spans="1:55">
      <c r="A58">
        <v>6600477715</v>
      </c>
      <c r="B58">
        <v>167721399</v>
      </c>
      <c r="C58" s="2">
        <v>43092.525266203702</v>
      </c>
      <c r="D58" s="2">
        <v>43092.52851851852</v>
      </c>
      <c r="E58" t="s">
        <v>186</v>
      </c>
      <c r="L58">
        <v>3</v>
      </c>
      <c r="P58">
        <v>1</v>
      </c>
      <c r="S58">
        <v>2</v>
      </c>
      <c r="X58">
        <v>1</v>
      </c>
      <c r="AF58">
        <v>3</v>
      </c>
      <c r="AJ58">
        <v>1</v>
      </c>
      <c r="AK58">
        <v>2</v>
      </c>
      <c r="AQ58" t="s">
        <v>187</v>
      </c>
      <c r="AS58">
        <v>2</v>
      </c>
      <c r="BB58">
        <v>3</v>
      </c>
    </row>
    <row r="59" spans="1:55">
      <c r="A59">
        <v>6600475814</v>
      </c>
      <c r="B59">
        <v>167721399</v>
      </c>
      <c r="C59" s="2">
        <v>43092.524259259262</v>
      </c>
      <c r="D59" s="2">
        <v>43092.525625000002</v>
      </c>
      <c r="E59" t="s">
        <v>188</v>
      </c>
      <c r="K59">
        <v>2</v>
      </c>
      <c r="Q59">
        <v>2</v>
      </c>
      <c r="R59">
        <v>1</v>
      </c>
      <c r="Y59">
        <v>2</v>
      </c>
      <c r="AD59">
        <v>1</v>
      </c>
      <c r="AO59">
        <v>6</v>
      </c>
      <c r="AQ59" t="s">
        <v>189</v>
      </c>
      <c r="AT59">
        <v>3</v>
      </c>
      <c r="BC59">
        <v>4</v>
      </c>
    </row>
    <row r="60" spans="1:55">
      <c r="A60">
        <v>6600472380</v>
      </c>
      <c r="B60">
        <v>167721399</v>
      </c>
      <c r="C60" s="2">
        <v>43092.51798611111</v>
      </c>
      <c r="D60" s="2">
        <v>43092.520196759258</v>
      </c>
      <c r="E60" t="s">
        <v>190</v>
      </c>
      <c r="L60">
        <v>3</v>
      </c>
      <c r="P60">
        <v>1</v>
      </c>
      <c r="T60">
        <v>3</v>
      </c>
      <c r="Y60">
        <v>2</v>
      </c>
      <c r="AE60">
        <v>2</v>
      </c>
      <c r="AO60">
        <v>6</v>
      </c>
      <c r="AQ60" t="s">
        <v>191</v>
      </c>
      <c r="AU60">
        <v>4</v>
      </c>
      <c r="BC60">
        <v>4</v>
      </c>
    </row>
    <row r="61" spans="1:55">
      <c r="A61">
        <v>6600461886</v>
      </c>
      <c r="B61">
        <v>167721399</v>
      </c>
      <c r="C61" s="2">
        <v>43092.503009259257</v>
      </c>
      <c r="D61" s="2">
        <v>43092.504537037043</v>
      </c>
      <c r="E61" t="s">
        <v>192</v>
      </c>
      <c r="K61">
        <v>2</v>
      </c>
      <c r="P61">
        <v>1</v>
      </c>
      <c r="R61">
        <v>1</v>
      </c>
      <c r="Z61">
        <v>3</v>
      </c>
      <c r="AE61">
        <v>2</v>
      </c>
      <c r="AK61">
        <v>2</v>
      </c>
      <c r="AQ61" t="s">
        <v>193</v>
      </c>
      <c r="AT61">
        <v>3</v>
      </c>
      <c r="BB61">
        <v>3</v>
      </c>
    </row>
    <row r="62" spans="1:55">
      <c r="A62">
        <v>6600453084</v>
      </c>
      <c r="B62">
        <v>167721399</v>
      </c>
      <c r="C62" s="2">
        <v>43092.483831018522</v>
      </c>
      <c r="D62" s="2">
        <v>43092.491435185177</v>
      </c>
      <c r="E62" t="s">
        <v>194</v>
      </c>
      <c r="K62">
        <v>2</v>
      </c>
      <c r="Q62">
        <v>2</v>
      </c>
      <c r="S62">
        <v>2</v>
      </c>
      <c r="Y62">
        <v>2</v>
      </c>
      <c r="AD62">
        <v>1</v>
      </c>
      <c r="AJ62">
        <v>1</v>
      </c>
      <c r="AQ62" t="s">
        <v>195</v>
      </c>
      <c r="AT62">
        <v>3</v>
      </c>
      <c r="BC62">
        <v>4</v>
      </c>
    </row>
    <row r="63" spans="1:55">
      <c r="A63">
        <v>6600445761</v>
      </c>
      <c r="B63">
        <v>167721399</v>
      </c>
      <c r="C63" s="2">
        <v>43092.479594907411</v>
      </c>
      <c r="D63" s="2">
        <v>43092.480497685188</v>
      </c>
      <c r="E63" t="s">
        <v>196</v>
      </c>
      <c r="L63">
        <v>3</v>
      </c>
      <c r="Q63">
        <v>2</v>
      </c>
      <c r="S63">
        <v>2</v>
      </c>
      <c r="AA63">
        <v>4</v>
      </c>
      <c r="AE63">
        <v>2</v>
      </c>
      <c r="AK63">
        <v>2</v>
      </c>
      <c r="AO63">
        <v>6</v>
      </c>
      <c r="AQ63" t="s">
        <v>197</v>
      </c>
      <c r="AU63">
        <v>4</v>
      </c>
      <c r="BC63">
        <v>4</v>
      </c>
    </row>
    <row r="64" spans="1:55">
      <c r="A64">
        <v>6600439422</v>
      </c>
      <c r="B64">
        <v>167721399</v>
      </c>
      <c r="C64" s="2">
        <v>43092.468587962961</v>
      </c>
      <c r="D64" s="2">
        <v>43092.471030092587</v>
      </c>
      <c r="E64" t="s">
        <v>198</v>
      </c>
      <c r="N64">
        <v>5</v>
      </c>
      <c r="P64">
        <v>1</v>
      </c>
      <c r="W64">
        <v>6</v>
      </c>
      <c r="Z64">
        <v>3</v>
      </c>
      <c r="AD64">
        <v>1</v>
      </c>
      <c r="AJ64">
        <v>1</v>
      </c>
      <c r="AK64">
        <v>2</v>
      </c>
      <c r="AQ64" t="s">
        <v>199</v>
      </c>
      <c r="AU64">
        <v>4</v>
      </c>
      <c r="BC64">
        <v>4</v>
      </c>
    </row>
    <row r="65" spans="1:57">
      <c r="A65">
        <v>6600428861</v>
      </c>
      <c r="B65">
        <v>167721399</v>
      </c>
      <c r="C65" s="2">
        <v>43092.4533912037</v>
      </c>
      <c r="D65" s="2">
        <v>43092.455474537041</v>
      </c>
      <c r="E65" t="s">
        <v>200</v>
      </c>
      <c r="K65">
        <v>2</v>
      </c>
      <c r="P65">
        <v>1</v>
      </c>
      <c r="U65">
        <v>4</v>
      </c>
      <c r="Z65">
        <v>3</v>
      </c>
      <c r="AE65">
        <v>2</v>
      </c>
      <c r="AJ65">
        <v>1</v>
      </c>
      <c r="AK65">
        <v>2</v>
      </c>
      <c r="AP65">
        <v>7</v>
      </c>
      <c r="AQ65" t="s">
        <v>201</v>
      </c>
      <c r="AT65">
        <v>3</v>
      </c>
      <c r="BB65">
        <v>3</v>
      </c>
    </row>
    <row r="66" spans="1:57">
      <c r="A66">
        <v>6600410037</v>
      </c>
      <c r="B66">
        <v>167721399</v>
      </c>
      <c r="C66" s="2">
        <v>43092.427881944437</v>
      </c>
      <c r="D66" s="2">
        <v>43092.428611111107</v>
      </c>
      <c r="E66" t="s">
        <v>202</v>
      </c>
      <c r="L66">
        <v>3</v>
      </c>
      <c r="P66">
        <v>1</v>
      </c>
      <c r="U66">
        <v>4</v>
      </c>
      <c r="Y66">
        <v>2</v>
      </c>
      <c r="AD66">
        <v>1</v>
      </c>
      <c r="AJ66">
        <v>1</v>
      </c>
      <c r="AQ66" t="s">
        <v>203</v>
      </c>
      <c r="AS66">
        <v>2</v>
      </c>
      <c r="BB66">
        <v>3</v>
      </c>
    </row>
    <row r="67" spans="1:57">
      <c r="A67">
        <v>6600407770</v>
      </c>
      <c r="B67">
        <v>167721399</v>
      </c>
      <c r="C67" s="2">
        <v>43092.424629629633</v>
      </c>
      <c r="D67" s="2">
        <v>43092.425451388888</v>
      </c>
      <c r="E67" t="s">
        <v>204</v>
      </c>
      <c r="L67">
        <v>3</v>
      </c>
      <c r="P67">
        <v>1</v>
      </c>
      <c r="S67">
        <v>2</v>
      </c>
      <c r="AA67">
        <v>4</v>
      </c>
      <c r="AF67">
        <v>3</v>
      </c>
      <c r="AJ67">
        <v>1</v>
      </c>
      <c r="AQ67" t="s">
        <v>205</v>
      </c>
      <c r="AY67">
        <v>8</v>
      </c>
      <c r="BB67">
        <v>3</v>
      </c>
    </row>
    <row r="68" spans="1:57" s="3" customFormat="1" ht="15">
      <c r="A68" s="3">
        <v>6600407226</v>
      </c>
      <c r="B68" s="3">
        <v>167721399</v>
      </c>
      <c r="C68" s="4">
        <v>43092.423425925917</v>
      </c>
      <c r="D68" s="4">
        <v>43092.424756944441</v>
      </c>
      <c r="E68" s="3" t="s">
        <v>206</v>
      </c>
      <c r="K68" s="3">
        <v>2</v>
      </c>
      <c r="P68" s="3">
        <v>1</v>
      </c>
      <c r="S68" s="3">
        <v>2</v>
      </c>
      <c r="Y68" s="3">
        <v>2</v>
      </c>
      <c r="AE68" s="3">
        <v>2</v>
      </c>
      <c r="AP68" s="3">
        <v>7</v>
      </c>
      <c r="AQ68" s="3" t="s">
        <v>207</v>
      </c>
      <c r="AT68" s="3">
        <v>3</v>
      </c>
      <c r="AZ68" s="3">
        <v>1</v>
      </c>
      <c r="BE68" s="3" t="s">
        <v>208</v>
      </c>
    </row>
    <row r="69" spans="1:57" ht="15">
      <c r="A69">
        <v>6600402407</v>
      </c>
      <c r="B69">
        <v>167721399</v>
      </c>
      <c r="C69">
        <v>43092.416585648149</v>
      </c>
      <c r="D69">
        <v>43092.418067129627</v>
      </c>
      <c r="E69" t="s">
        <v>209</v>
      </c>
      <c r="K69">
        <v>2</v>
      </c>
      <c r="P69">
        <v>1</v>
      </c>
      <c r="S69">
        <v>2</v>
      </c>
      <c r="Z69">
        <v>3</v>
      </c>
      <c r="AF69">
        <v>3</v>
      </c>
      <c r="AJ69">
        <v>1</v>
      </c>
      <c r="AQ69" t="s">
        <v>210</v>
      </c>
      <c r="AY69">
        <v>8</v>
      </c>
      <c r="AZ69" s="5"/>
      <c r="BB69">
        <v>3</v>
      </c>
      <c r="BE69" t="s">
        <v>211</v>
      </c>
    </row>
    <row r="70" spans="1:57" s="3" customFormat="1" ht="15">
      <c r="A70" s="3">
        <v>6600379267</v>
      </c>
      <c r="B70" s="3">
        <v>167721399</v>
      </c>
      <c r="C70" s="4">
        <v>43092.386423611111</v>
      </c>
      <c r="D70" s="4">
        <v>43092.387777777767</v>
      </c>
      <c r="E70" s="3" t="s">
        <v>212</v>
      </c>
      <c r="L70" s="3">
        <v>3</v>
      </c>
      <c r="P70" s="3">
        <v>1</v>
      </c>
      <c r="S70" s="3">
        <v>2</v>
      </c>
      <c r="Y70" s="3">
        <v>2</v>
      </c>
      <c r="AD70" s="3">
        <v>1</v>
      </c>
      <c r="AP70" s="3">
        <v>7</v>
      </c>
      <c r="AQ70" s="3" t="s">
        <v>213</v>
      </c>
      <c r="AT70" s="3">
        <v>3</v>
      </c>
      <c r="AZ70" s="3">
        <v>1</v>
      </c>
      <c r="BE70" s="3" t="s">
        <v>214</v>
      </c>
    </row>
    <row r="71" spans="1:57" s="3" customFormat="1" ht="15">
      <c r="A71" s="3">
        <v>6600378502</v>
      </c>
      <c r="B71" s="3">
        <v>167721399</v>
      </c>
      <c r="C71" s="4">
        <v>43092.385613425933</v>
      </c>
      <c r="D71" s="4">
        <v>43092.386840277781</v>
      </c>
      <c r="E71" s="3" t="s">
        <v>215</v>
      </c>
      <c r="K71" s="3">
        <v>2</v>
      </c>
      <c r="Q71" s="3">
        <v>2</v>
      </c>
      <c r="S71" s="3">
        <v>2</v>
      </c>
      <c r="Y71" s="3">
        <v>2</v>
      </c>
      <c r="AE71" s="3">
        <v>2</v>
      </c>
      <c r="AJ71" s="3">
        <v>1</v>
      </c>
      <c r="AL71" s="3">
        <v>3</v>
      </c>
      <c r="AO71" s="3">
        <v>6</v>
      </c>
      <c r="AQ71" s="3" t="s">
        <v>216</v>
      </c>
      <c r="AS71" s="3">
        <v>2</v>
      </c>
      <c r="AZ71" s="3">
        <v>1</v>
      </c>
      <c r="BE71" s="3" t="s">
        <v>217</v>
      </c>
    </row>
    <row r="72" spans="1:57">
      <c r="A72">
        <v>6600342593</v>
      </c>
      <c r="B72">
        <v>167721399</v>
      </c>
      <c r="C72" s="2">
        <v>43092.342673611107</v>
      </c>
      <c r="D72" s="2">
        <v>43092.343553240738</v>
      </c>
      <c r="E72" t="s">
        <v>218</v>
      </c>
      <c r="K72">
        <v>2</v>
      </c>
      <c r="P72">
        <v>1</v>
      </c>
      <c r="U72">
        <v>4</v>
      </c>
      <c r="AA72">
        <v>4</v>
      </c>
      <c r="AE72">
        <v>2</v>
      </c>
      <c r="AJ72">
        <v>1</v>
      </c>
      <c r="AQ72" t="s">
        <v>219</v>
      </c>
      <c r="AT72">
        <v>3</v>
      </c>
      <c r="BB72">
        <v>3</v>
      </c>
    </row>
    <row r="73" spans="1:57">
      <c r="A73">
        <v>6600318801</v>
      </c>
      <c r="B73">
        <v>167721399</v>
      </c>
      <c r="C73" s="2">
        <v>43092.312708333331</v>
      </c>
      <c r="D73" s="2">
        <v>43092.315648148149</v>
      </c>
      <c r="E73" t="s">
        <v>220</v>
      </c>
      <c r="K73">
        <v>2</v>
      </c>
      <c r="P73">
        <v>1</v>
      </c>
      <c r="S73">
        <v>2</v>
      </c>
      <c r="Z73">
        <v>3</v>
      </c>
      <c r="AE73">
        <v>2</v>
      </c>
      <c r="AJ73">
        <v>1</v>
      </c>
      <c r="AK73">
        <v>2</v>
      </c>
      <c r="AP73">
        <v>7</v>
      </c>
      <c r="AQ73" t="s">
        <v>221</v>
      </c>
      <c r="AS73">
        <v>2</v>
      </c>
      <c r="BB73">
        <v>3</v>
      </c>
    </row>
    <row r="74" spans="1:57">
      <c r="A74">
        <v>6600312667</v>
      </c>
      <c r="B74">
        <v>167721399</v>
      </c>
      <c r="C74" s="2">
        <v>43092.307500000003</v>
      </c>
      <c r="D74" s="2">
        <v>43092.308541666673</v>
      </c>
      <c r="E74" t="s">
        <v>222</v>
      </c>
      <c r="K74">
        <v>2</v>
      </c>
      <c r="P74">
        <v>1</v>
      </c>
      <c r="S74">
        <v>2</v>
      </c>
      <c r="Z74">
        <v>3</v>
      </c>
      <c r="AF74">
        <v>3</v>
      </c>
      <c r="AJ74">
        <v>1</v>
      </c>
      <c r="AQ74" t="s">
        <v>223</v>
      </c>
      <c r="AS74">
        <v>2</v>
      </c>
      <c r="BB74">
        <v>3</v>
      </c>
    </row>
    <row r="75" spans="1:57">
      <c r="A75">
        <v>6600306461</v>
      </c>
      <c r="B75">
        <v>167721399</v>
      </c>
      <c r="C75" s="2">
        <v>43092.299108796287</v>
      </c>
      <c r="D75" s="2">
        <v>43092.301435185182</v>
      </c>
      <c r="E75" t="s">
        <v>224</v>
      </c>
      <c r="L75">
        <v>3</v>
      </c>
      <c r="P75">
        <v>1</v>
      </c>
      <c r="AA75">
        <v>4</v>
      </c>
      <c r="AG75">
        <v>4</v>
      </c>
      <c r="AJ75">
        <v>1</v>
      </c>
      <c r="AQ75" t="s">
        <v>225</v>
      </c>
      <c r="AT75">
        <v>3</v>
      </c>
      <c r="BB75">
        <v>3</v>
      </c>
    </row>
    <row r="76" spans="1:57">
      <c r="A76">
        <v>6600301949</v>
      </c>
      <c r="B76">
        <v>167721399</v>
      </c>
      <c r="C76" s="2">
        <v>43092.294571759259</v>
      </c>
      <c r="D76" s="2">
        <v>43092.296296296299</v>
      </c>
      <c r="E76" t="s">
        <v>226</v>
      </c>
      <c r="K76">
        <v>2</v>
      </c>
      <c r="P76">
        <v>1</v>
      </c>
      <c r="U76">
        <v>4</v>
      </c>
      <c r="AB76">
        <v>5</v>
      </c>
      <c r="AH76">
        <v>5</v>
      </c>
      <c r="AJ76">
        <v>1</v>
      </c>
      <c r="AO76">
        <v>6</v>
      </c>
      <c r="AQ76" t="s">
        <v>227</v>
      </c>
      <c r="AT76">
        <v>3</v>
      </c>
      <c r="BB76">
        <v>3</v>
      </c>
    </row>
    <row r="77" spans="1:57" s="3" customFormat="1" ht="15">
      <c r="A77" s="3">
        <v>6600263261</v>
      </c>
      <c r="B77" s="3">
        <v>167721399</v>
      </c>
      <c r="C77" s="4">
        <v>43092.251319444447</v>
      </c>
      <c r="D77" s="4">
        <v>43092.253275462957</v>
      </c>
      <c r="E77" s="3" t="s">
        <v>228</v>
      </c>
      <c r="L77" s="3">
        <v>3</v>
      </c>
      <c r="P77" s="3">
        <v>1</v>
      </c>
      <c r="S77" s="3">
        <v>2</v>
      </c>
      <c r="Y77" s="3">
        <v>2</v>
      </c>
      <c r="AD77" s="3">
        <v>1</v>
      </c>
      <c r="AO77" s="3">
        <v>6</v>
      </c>
      <c r="AQ77" s="3" t="s">
        <v>229</v>
      </c>
      <c r="AU77" s="3">
        <v>4</v>
      </c>
      <c r="AZ77" s="3">
        <v>1</v>
      </c>
      <c r="BE77" s="3" t="s">
        <v>230</v>
      </c>
    </row>
    <row r="78" spans="1:57" ht="15">
      <c r="A78">
        <v>6600261594</v>
      </c>
      <c r="B78">
        <v>167721399</v>
      </c>
      <c r="C78">
        <v>43092.248043981483</v>
      </c>
      <c r="D78">
        <v>43092.251400462963</v>
      </c>
      <c r="E78" t="s">
        <v>231</v>
      </c>
      <c r="O78">
        <v>6</v>
      </c>
      <c r="Q78">
        <v>2</v>
      </c>
      <c r="V78">
        <v>5</v>
      </c>
      <c r="Y78">
        <v>2</v>
      </c>
      <c r="AF78">
        <v>3</v>
      </c>
      <c r="AL78">
        <v>3</v>
      </c>
      <c r="AO78">
        <v>6</v>
      </c>
      <c r="AP78">
        <v>7</v>
      </c>
      <c r="AQ78" t="s">
        <v>232</v>
      </c>
      <c r="AY78">
        <v>8</v>
      </c>
      <c r="AZ78" s="5"/>
      <c r="BB78">
        <v>3</v>
      </c>
      <c r="BE78" t="s">
        <v>233</v>
      </c>
    </row>
    <row r="79" spans="1:57">
      <c r="A79">
        <v>6600249652</v>
      </c>
      <c r="B79">
        <v>167721399</v>
      </c>
      <c r="C79" s="2">
        <v>43092.237361111111</v>
      </c>
      <c r="D79" s="2">
        <v>43092.238171296303</v>
      </c>
      <c r="E79" t="s">
        <v>234</v>
      </c>
      <c r="L79">
        <v>3</v>
      </c>
      <c r="Q79">
        <v>2</v>
      </c>
      <c r="T79">
        <v>3</v>
      </c>
      <c r="Z79">
        <v>3</v>
      </c>
      <c r="AE79">
        <v>2</v>
      </c>
      <c r="AK79">
        <v>2</v>
      </c>
      <c r="AN79">
        <v>5</v>
      </c>
      <c r="AO79">
        <v>6</v>
      </c>
      <c r="AQ79" t="s">
        <v>235</v>
      </c>
      <c r="AT79">
        <v>3</v>
      </c>
      <c r="BC79">
        <v>4</v>
      </c>
    </row>
    <row r="80" spans="1:57">
      <c r="A80">
        <v>6600242751</v>
      </c>
      <c r="B80">
        <v>167721399</v>
      </c>
      <c r="C80" s="2">
        <v>43092.229178240741</v>
      </c>
      <c r="D80" s="2">
        <v>43092.230312500003</v>
      </c>
      <c r="E80" t="s">
        <v>236</v>
      </c>
      <c r="K80">
        <v>2</v>
      </c>
      <c r="P80">
        <v>1</v>
      </c>
      <c r="U80">
        <v>4</v>
      </c>
      <c r="AB80">
        <v>5</v>
      </c>
      <c r="AH80">
        <v>5</v>
      </c>
      <c r="AJ80">
        <v>1</v>
      </c>
      <c r="AO80">
        <v>6</v>
      </c>
      <c r="AQ80" t="s">
        <v>237</v>
      </c>
      <c r="AX80">
        <v>7</v>
      </c>
      <c r="BB80">
        <v>3</v>
      </c>
    </row>
    <row r="81" spans="1:55">
      <c r="A81">
        <v>6600241354</v>
      </c>
      <c r="B81">
        <v>167721399</v>
      </c>
      <c r="C81" s="2">
        <v>43092.227800925917</v>
      </c>
      <c r="D81" s="2">
        <v>43092.228726851848</v>
      </c>
      <c r="E81" t="s">
        <v>238</v>
      </c>
      <c r="L81">
        <v>3</v>
      </c>
      <c r="P81">
        <v>1</v>
      </c>
      <c r="S81">
        <v>2</v>
      </c>
      <c r="Y81">
        <v>2</v>
      </c>
      <c r="AD81">
        <v>1</v>
      </c>
      <c r="AJ81">
        <v>1</v>
      </c>
      <c r="AQ81" t="s">
        <v>239</v>
      </c>
      <c r="AS81">
        <v>2</v>
      </c>
      <c r="BB81">
        <v>3</v>
      </c>
    </row>
    <row r="82" spans="1:55">
      <c r="A82">
        <v>6600221314</v>
      </c>
      <c r="B82">
        <v>167721399</v>
      </c>
      <c r="C82" s="2">
        <v>43092.204293981478</v>
      </c>
      <c r="D82" s="2">
        <v>43092.205682870372</v>
      </c>
      <c r="E82" t="s">
        <v>240</v>
      </c>
      <c r="K82">
        <v>2</v>
      </c>
      <c r="P82">
        <v>1</v>
      </c>
      <c r="S82">
        <v>2</v>
      </c>
      <c r="Y82">
        <v>2</v>
      </c>
      <c r="AF82">
        <v>3</v>
      </c>
      <c r="AJ82">
        <v>1</v>
      </c>
      <c r="AQ82" t="s">
        <v>241</v>
      </c>
      <c r="AX82">
        <v>7</v>
      </c>
      <c r="BC82">
        <v>4</v>
      </c>
    </row>
    <row r="83" spans="1:55">
      <c r="A83">
        <v>6600220164</v>
      </c>
      <c r="B83">
        <v>167721399</v>
      </c>
      <c r="C83" s="2">
        <v>43092.202233796299</v>
      </c>
      <c r="D83" s="2">
        <v>43092.204282407409</v>
      </c>
      <c r="E83" t="s">
        <v>242</v>
      </c>
      <c r="K83">
        <v>2</v>
      </c>
      <c r="P83">
        <v>1</v>
      </c>
      <c r="U83">
        <v>4</v>
      </c>
      <c r="AA83">
        <v>4</v>
      </c>
      <c r="AF83">
        <v>3</v>
      </c>
      <c r="AJ83">
        <v>1</v>
      </c>
      <c r="AK83">
        <v>2</v>
      </c>
      <c r="AQ83" t="s">
        <v>243</v>
      </c>
      <c r="AR83">
        <v>1</v>
      </c>
      <c r="BB83">
        <v>3</v>
      </c>
    </row>
    <row r="84" spans="1:55">
      <c r="A84">
        <v>6600216855</v>
      </c>
      <c r="B84">
        <v>167721399</v>
      </c>
      <c r="C84" s="2">
        <v>43092.198541666658</v>
      </c>
      <c r="D84" s="2">
        <v>43092.20034722222</v>
      </c>
      <c r="E84" t="s">
        <v>244</v>
      </c>
      <c r="L84">
        <v>3</v>
      </c>
      <c r="P84">
        <v>1</v>
      </c>
      <c r="T84">
        <v>3</v>
      </c>
      <c r="X84">
        <v>1</v>
      </c>
      <c r="AD84">
        <v>1</v>
      </c>
      <c r="AJ84">
        <v>1</v>
      </c>
      <c r="AP84">
        <v>7</v>
      </c>
      <c r="AQ84" t="s">
        <v>245</v>
      </c>
      <c r="AT84">
        <v>3</v>
      </c>
      <c r="BC84">
        <v>4</v>
      </c>
    </row>
    <row r="85" spans="1:55">
      <c r="A85">
        <v>6600216803</v>
      </c>
      <c r="B85">
        <v>167721399</v>
      </c>
      <c r="C85" s="2">
        <v>43092.198784722219</v>
      </c>
      <c r="D85" s="2">
        <v>43092.200277777767</v>
      </c>
      <c r="E85" t="s">
        <v>246</v>
      </c>
      <c r="L85">
        <v>3</v>
      </c>
      <c r="P85">
        <v>1</v>
      </c>
      <c r="U85">
        <v>4</v>
      </c>
      <c r="AA85">
        <v>4</v>
      </c>
      <c r="AG85">
        <v>4</v>
      </c>
      <c r="AJ85">
        <v>1</v>
      </c>
      <c r="AO85">
        <v>6</v>
      </c>
      <c r="AP85">
        <v>7</v>
      </c>
      <c r="AQ85" t="s">
        <v>247</v>
      </c>
      <c r="AS85">
        <v>2</v>
      </c>
      <c r="BB85">
        <v>3</v>
      </c>
    </row>
    <row r="86" spans="1:55">
      <c r="A86">
        <v>6600180873</v>
      </c>
      <c r="B86">
        <v>167721399</v>
      </c>
      <c r="C86" s="2">
        <v>43092.153483796297</v>
      </c>
      <c r="D86" s="2">
        <v>43092.15420138889</v>
      </c>
      <c r="E86" t="s">
        <v>248</v>
      </c>
      <c r="K86">
        <v>2</v>
      </c>
      <c r="P86">
        <v>1</v>
      </c>
      <c r="R86">
        <v>1</v>
      </c>
      <c r="Y86">
        <v>2</v>
      </c>
      <c r="AD86">
        <v>1</v>
      </c>
      <c r="AJ86">
        <v>1</v>
      </c>
      <c r="AQ86" t="s">
        <v>249</v>
      </c>
      <c r="AT86">
        <v>3</v>
      </c>
      <c r="BB86">
        <v>3</v>
      </c>
    </row>
    <row r="87" spans="1:55">
      <c r="A87">
        <v>6600162221</v>
      </c>
      <c r="B87">
        <v>167721399</v>
      </c>
      <c r="C87" s="2">
        <v>43092.127743055556</v>
      </c>
      <c r="D87" s="2">
        <v>43092.12908564815</v>
      </c>
      <c r="E87" t="s">
        <v>250</v>
      </c>
      <c r="K87">
        <v>2</v>
      </c>
      <c r="P87">
        <v>1</v>
      </c>
      <c r="R87">
        <v>1</v>
      </c>
      <c r="Y87">
        <v>2</v>
      </c>
      <c r="AE87">
        <v>2</v>
      </c>
      <c r="AP87">
        <v>7</v>
      </c>
      <c r="AQ87" t="s">
        <v>251</v>
      </c>
      <c r="AR87">
        <v>1</v>
      </c>
      <c r="BB87">
        <v>3</v>
      </c>
    </row>
    <row r="88" spans="1:55">
      <c r="A88">
        <v>6600144074</v>
      </c>
      <c r="B88">
        <v>167721399</v>
      </c>
      <c r="C88" s="2">
        <v>43092.108020833337</v>
      </c>
      <c r="D88" s="2">
        <v>43092.109155092592</v>
      </c>
      <c r="E88" t="s">
        <v>252</v>
      </c>
      <c r="L88">
        <v>3</v>
      </c>
      <c r="P88">
        <v>1</v>
      </c>
      <c r="V88">
        <v>5</v>
      </c>
      <c r="Y88">
        <v>2</v>
      </c>
      <c r="AD88">
        <v>1</v>
      </c>
      <c r="AJ88">
        <v>1</v>
      </c>
      <c r="AQ88" t="s">
        <v>253</v>
      </c>
      <c r="AY88">
        <v>8</v>
      </c>
      <c r="BC88">
        <v>4</v>
      </c>
    </row>
    <row r="89" spans="1:55">
      <c r="A89">
        <v>6600117782</v>
      </c>
      <c r="B89">
        <v>167721399</v>
      </c>
      <c r="C89" s="2">
        <v>43092.069872685177</v>
      </c>
      <c r="D89" s="2">
        <v>43092.071701388893</v>
      </c>
      <c r="E89" t="s">
        <v>254</v>
      </c>
      <c r="N89">
        <v>5</v>
      </c>
      <c r="P89">
        <v>1</v>
      </c>
      <c r="W89">
        <v>6</v>
      </c>
      <c r="Z89">
        <v>3</v>
      </c>
      <c r="AD89">
        <v>1</v>
      </c>
      <c r="AJ89">
        <v>1</v>
      </c>
      <c r="AO89">
        <v>6</v>
      </c>
      <c r="AQ89" t="s">
        <v>255</v>
      </c>
      <c r="AS89">
        <v>2</v>
      </c>
      <c r="BB89">
        <v>3</v>
      </c>
    </row>
    <row r="90" spans="1:55">
      <c r="A90">
        <v>6600102305</v>
      </c>
      <c r="B90">
        <v>167721399</v>
      </c>
      <c r="C90" s="2">
        <v>43092.049085648148</v>
      </c>
      <c r="D90" s="2">
        <v>43092.049722222233</v>
      </c>
      <c r="E90" t="s">
        <v>256</v>
      </c>
      <c r="L90">
        <v>3</v>
      </c>
      <c r="Q90">
        <v>2</v>
      </c>
      <c r="S90">
        <v>2</v>
      </c>
      <c r="Z90">
        <v>3</v>
      </c>
      <c r="AD90">
        <v>1</v>
      </c>
      <c r="AN90">
        <v>5</v>
      </c>
      <c r="AO90">
        <v>6</v>
      </c>
      <c r="AQ90" t="s">
        <v>257</v>
      </c>
      <c r="AU90">
        <v>4</v>
      </c>
      <c r="BB90">
        <v>3</v>
      </c>
    </row>
    <row r="91" spans="1:55">
      <c r="A91">
        <v>6600087490</v>
      </c>
      <c r="B91">
        <v>167721399</v>
      </c>
      <c r="C91" s="2">
        <v>43092.028252314813</v>
      </c>
      <c r="D91" s="2">
        <v>43092.029189814813</v>
      </c>
      <c r="E91" t="s">
        <v>258</v>
      </c>
      <c r="K91">
        <v>2</v>
      </c>
      <c r="P91">
        <v>1</v>
      </c>
      <c r="R91">
        <v>1</v>
      </c>
      <c r="Z91">
        <v>3</v>
      </c>
      <c r="AF91">
        <v>3</v>
      </c>
      <c r="AJ91">
        <v>1</v>
      </c>
      <c r="AK91">
        <v>2</v>
      </c>
      <c r="AQ91" t="s">
        <v>259</v>
      </c>
      <c r="AR91">
        <v>1</v>
      </c>
      <c r="BB91">
        <v>3</v>
      </c>
    </row>
    <row r="92" spans="1:55">
      <c r="A92">
        <v>6600065283</v>
      </c>
      <c r="B92">
        <v>167721399</v>
      </c>
      <c r="C92" s="2">
        <v>43091.997766203713</v>
      </c>
      <c r="D92" s="2">
        <v>43091.998703703714</v>
      </c>
      <c r="E92" t="s">
        <v>260</v>
      </c>
      <c r="J92">
        <v>1</v>
      </c>
      <c r="P92">
        <v>1</v>
      </c>
      <c r="S92">
        <v>2</v>
      </c>
      <c r="AA92">
        <v>4</v>
      </c>
      <c r="AF92">
        <v>3</v>
      </c>
      <c r="AJ92">
        <v>1</v>
      </c>
      <c r="AQ92" t="s">
        <v>261</v>
      </c>
      <c r="AY92">
        <v>8</v>
      </c>
      <c r="BB92">
        <v>3</v>
      </c>
    </row>
    <row r="93" spans="1:55">
      <c r="A93">
        <v>6600050392</v>
      </c>
      <c r="B93">
        <v>167721399</v>
      </c>
      <c r="C93" s="2">
        <v>43091.976550925923</v>
      </c>
      <c r="D93" s="2">
        <v>43091.977627314824</v>
      </c>
      <c r="E93" t="s">
        <v>262</v>
      </c>
      <c r="J93">
        <v>1</v>
      </c>
      <c r="P93">
        <v>1</v>
      </c>
      <c r="T93">
        <v>3</v>
      </c>
      <c r="Y93">
        <v>2</v>
      </c>
      <c r="AE93">
        <v>2</v>
      </c>
      <c r="AJ93">
        <v>1</v>
      </c>
      <c r="AQ93" t="s">
        <v>263</v>
      </c>
      <c r="AT93">
        <v>3</v>
      </c>
      <c r="BC93">
        <v>4</v>
      </c>
    </row>
    <row r="94" spans="1:55">
      <c r="A94">
        <v>6600041847</v>
      </c>
      <c r="B94">
        <v>167721399</v>
      </c>
      <c r="C94" s="2">
        <v>43091.96434027778</v>
      </c>
      <c r="D94" s="2">
        <v>43091.965381944443</v>
      </c>
      <c r="E94" t="s">
        <v>264</v>
      </c>
      <c r="L94">
        <v>3</v>
      </c>
      <c r="P94">
        <v>1</v>
      </c>
      <c r="T94">
        <v>3</v>
      </c>
      <c r="Y94">
        <v>2</v>
      </c>
      <c r="AD94">
        <v>1</v>
      </c>
      <c r="AJ94">
        <v>1</v>
      </c>
      <c r="AP94">
        <v>7</v>
      </c>
      <c r="AQ94" t="s">
        <v>265</v>
      </c>
      <c r="AV94">
        <v>5</v>
      </c>
      <c r="BB94">
        <v>3</v>
      </c>
    </row>
    <row r="95" spans="1:55">
      <c r="A95">
        <v>6600028243</v>
      </c>
      <c r="B95">
        <v>167721399</v>
      </c>
      <c r="C95" s="2">
        <v>43091.943518518521</v>
      </c>
      <c r="D95" s="2">
        <v>43091.944502314807</v>
      </c>
      <c r="E95" t="s">
        <v>266</v>
      </c>
      <c r="K95">
        <v>2</v>
      </c>
      <c r="P95">
        <v>1</v>
      </c>
      <c r="S95">
        <v>2</v>
      </c>
      <c r="Z95">
        <v>3</v>
      </c>
      <c r="AE95">
        <v>2</v>
      </c>
      <c r="AJ95">
        <v>1</v>
      </c>
      <c r="AQ95" t="s">
        <v>267</v>
      </c>
      <c r="AS95">
        <v>2</v>
      </c>
      <c r="BB95">
        <v>3</v>
      </c>
    </row>
    <row r="96" spans="1:55">
      <c r="A96">
        <v>6600026016</v>
      </c>
      <c r="B96">
        <v>167721399</v>
      </c>
      <c r="C96" s="2">
        <v>43091.940023148149</v>
      </c>
      <c r="D96" s="2">
        <v>43091.940833333327</v>
      </c>
      <c r="E96" t="s">
        <v>268</v>
      </c>
      <c r="L96">
        <v>3</v>
      </c>
      <c r="P96">
        <v>1</v>
      </c>
      <c r="T96">
        <v>3</v>
      </c>
      <c r="Y96">
        <v>2</v>
      </c>
      <c r="AE96">
        <v>2</v>
      </c>
      <c r="AJ96">
        <v>1</v>
      </c>
      <c r="AO96">
        <v>6</v>
      </c>
      <c r="AQ96" t="s">
        <v>269</v>
      </c>
      <c r="AT96">
        <v>3</v>
      </c>
      <c r="BB96">
        <v>3</v>
      </c>
    </row>
    <row r="97" spans="1:57">
      <c r="A97">
        <v>6600021488</v>
      </c>
      <c r="B97">
        <v>167721399</v>
      </c>
      <c r="C97" s="2">
        <v>43091.932905092603</v>
      </c>
      <c r="D97" s="2">
        <v>43091.93378472222</v>
      </c>
      <c r="E97" t="s">
        <v>270</v>
      </c>
      <c r="L97">
        <v>3</v>
      </c>
      <c r="P97">
        <v>1</v>
      </c>
      <c r="S97">
        <v>2</v>
      </c>
      <c r="Y97">
        <v>2</v>
      </c>
      <c r="AD97">
        <v>1</v>
      </c>
      <c r="AJ97">
        <v>1</v>
      </c>
      <c r="AQ97" t="s">
        <v>271</v>
      </c>
      <c r="AY97">
        <v>8</v>
      </c>
      <c r="BB97">
        <v>3</v>
      </c>
    </row>
    <row r="98" spans="1:57">
      <c r="A98">
        <v>6600020578</v>
      </c>
      <c r="B98">
        <v>167721399</v>
      </c>
      <c r="C98" s="2">
        <v>43091.931574074071</v>
      </c>
      <c r="D98" s="2">
        <v>43091.932233796288</v>
      </c>
      <c r="E98" t="s">
        <v>272</v>
      </c>
      <c r="K98">
        <v>2</v>
      </c>
      <c r="P98">
        <v>1</v>
      </c>
      <c r="S98">
        <v>2</v>
      </c>
      <c r="Y98">
        <v>2</v>
      </c>
      <c r="AE98">
        <v>2</v>
      </c>
      <c r="AO98">
        <v>6</v>
      </c>
      <c r="AQ98" t="s">
        <v>273</v>
      </c>
      <c r="AS98">
        <v>2</v>
      </c>
      <c r="BB98">
        <v>3</v>
      </c>
    </row>
    <row r="99" spans="1:57" s="3" customFormat="1" ht="15">
      <c r="A99" s="3">
        <v>6600016130</v>
      </c>
      <c r="B99" s="3">
        <v>167721399</v>
      </c>
      <c r="C99" s="4">
        <v>43091.924108796287</v>
      </c>
      <c r="D99" s="4">
        <v>43091.924837962957</v>
      </c>
      <c r="E99" s="3" t="s">
        <v>274</v>
      </c>
      <c r="K99" s="3">
        <v>2</v>
      </c>
      <c r="P99" s="3">
        <v>1</v>
      </c>
      <c r="U99" s="3">
        <v>4</v>
      </c>
      <c r="AB99" s="3">
        <v>5</v>
      </c>
      <c r="AG99" s="3">
        <v>4</v>
      </c>
      <c r="AJ99" s="3">
        <v>1</v>
      </c>
      <c r="AK99" s="3">
        <v>2</v>
      </c>
      <c r="AO99" s="3">
        <v>6</v>
      </c>
      <c r="AU99" s="3">
        <v>4</v>
      </c>
      <c r="AZ99" s="3">
        <v>1</v>
      </c>
      <c r="BE99" s="3" t="s">
        <v>275</v>
      </c>
    </row>
    <row r="100" spans="1:57">
      <c r="A100">
        <v>6600007520</v>
      </c>
      <c r="B100">
        <v>167721399</v>
      </c>
      <c r="C100" s="2">
        <v>43091.910787037043</v>
      </c>
      <c r="D100" s="2">
        <v>43091.911689814813</v>
      </c>
      <c r="E100" t="s">
        <v>276</v>
      </c>
      <c r="K100">
        <v>2</v>
      </c>
      <c r="P100">
        <v>1</v>
      </c>
      <c r="S100">
        <v>2</v>
      </c>
      <c r="Y100">
        <v>2</v>
      </c>
      <c r="AE100">
        <v>2</v>
      </c>
      <c r="AJ100">
        <v>1</v>
      </c>
      <c r="AN100">
        <v>5</v>
      </c>
      <c r="AQ100" t="s">
        <v>277</v>
      </c>
      <c r="AT100">
        <v>3</v>
      </c>
      <c r="BB100">
        <v>3</v>
      </c>
    </row>
    <row r="101" spans="1:57">
      <c r="A101">
        <v>6600006182</v>
      </c>
      <c r="B101">
        <v>167721399</v>
      </c>
      <c r="C101" s="2">
        <v>43091.909016203703</v>
      </c>
      <c r="D101" s="2">
        <v>43091.91002314815</v>
      </c>
      <c r="E101" t="s">
        <v>278</v>
      </c>
      <c r="L101">
        <v>3</v>
      </c>
      <c r="P101">
        <v>1</v>
      </c>
      <c r="U101">
        <v>4</v>
      </c>
      <c r="Z101">
        <v>3</v>
      </c>
      <c r="AE101">
        <v>2</v>
      </c>
      <c r="AJ101">
        <v>1</v>
      </c>
      <c r="AQ101" t="s">
        <v>279</v>
      </c>
      <c r="AS101">
        <v>2</v>
      </c>
      <c r="BB101">
        <v>3</v>
      </c>
    </row>
    <row r="102" spans="1:57">
      <c r="A102">
        <v>6599997772</v>
      </c>
      <c r="B102">
        <v>167721399</v>
      </c>
      <c r="C102" s="2">
        <v>43091.896631944437</v>
      </c>
      <c r="D102" s="2">
        <v>43091.897418981483</v>
      </c>
      <c r="E102" t="s">
        <v>280</v>
      </c>
      <c r="K102">
        <v>2</v>
      </c>
      <c r="P102">
        <v>1</v>
      </c>
      <c r="S102">
        <v>2</v>
      </c>
      <c r="Y102">
        <v>2</v>
      </c>
      <c r="AD102">
        <v>1</v>
      </c>
      <c r="AJ102">
        <v>1</v>
      </c>
      <c r="AQ102" t="s">
        <v>281</v>
      </c>
      <c r="AT102">
        <v>3</v>
      </c>
      <c r="BB102">
        <v>3</v>
      </c>
    </row>
    <row r="103" spans="1:57">
      <c r="A103">
        <v>6599995496</v>
      </c>
      <c r="B103">
        <v>167721399</v>
      </c>
      <c r="C103" s="2">
        <v>43091.89334490741</v>
      </c>
      <c r="D103" s="2">
        <v>43091.894490740742</v>
      </c>
      <c r="E103" t="s">
        <v>282</v>
      </c>
      <c r="L103">
        <v>3</v>
      </c>
      <c r="P103">
        <v>1</v>
      </c>
      <c r="S103">
        <v>2</v>
      </c>
      <c r="Z103">
        <v>3</v>
      </c>
      <c r="AE103">
        <v>2</v>
      </c>
      <c r="AJ103">
        <v>1</v>
      </c>
      <c r="AQ103" t="s">
        <v>283</v>
      </c>
      <c r="AX103">
        <v>7</v>
      </c>
      <c r="BB103">
        <v>3</v>
      </c>
    </row>
    <row r="104" spans="1:57">
      <c r="A104">
        <v>6599994090</v>
      </c>
      <c r="B104">
        <v>167721399</v>
      </c>
      <c r="C104" s="2">
        <v>43091.890752314823</v>
      </c>
      <c r="D104" s="2">
        <v>43091.892696759263</v>
      </c>
      <c r="E104" t="s">
        <v>284</v>
      </c>
      <c r="K104">
        <v>2</v>
      </c>
      <c r="Q104">
        <v>2</v>
      </c>
      <c r="S104">
        <v>2</v>
      </c>
      <c r="Z104">
        <v>3</v>
      </c>
      <c r="AE104">
        <v>2</v>
      </c>
      <c r="AN104">
        <v>5</v>
      </c>
      <c r="AQ104" t="s">
        <v>285</v>
      </c>
      <c r="AY104">
        <v>8</v>
      </c>
      <c r="BC104">
        <v>4</v>
      </c>
      <c r="BE104" t="s">
        <v>286</v>
      </c>
    </row>
    <row r="105" spans="1:57">
      <c r="A105">
        <v>6599987592</v>
      </c>
      <c r="B105">
        <v>167721399</v>
      </c>
      <c r="C105" s="2">
        <v>43091.883877314824</v>
      </c>
      <c r="D105" s="2">
        <v>43091.885034722232</v>
      </c>
      <c r="E105" t="s">
        <v>287</v>
      </c>
      <c r="L105">
        <v>3</v>
      </c>
      <c r="P105">
        <v>1</v>
      </c>
      <c r="S105">
        <v>2</v>
      </c>
      <c r="Z105">
        <v>3</v>
      </c>
      <c r="AE105">
        <v>2</v>
      </c>
      <c r="AJ105">
        <v>1</v>
      </c>
      <c r="AK105">
        <v>2</v>
      </c>
      <c r="AP105">
        <v>7</v>
      </c>
      <c r="AQ105" t="s">
        <v>288</v>
      </c>
      <c r="AT105">
        <v>3</v>
      </c>
      <c r="BB105">
        <v>3</v>
      </c>
    </row>
    <row r="106" spans="1:57">
      <c r="A106">
        <v>6599982768</v>
      </c>
      <c r="B106">
        <v>167721399</v>
      </c>
      <c r="C106" s="2">
        <v>43091.87908564815</v>
      </c>
      <c r="D106" s="2">
        <v>43091.880300925928</v>
      </c>
      <c r="E106" t="s">
        <v>289</v>
      </c>
      <c r="L106">
        <v>3</v>
      </c>
      <c r="Q106">
        <v>2</v>
      </c>
      <c r="V106">
        <v>5</v>
      </c>
      <c r="AA106">
        <v>4</v>
      </c>
      <c r="AE106">
        <v>2</v>
      </c>
      <c r="AJ106">
        <v>1</v>
      </c>
      <c r="AQ106" t="s">
        <v>290</v>
      </c>
      <c r="AT106">
        <v>3</v>
      </c>
      <c r="BB106">
        <v>3</v>
      </c>
    </row>
    <row r="107" spans="1:57">
      <c r="A107">
        <v>6599979520</v>
      </c>
      <c r="B107">
        <v>167721399</v>
      </c>
      <c r="C107" s="2">
        <v>43091.875335648147</v>
      </c>
      <c r="D107" s="2">
        <v>43091.876203703701</v>
      </c>
      <c r="E107" t="s">
        <v>291</v>
      </c>
      <c r="K107">
        <v>2</v>
      </c>
      <c r="P107">
        <v>1</v>
      </c>
      <c r="T107">
        <v>3</v>
      </c>
      <c r="Z107">
        <v>3</v>
      </c>
      <c r="AE107">
        <v>2</v>
      </c>
      <c r="AO107">
        <v>6</v>
      </c>
      <c r="AQ107" t="s">
        <v>292</v>
      </c>
      <c r="AR107">
        <v>1</v>
      </c>
      <c r="BB107">
        <v>3</v>
      </c>
    </row>
    <row r="108" spans="1:57">
      <c r="A108">
        <v>6599970590</v>
      </c>
      <c r="B108">
        <v>167721399</v>
      </c>
      <c r="C108" s="2">
        <v>43091.86314814815</v>
      </c>
      <c r="D108" s="2">
        <v>43091.863854166673</v>
      </c>
      <c r="E108" t="s">
        <v>293</v>
      </c>
      <c r="K108">
        <v>2</v>
      </c>
      <c r="P108">
        <v>1</v>
      </c>
      <c r="S108">
        <v>2</v>
      </c>
      <c r="Y108">
        <v>2</v>
      </c>
      <c r="AE108">
        <v>2</v>
      </c>
      <c r="AJ108">
        <v>1</v>
      </c>
      <c r="AN108">
        <v>5</v>
      </c>
      <c r="AQ108" t="s">
        <v>294</v>
      </c>
      <c r="AS108">
        <v>2</v>
      </c>
      <c r="BC108">
        <v>4</v>
      </c>
    </row>
    <row r="109" spans="1:57">
      <c r="A109">
        <v>6599967826</v>
      </c>
      <c r="B109">
        <v>167721399</v>
      </c>
      <c r="C109" s="2">
        <v>43091.858773148153</v>
      </c>
      <c r="D109" s="2">
        <v>43091.86010416667</v>
      </c>
      <c r="E109" t="s">
        <v>295</v>
      </c>
      <c r="L109">
        <v>3</v>
      </c>
      <c r="P109">
        <v>1</v>
      </c>
      <c r="T109">
        <v>3</v>
      </c>
      <c r="AA109">
        <v>4</v>
      </c>
      <c r="AF109">
        <v>3</v>
      </c>
      <c r="AJ109">
        <v>1</v>
      </c>
      <c r="AQ109" t="s">
        <v>296</v>
      </c>
      <c r="AT109">
        <v>3</v>
      </c>
      <c r="BB109">
        <v>3</v>
      </c>
    </row>
    <row r="110" spans="1:57">
      <c r="A110">
        <v>6599967480</v>
      </c>
      <c r="B110">
        <v>167721399</v>
      </c>
      <c r="C110" s="2">
        <v>43091.854016203702</v>
      </c>
      <c r="D110" s="2">
        <v>43091.859664351847</v>
      </c>
      <c r="E110" t="s">
        <v>297</v>
      </c>
      <c r="L110">
        <v>3</v>
      </c>
      <c r="P110">
        <v>1</v>
      </c>
      <c r="T110">
        <v>3</v>
      </c>
      <c r="Y110">
        <v>2</v>
      </c>
      <c r="AE110">
        <v>2</v>
      </c>
      <c r="AJ110">
        <v>1</v>
      </c>
      <c r="AK110">
        <v>2</v>
      </c>
      <c r="AQ110" t="s">
        <v>298</v>
      </c>
      <c r="AY110">
        <v>8</v>
      </c>
      <c r="BB110">
        <v>3</v>
      </c>
    </row>
    <row r="111" spans="1:57">
      <c r="A111">
        <v>6599967134</v>
      </c>
      <c r="B111">
        <v>167721399</v>
      </c>
      <c r="C111" s="2">
        <v>43091.858275462961</v>
      </c>
      <c r="D111" s="2">
        <v>43091.859201388892</v>
      </c>
      <c r="E111" t="s">
        <v>299</v>
      </c>
      <c r="K111">
        <v>2</v>
      </c>
      <c r="P111">
        <v>1</v>
      </c>
      <c r="R111">
        <v>1</v>
      </c>
      <c r="Z111">
        <v>3</v>
      </c>
      <c r="AE111">
        <v>2</v>
      </c>
      <c r="AJ111">
        <v>1</v>
      </c>
      <c r="AQ111" t="s">
        <v>300</v>
      </c>
      <c r="AT111">
        <v>3</v>
      </c>
      <c r="BC111">
        <v>4</v>
      </c>
    </row>
    <row r="112" spans="1:57">
      <c r="A112">
        <v>6599960026</v>
      </c>
      <c r="B112">
        <v>167721399</v>
      </c>
      <c r="C112" s="2">
        <v>43091.848263888889</v>
      </c>
      <c r="D112" s="2">
        <v>43091.849629629629</v>
      </c>
      <c r="E112" t="s">
        <v>301</v>
      </c>
      <c r="L112">
        <v>3</v>
      </c>
      <c r="Q112">
        <v>2</v>
      </c>
      <c r="R112">
        <v>1</v>
      </c>
      <c r="X112">
        <v>1</v>
      </c>
      <c r="AD112">
        <v>1</v>
      </c>
      <c r="AO112">
        <v>6</v>
      </c>
      <c r="AQ112" t="s">
        <v>302</v>
      </c>
      <c r="AY112">
        <v>8</v>
      </c>
      <c r="BC112">
        <v>4</v>
      </c>
      <c r="BE112" t="s">
        <v>303</v>
      </c>
    </row>
    <row r="113" spans="1:57">
      <c r="A113">
        <v>6599956728</v>
      </c>
      <c r="B113">
        <v>167721399</v>
      </c>
      <c r="C113" s="2">
        <v>43091.840763888889</v>
      </c>
      <c r="D113" s="2">
        <v>43091.845462962963</v>
      </c>
      <c r="E113" t="s">
        <v>304</v>
      </c>
      <c r="K113">
        <v>2</v>
      </c>
      <c r="P113">
        <v>1</v>
      </c>
      <c r="S113">
        <v>2</v>
      </c>
      <c r="Z113">
        <v>3</v>
      </c>
      <c r="AE113">
        <v>2</v>
      </c>
      <c r="AJ113">
        <v>1</v>
      </c>
      <c r="AO113">
        <v>6</v>
      </c>
      <c r="AQ113" t="s">
        <v>305</v>
      </c>
      <c r="AU113">
        <v>4</v>
      </c>
      <c r="BB113">
        <v>3</v>
      </c>
    </row>
    <row r="114" spans="1:57">
      <c r="A114">
        <v>6599954235</v>
      </c>
      <c r="B114">
        <v>167721399</v>
      </c>
      <c r="C114" s="2">
        <v>43091.841134259259</v>
      </c>
      <c r="D114" s="2">
        <v>43091.842210648138</v>
      </c>
      <c r="E114" t="s">
        <v>306</v>
      </c>
      <c r="K114">
        <v>2</v>
      </c>
      <c r="Q114">
        <v>2</v>
      </c>
      <c r="S114">
        <v>2</v>
      </c>
      <c r="Y114">
        <v>2</v>
      </c>
      <c r="AD114">
        <v>1</v>
      </c>
      <c r="AJ114">
        <v>1</v>
      </c>
      <c r="AK114">
        <v>2</v>
      </c>
      <c r="AQ114" t="s">
        <v>307</v>
      </c>
      <c r="AR114">
        <v>1</v>
      </c>
      <c r="BC114">
        <v>4</v>
      </c>
    </row>
    <row r="115" spans="1:57">
      <c r="A115">
        <v>6599946653</v>
      </c>
      <c r="B115">
        <v>167721399</v>
      </c>
      <c r="C115" s="2">
        <v>43091.831122685187</v>
      </c>
      <c r="D115" s="2">
        <v>43091.832546296297</v>
      </c>
      <c r="E115" t="s">
        <v>308</v>
      </c>
      <c r="L115">
        <v>3</v>
      </c>
      <c r="P115">
        <v>1</v>
      </c>
      <c r="V115">
        <v>5</v>
      </c>
      <c r="Z115">
        <v>3</v>
      </c>
      <c r="AE115">
        <v>2</v>
      </c>
      <c r="AJ115">
        <v>1</v>
      </c>
      <c r="AQ115" t="s">
        <v>309</v>
      </c>
      <c r="AU115">
        <v>4</v>
      </c>
      <c r="BB115">
        <v>3</v>
      </c>
    </row>
    <row r="116" spans="1:57">
      <c r="A116">
        <v>6599944564</v>
      </c>
      <c r="B116">
        <v>167721399</v>
      </c>
      <c r="C116" s="2">
        <v>43091.829050925917</v>
      </c>
      <c r="D116" s="2">
        <v>43091.82984953704</v>
      </c>
      <c r="E116" t="s">
        <v>310</v>
      </c>
      <c r="L116">
        <v>3</v>
      </c>
      <c r="P116">
        <v>1</v>
      </c>
      <c r="S116">
        <v>2</v>
      </c>
      <c r="AA116">
        <v>4</v>
      </c>
      <c r="AF116">
        <v>3</v>
      </c>
      <c r="AJ116">
        <v>1</v>
      </c>
      <c r="AK116">
        <v>2</v>
      </c>
      <c r="AL116">
        <v>3</v>
      </c>
      <c r="AO116">
        <v>6</v>
      </c>
      <c r="AP116">
        <v>7</v>
      </c>
      <c r="AQ116" t="s">
        <v>311</v>
      </c>
      <c r="AX116">
        <v>7</v>
      </c>
      <c r="BB116">
        <v>3</v>
      </c>
    </row>
    <row r="117" spans="1:57">
      <c r="A117">
        <v>6599935434</v>
      </c>
      <c r="B117">
        <v>167721399</v>
      </c>
      <c r="C117" s="2">
        <v>43091.818020833343</v>
      </c>
      <c r="D117" s="2">
        <v>43091.818784722222</v>
      </c>
      <c r="E117" t="s">
        <v>312</v>
      </c>
      <c r="K117">
        <v>2</v>
      </c>
      <c r="P117">
        <v>1</v>
      </c>
      <c r="U117">
        <v>4</v>
      </c>
      <c r="Z117">
        <v>3</v>
      </c>
      <c r="AE117">
        <v>2</v>
      </c>
      <c r="AO117">
        <v>6</v>
      </c>
      <c r="AQ117" t="s">
        <v>189</v>
      </c>
      <c r="AS117">
        <v>2</v>
      </c>
      <c r="BB117">
        <v>3</v>
      </c>
    </row>
    <row r="118" spans="1:57">
      <c r="A118">
        <v>6599935324</v>
      </c>
      <c r="B118">
        <v>167721399</v>
      </c>
      <c r="C118" s="2">
        <v>43091.817488425928</v>
      </c>
      <c r="D118" s="2">
        <v>43091.818657407413</v>
      </c>
      <c r="E118" t="s">
        <v>313</v>
      </c>
      <c r="K118">
        <v>2</v>
      </c>
      <c r="P118">
        <v>1</v>
      </c>
      <c r="S118">
        <v>2</v>
      </c>
      <c r="Z118">
        <v>3</v>
      </c>
      <c r="AD118">
        <v>1</v>
      </c>
      <c r="AJ118">
        <v>1</v>
      </c>
      <c r="AM118">
        <v>4</v>
      </c>
      <c r="AQ118" t="s">
        <v>314</v>
      </c>
      <c r="AU118">
        <v>4</v>
      </c>
      <c r="BB118">
        <v>3</v>
      </c>
      <c r="BE118" t="s">
        <v>315</v>
      </c>
    </row>
    <row r="119" spans="1:57">
      <c r="A119">
        <v>6599926341</v>
      </c>
      <c r="B119">
        <v>167721399</v>
      </c>
      <c r="C119" s="2">
        <v>43091.806122685193</v>
      </c>
      <c r="D119" s="2">
        <v>43091.807592592602</v>
      </c>
      <c r="E119" t="s">
        <v>316</v>
      </c>
      <c r="K119">
        <v>2</v>
      </c>
      <c r="P119">
        <v>1</v>
      </c>
      <c r="R119">
        <v>1</v>
      </c>
      <c r="Y119">
        <v>2</v>
      </c>
      <c r="AD119">
        <v>1</v>
      </c>
      <c r="AJ119">
        <v>1</v>
      </c>
      <c r="AK119">
        <v>2</v>
      </c>
      <c r="AQ119" t="s">
        <v>317</v>
      </c>
      <c r="AR119">
        <v>1</v>
      </c>
      <c r="BB119">
        <v>3</v>
      </c>
    </row>
    <row r="120" spans="1:57">
      <c r="A120">
        <v>6599923844</v>
      </c>
      <c r="B120">
        <v>167721399</v>
      </c>
      <c r="C120" s="2">
        <v>43091.803923611107</v>
      </c>
      <c r="D120" s="2">
        <v>43091.804652777777</v>
      </c>
      <c r="E120" t="s">
        <v>318</v>
      </c>
      <c r="J120">
        <v>1</v>
      </c>
      <c r="P120">
        <v>1</v>
      </c>
      <c r="R120">
        <v>1</v>
      </c>
      <c r="Z120">
        <v>3</v>
      </c>
      <c r="AF120">
        <v>3</v>
      </c>
      <c r="AK120">
        <v>2</v>
      </c>
      <c r="AR120">
        <v>1</v>
      </c>
      <c r="BC120">
        <v>4</v>
      </c>
    </row>
    <row r="121" spans="1:57">
      <c r="A121">
        <v>6599921728</v>
      </c>
      <c r="B121">
        <v>167721399</v>
      </c>
      <c r="C121" s="2">
        <v>43091.800752314812</v>
      </c>
      <c r="D121" s="2">
        <v>43091.802118055559</v>
      </c>
      <c r="E121" t="s">
        <v>319</v>
      </c>
      <c r="K121">
        <v>2</v>
      </c>
      <c r="P121">
        <v>1</v>
      </c>
      <c r="W121">
        <v>6</v>
      </c>
      <c r="AB121">
        <v>5</v>
      </c>
      <c r="AG121">
        <v>4</v>
      </c>
      <c r="AJ121">
        <v>1</v>
      </c>
      <c r="AK121">
        <v>2</v>
      </c>
      <c r="AN121">
        <v>5</v>
      </c>
      <c r="AO121">
        <v>6</v>
      </c>
      <c r="AQ121" t="s">
        <v>320</v>
      </c>
      <c r="AU121">
        <v>4</v>
      </c>
      <c r="BB121">
        <v>3</v>
      </c>
    </row>
    <row r="122" spans="1:57">
      <c r="A122">
        <v>6599921272</v>
      </c>
      <c r="B122">
        <v>167721399</v>
      </c>
      <c r="C122" s="2">
        <v>43091.801030092603</v>
      </c>
      <c r="D122" s="2">
        <v>43091.80159722222</v>
      </c>
      <c r="E122" t="s">
        <v>321</v>
      </c>
      <c r="J122">
        <v>1</v>
      </c>
      <c r="P122">
        <v>1</v>
      </c>
      <c r="S122">
        <v>2</v>
      </c>
      <c r="Z122">
        <v>3</v>
      </c>
      <c r="AF122">
        <v>3</v>
      </c>
      <c r="AO122">
        <v>6</v>
      </c>
      <c r="AQ122" t="s">
        <v>322</v>
      </c>
      <c r="AR122">
        <v>1</v>
      </c>
      <c r="BB122">
        <v>3</v>
      </c>
    </row>
    <row r="123" spans="1:57">
      <c r="A123">
        <v>6599918095</v>
      </c>
      <c r="B123">
        <v>167721399</v>
      </c>
      <c r="C123" s="2">
        <v>43091.794872685183</v>
      </c>
      <c r="D123" s="2">
        <v>43091.797824074078</v>
      </c>
      <c r="E123" t="s">
        <v>323</v>
      </c>
      <c r="K123">
        <v>2</v>
      </c>
      <c r="P123">
        <v>1</v>
      </c>
      <c r="R123">
        <v>1</v>
      </c>
      <c r="Y123">
        <v>2</v>
      </c>
      <c r="AE123">
        <v>2</v>
      </c>
      <c r="AJ123">
        <v>1</v>
      </c>
      <c r="AM123">
        <v>4</v>
      </c>
      <c r="AQ123" t="s">
        <v>324</v>
      </c>
      <c r="AS123">
        <v>2</v>
      </c>
      <c r="BC123">
        <v>4</v>
      </c>
      <c r="BE123" t="s">
        <v>325</v>
      </c>
    </row>
    <row r="124" spans="1:57">
      <c r="A124">
        <v>6599906471</v>
      </c>
      <c r="B124">
        <v>167721399</v>
      </c>
      <c r="C124" s="2">
        <v>43091.782638888893</v>
      </c>
      <c r="D124" s="2">
        <v>43091.783437500002</v>
      </c>
      <c r="E124" t="s">
        <v>326</v>
      </c>
      <c r="L124">
        <v>3</v>
      </c>
      <c r="Q124">
        <v>2</v>
      </c>
      <c r="S124">
        <v>2</v>
      </c>
      <c r="Y124">
        <v>2</v>
      </c>
      <c r="AD124">
        <v>1</v>
      </c>
      <c r="AJ124">
        <v>1</v>
      </c>
      <c r="AQ124" t="s">
        <v>327</v>
      </c>
      <c r="AT124">
        <v>3</v>
      </c>
      <c r="BB124">
        <v>3</v>
      </c>
    </row>
    <row r="125" spans="1:57">
      <c r="A125">
        <v>6599906225</v>
      </c>
      <c r="B125">
        <v>167721399</v>
      </c>
      <c r="C125" s="2">
        <v>43091.781550925924</v>
      </c>
      <c r="D125" s="2">
        <v>43091.783136574071</v>
      </c>
      <c r="E125" t="s">
        <v>328</v>
      </c>
      <c r="M125">
        <v>4</v>
      </c>
      <c r="P125">
        <v>1</v>
      </c>
      <c r="W125">
        <v>6</v>
      </c>
      <c r="Y125">
        <v>2</v>
      </c>
      <c r="AD125">
        <v>1</v>
      </c>
      <c r="AJ125">
        <v>1</v>
      </c>
      <c r="AK125">
        <v>2</v>
      </c>
      <c r="AP125">
        <v>7</v>
      </c>
      <c r="AQ125" t="s">
        <v>329</v>
      </c>
      <c r="AT125">
        <v>3</v>
      </c>
      <c r="BB125">
        <v>3</v>
      </c>
    </row>
    <row r="126" spans="1:57">
      <c r="A126">
        <v>6599905574</v>
      </c>
      <c r="B126">
        <v>167721399</v>
      </c>
      <c r="C126" s="2">
        <v>43091.778935185182</v>
      </c>
      <c r="D126" s="2">
        <v>43091.782349537039</v>
      </c>
      <c r="E126" t="s">
        <v>330</v>
      </c>
      <c r="K126">
        <v>2</v>
      </c>
      <c r="Q126">
        <v>2</v>
      </c>
      <c r="R126">
        <v>1</v>
      </c>
      <c r="Y126">
        <v>2</v>
      </c>
      <c r="AE126">
        <v>2</v>
      </c>
      <c r="AJ126">
        <v>1</v>
      </c>
      <c r="AL126">
        <v>3</v>
      </c>
      <c r="AQ126" t="s">
        <v>331</v>
      </c>
      <c r="AR126">
        <v>1</v>
      </c>
      <c r="BB126">
        <v>3</v>
      </c>
    </row>
    <row r="127" spans="1:57">
      <c r="A127">
        <v>6599904835</v>
      </c>
      <c r="B127">
        <v>167721399</v>
      </c>
      <c r="C127" s="2">
        <v>43091.78</v>
      </c>
      <c r="D127" s="2">
        <v>43091.781377314823</v>
      </c>
      <c r="E127" t="s">
        <v>332</v>
      </c>
      <c r="K127">
        <v>2</v>
      </c>
      <c r="P127">
        <v>1</v>
      </c>
      <c r="S127">
        <v>2</v>
      </c>
      <c r="Y127">
        <v>2</v>
      </c>
      <c r="AE127">
        <v>2</v>
      </c>
      <c r="AJ127">
        <v>1</v>
      </c>
      <c r="AQ127" t="s">
        <v>333</v>
      </c>
      <c r="AU127">
        <v>4</v>
      </c>
      <c r="BB127">
        <v>3</v>
      </c>
    </row>
    <row r="128" spans="1:57">
      <c r="A128">
        <v>6599903733</v>
      </c>
      <c r="B128">
        <v>167721399</v>
      </c>
      <c r="C128" s="2">
        <v>43091.778912037043</v>
      </c>
      <c r="D128" s="2">
        <v>43091.780011574083</v>
      </c>
      <c r="E128" t="s">
        <v>334</v>
      </c>
      <c r="K128">
        <v>2</v>
      </c>
      <c r="P128">
        <v>1</v>
      </c>
      <c r="S128">
        <v>2</v>
      </c>
      <c r="AA128">
        <v>4</v>
      </c>
      <c r="AG128">
        <v>4</v>
      </c>
      <c r="AJ128">
        <v>1</v>
      </c>
      <c r="AQ128" t="s">
        <v>335</v>
      </c>
      <c r="AY128">
        <v>8</v>
      </c>
      <c r="BB128">
        <v>3</v>
      </c>
    </row>
    <row r="129" spans="1:57">
      <c r="A129">
        <v>6599900160</v>
      </c>
      <c r="B129">
        <v>167721399</v>
      </c>
      <c r="C129" s="2">
        <v>43091.774641203701</v>
      </c>
      <c r="D129" s="2">
        <v>43091.775636574072</v>
      </c>
      <c r="E129" t="s">
        <v>336</v>
      </c>
      <c r="M129">
        <v>4</v>
      </c>
      <c r="P129">
        <v>1</v>
      </c>
      <c r="R129">
        <v>1</v>
      </c>
      <c r="Y129">
        <v>2</v>
      </c>
      <c r="AE129">
        <v>2</v>
      </c>
      <c r="AJ129">
        <v>1</v>
      </c>
      <c r="AQ129" t="s">
        <v>337</v>
      </c>
      <c r="AY129">
        <v>8</v>
      </c>
      <c r="BB129">
        <v>3</v>
      </c>
    </row>
    <row r="130" spans="1:57">
      <c r="A130">
        <v>6599898801</v>
      </c>
      <c r="B130">
        <v>167721399</v>
      </c>
      <c r="C130" s="2">
        <v>43091.773206018523</v>
      </c>
      <c r="D130" s="2">
        <v>43091.773900462962</v>
      </c>
      <c r="E130" t="s">
        <v>338</v>
      </c>
      <c r="N130">
        <v>5</v>
      </c>
      <c r="Q130">
        <v>2</v>
      </c>
      <c r="S130">
        <v>2</v>
      </c>
      <c r="Y130">
        <v>2</v>
      </c>
      <c r="AD130">
        <v>1</v>
      </c>
      <c r="AO130">
        <v>6</v>
      </c>
      <c r="AQ130" t="s">
        <v>339</v>
      </c>
      <c r="AT130">
        <v>3</v>
      </c>
      <c r="BB130">
        <v>3</v>
      </c>
    </row>
    <row r="131" spans="1:57" s="3" customFormat="1" ht="15">
      <c r="A131" s="3">
        <v>6599896344</v>
      </c>
      <c r="B131" s="3">
        <v>167721399</v>
      </c>
      <c r="C131" s="4">
        <v>43091.770266203697</v>
      </c>
      <c r="D131" s="4">
        <v>43091.770914351851</v>
      </c>
      <c r="E131" s="3" t="s">
        <v>340</v>
      </c>
      <c r="K131" s="3">
        <v>2</v>
      </c>
      <c r="P131" s="3">
        <v>1</v>
      </c>
      <c r="S131" s="3">
        <v>2</v>
      </c>
      <c r="Y131" s="3">
        <v>2</v>
      </c>
      <c r="AE131" s="3">
        <v>2</v>
      </c>
      <c r="AK131" s="3">
        <v>2</v>
      </c>
      <c r="AQ131" s="3" t="s">
        <v>341</v>
      </c>
      <c r="AY131" s="3">
        <v>8</v>
      </c>
      <c r="AZ131" s="3">
        <v>1</v>
      </c>
      <c r="BE131" s="3" t="s">
        <v>342</v>
      </c>
    </row>
    <row r="132" spans="1:57">
      <c r="A132">
        <v>6599892456</v>
      </c>
      <c r="B132">
        <v>167721399</v>
      </c>
      <c r="C132" s="2">
        <v>43091.765532407408</v>
      </c>
      <c r="D132" s="2">
        <v>43091.766226851847</v>
      </c>
      <c r="E132" t="s">
        <v>343</v>
      </c>
      <c r="K132">
        <v>2</v>
      </c>
      <c r="P132">
        <v>1</v>
      </c>
      <c r="R132">
        <v>1</v>
      </c>
      <c r="Y132">
        <v>2</v>
      </c>
      <c r="AD132">
        <v>1</v>
      </c>
      <c r="AJ132">
        <v>1</v>
      </c>
      <c r="AQ132" t="s">
        <v>344</v>
      </c>
      <c r="AS132">
        <v>2</v>
      </c>
      <c r="BB132">
        <v>3</v>
      </c>
    </row>
    <row r="133" spans="1:57">
      <c r="A133">
        <v>6599888612</v>
      </c>
      <c r="B133">
        <v>167721399</v>
      </c>
      <c r="C133" s="2">
        <v>43091.760729166657</v>
      </c>
      <c r="D133" s="2">
        <v>43091.761574074073</v>
      </c>
      <c r="E133" t="s">
        <v>345</v>
      </c>
      <c r="K133">
        <v>2</v>
      </c>
      <c r="P133">
        <v>1</v>
      </c>
      <c r="R133">
        <v>1</v>
      </c>
      <c r="Z133">
        <v>3</v>
      </c>
      <c r="AD133">
        <v>1</v>
      </c>
      <c r="AJ133">
        <v>1</v>
      </c>
      <c r="AK133">
        <v>2</v>
      </c>
      <c r="AQ133" t="s">
        <v>346</v>
      </c>
      <c r="AT133">
        <v>3</v>
      </c>
      <c r="BB133">
        <v>3</v>
      </c>
    </row>
    <row r="134" spans="1:57">
      <c r="A134">
        <v>6599886910</v>
      </c>
      <c r="B134">
        <v>167721399</v>
      </c>
      <c r="C134" s="2">
        <v>43091.758009259262</v>
      </c>
      <c r="D134" s="2">
        <v>43091.759479166663</v>
      </c>
      <c r="E134" t="s">
        <v>347</v>
      </c>
      <c r="M134">
        <v>4</v>
      </c>
      <c r="P134">
        <v>1</v>
      </c>
      <c r="U134">
        <v>4</v>
      </c>
      <c r="Z134">
        <v>3</v>
      </c>
      <c r="AE134">
        <v>2</v>
      </c>
      <c r="AJ134">
        <v>1</v>
      </c>
      <c r="AQ134" t="s">
        <v>348</v>
      </c>
      <c r="AT134">
        <v>3</v>
      </c>
      <c r="BB134">
        <v>3</v>
      </c>
    </row>
    <row r="135" spans="1:57">
      <c r="A135">
        <v>6599873241</v>
      </c>
      <c r="B135">
        <v>167721399</v>
      </c>
      <c r="C135" s="2">
        <v>43091.743506944447</v>
      </c>
      <c r="D135" s="2">
        <v>43091.744131944448</v>
      </c>
      <c r="E135" t="s">
        <v>349</v>
      </c>
      <c r="K135">
        <v>2</v>
      </c>
      <c r="P135">
        <v>1</v>
      </c>
      <c r="T135">
        <v>3</v>
      </c>
      <c r="AA135">
        <v>4</v>
      </c>
      <c r="AG135">
        <v>4</v>
      </c>
      <c r="AJ135">
        <v>1</v>
      </c>
      <c r="AK135">
        <v>2</v>
      </c>
      <c r="AQ135" t="s">
        <v>350</v>
      </c>
    </row>
    <row r="136" spans="1:57">
      <c r="A136">
        <v>6599871649</v>
      </c>
      <c r="B136">
        <v>167721399</v>
      </c>
      <c r="C136" s="2">
        <v>43091.741597222222</v>
      </c>
      <c r="D136" s="2">
        <v>43091.742442129631</v>
      </c>
      <c r="E136" t="s">
        <v>351</v>
      </c>
      <c r="K136">
        <v>2</v>
      </c>
      <c r="P136">
        <v>1</v>
      </c>
      <c r="S136">
        <v>2</v>
      </c>
      <c r="AA136">
        <v>4</v>
      </c>
      <c r="AG136">
        <v>4</v>
      </c>
      <c r="AJ136">
        <v>1</v>
      </c>
      <c r="AO136">
        <v>6</v>
      </c>
      <c r="AQ136" t="s">
        <v>352</v>
      </c>
      <c r="AT136">
        <v>3</v>
      </c>
      <c r="BB136">
        <v>3</v>
      </c>
    </row>
    <row r="137" spans="1:57">
      <c r="A137">
        <v>6599870298</v>
      </c>
      <c r="B137">
        <v>167721399</v>
      </c>
      <c r="C137" s="2">
        <v>43091.740162037036</v>
      </c>
      <c r="D137" s="2">
        <v>43091.741018518522</v>
      </c>
      <c r="E137" t="s">
        <v>353</v>
      </c>
      <c r="L137">
        <v>3</v>
      </c>
      <c r="P137">
        <v>1</v>
      </c>
      <c r="S137">
        <v>2</v>
      </c>
      <c r="Z137">
        <v>3</v>
      </c>
      <c r="AF137">
        <v>3</v>
      </c>
      <c r="AJ137">
        <v>1</v>
      </c>
      <c r="AK137">
        <v>2</v>
      </c>
      <c r="AL137">
        <v>3</v>
      </c>
      <c r="AQ137" t="s">
        <v>354</v>
      </c>
      <c r="AR137">
        <v>1</v>
      </c>
      <c r="BB137">
        <v>3</v>
      </c>
    </row>
    <row r="138" spans="1:57">
      <c r="A138">
        <v>6599869849</v>
      </c>
      <c r="B138">
        <v>167721399</v>
      </c>
      <c r="C138" s="2">
        <v>43091.736979166657</v>
      </c>
      <c r="D138" s="2">
        <v>43091.740532407413</v>
      </c>
      <c r="E138" t="s">
        <v>355</v>
      </c>
      <c r="L138">
        <v>3</v>
      </c>
      <c r="P138">
        <v>1</v>
      </c>
      <c r="W138">
        <v>6</v>
      </c>
      <c r="Y138">
        <v>2</v>
      </c>
      <c r="AD138">
        <v>1</v>
      </c>
      <c r="AJ138">
        <v>1</v>
      </c>
      <c r="AN138">
        <v>5</v>
      </c>
      <c r="AO138">
        <v>6</v>
      </c>
      <c r="AQ138" t="s">
        <v>356</v>
      </c>
      <c r="AY138">
        <v>8</v>
      </c>
      <c r="BB138">
        <v>3</v>
      </c>
    </row>
    <row r="139" spans="1:57" s="3" customFormat="1" ht="15">
      <c r="A139" s="3">
        <v>6599867009</v>
      </c>
      <c r="B139" s="3">
        <v>167721399</v>
      </c>
      <c r="C139" s="4">
        <v>43091.73605324074</v>
      </c>
      <c r="D139" s="4">
        <v>43091.73746527778</v>
      </c>
      <c r="E139" s="3" t="s">
        <v>357</v>
      </c>
      <c r="L139" s="3">
        <v>3</v>
      </c>
      <c r="P139" s="3">
        <v>1</v>
      </c>
      <c r="T139" s="3">
        <v>3</v>
      </c>
      <c r="Z139" s="3">
        <v>3</v>
      </c>
      <c r="AF139" s="3">
        <v>3</v>
      </c>
      <c r="AO139" s="3">
        <v>6</v>
      </c>
      <c r="AQ139" s="3" t="s">
        <v>358</v>
      </c>
      <c r="AT139" s="3">
        <v>3</v>
      </c>
      <c r="AZ139" s="3">
        <v>1</v>
      </c>
      <c r="BE139" s="3" t="s">
        <v>359</v>
      </c>
    </row>
    <row r="140" spans="1:57">
      <c r="A140">
        <v>6599863941</v>
      </c>
      <c r="B140">
        <v>167721399</v>
      </c>
      <c r="C140" s="2">
        <v>43091.733090277783</v>
      </c>
      <c r="D140" s="2">
        <v>43091.734039351853</v>
      </c>
      <c r="E140" t="s">
        <v>360</v>
      </c>
      <c r="K140">
        <v>2</v>
      </c>
      <c r="P140">
        <v>1</v>
      </c>
      <c r="R140">
        <v>1</v>
      </c>
      <c r="Y140">
        <v>2</v>
      </c>
      <c r="AE140">
        <v>2</v>
      </c>
      <c r="AJ140">
        <v>1</v>
      </c>
      <c r="AO140">
        <v>6</v>
      </c>
      <c r="AQ140" t="s">
        <v>361</v>
      </c>
      <c r="AR140">
        <v>1</v>
      </c>
      <c r="BB140">
        <v>3</v>
      </c>
    </row>
    <row r="141" spans="1:57" s="3" customFormat="1" ht="15">
      <c r="A141" s="3">
        <v>6599862396</v>
      </c>
      <c r="B141" s="3">
        <v>167721399</v>
      </c>
      <c r="C141" s="4">
        <v>43091.722407407397</v>
      </c>
      <c r="D141" s="4">
        <v>43091.73233796296</v>
      </c>
      <c r="E141" s="3" t="s">
        <v>362</v>
      </c>
      <c r="N141" s="3">
        <v>5</v>
      </c>
      <c r="P141" s="3">
        <v>1</v>
      </c>
      <c r="U141" s="3">
        <v>4</v>
      </c>
      <c r="X141" s="3">
        <v>1</v>
      </c>
      <c r="AD141" s="3">
        <v>1</v>
      </c>
      <c r="AK141" s="3">
        <v>2</v>
      </c>
      <c r="AN141" s="3">
        <v>5</v>
      </c>
      <c r="AO141" s="3">
        <v>6</v>
      </c>
      <c r="AQ141" s="3" t="s">
        <v>363</v>
      </c>
      <c r="AY141" s="3">
        <v>8</v>
      </c>
      <c r="BA141" s="3">
        <v>2</v>
      </c>
      <c r="BE141" s="3" t="s">
        <v>364</v>
      </c>
    </row>
    <row r="142" spans="1:57">
      <c r="A142">
        <v>6599845404</v>
      </c>
      <c r="B142">
        <v>167721399</v>
      </c>
      <c r="C142" s="2">
        <v>43091.713877314818</v>
      </c>
      <c r="D142" s="2">
        <v>43091.714641203696</v>
      </c>
      <c r="E142" t="s">
        <v>365</v>
      </c>
      <c r="L142">
        <v>3</v>
      </c>
      <c r="Q142">
        <v>2</v>
      </c>
      <c r="R142">
        <v>1</v>
      </c>
      <c r="Z142">
        <v>3</v>
      </c>
      <c r="AD142">
        <v>1</v>
      </c>
      <c r="AJ142">
        <v>1</v>
      </c>
      <c r="AK142">
        <v>2</v>
      </c>
      <c r="AL142">
        <v>3</v>
      </c>
      <c r="AQ142" t="s">
        <v>366</v>
      </c>
      <c r="AR142">
        <v>1</v>
      </c>
      <c r="BC142">
        <v>4</v>
      </c>
    </row>
    <row r="143" spans="1:57">
      <c r="A143">
        <v>6599843210</v>
      </c>
      <c r="B143">
        <v>167721399</v>
      </c>
      <c r="C143" s="2">
        <v>43091.711689814823</v>
      </c>
      <c r="D143" s="2">
        <v>43091.712384259263</v>
      </c>
      <c r="E143" t="s">
        <v>367</v>
      </c>
      <c r="L143">
        <v>3</v>
      </c>
      <c r="P143">
        <v>1</v>
      </c>
      <c r="S143">
        <v>2</v>
      </c>
      <c r="Y143">
        <v>2</v>
      </c>
      <c r="AE143">
        <v>2</v>
      </c>
      <c r="AJ143">
        <v>1</v>
      </c>
      <c r="AQ143" t="s">
        <v>368</v>
      </c>
      <c r="AY143">
        <v>8</v>
      </c>
      <c r="BC143">
        <v>4</v>
      </c>
    </row>
    <row r="144" spans="1:57">
      <c r="A144">
        <v>6599841639</v>
      </c>
      <c r="B144">
        <v>167721399</v>
      </c>
      <c r="C144" s="2">
        <v>43091.709803240738</v>
      </c>
      <c r="D144" s="2">
        <v>43091.710821759261</v>
      </c>
      <c r="E144" t="s">
        <v>369</v>
      </c>
      <c r="K144">
        <v>2</v>
      </c>
      <c r="P144">
        <v>1</v>
      </c>
      <c r="S144">
        <v>2</v>
      </c>
      <c r="AA144">
        <v>4</v>
      </c>
      <c r="AG144">
        <v>4</v>
      </c>
      <c r="AJ144">
        <v>1</v>
      </c>
      <c r="AO144">
        <v>6</v>
      </c>
      <c r="AQ144" t="s">
        <v>370</v>
      </c>
      <c r="AS144">
        <v>2</v>
      </c>
      <c r="BB144">
        <v>3</v>
      </c>
    </row>
    <row r="145" spans="1:57">
      <c r="A145">
        <v>6599839370</v>
      </c>
      <c r="B145">
        <v>167721399</v>
      </c>
      <c r="C145" s="2">
        <v>43091.707465277781</v>
      </c>
      <c r="D145" s="2">
        <v>43091.708645833343</v>
      </c>
      <c r="E145" t="s">
        <v>371</v>
      </c>
      <c r="K145">
        <v>2</v>
      </c>
      <c r="P145">
        <v>1</v>
      </c>
      <c r="S145">
        <v>2</v>
      </c>
      <c r="Z145">
        <v>3</v>
      </c>
      <c r="AE145">
        <v>2</v>
      </c>
      <c r="AJ145">
        <v>1</v>
      </c>
      <c r="AK145">
        <v>2</v>
      </c>
      <c r="AO145">
        <v>6</v>
      </c>
      <c r="AQ145" t="s">
        <v>372</v>
      </c>
      <c r="AR145">
        <v>1</v>
      </c>
      <c r="BB145">
        <v>3</v>
      </c>
    </row>
    <row r="146" spans="1:57">
      <c r="A146">
        <v>6599836076</v>
      </c>
      <c r="B146">
        <v>167721399</v>
      </c>
      <c r="C146" s="2">
        <v>43091.703680555547</v>
      </c>
      <c r="D146" s="2">
        <v>43091.705567129633</v>
      </c>
      <c r="E146" t="s">
        <v>373</v>
      </c>
      <c r="K146">
        <v>2</v>
      </c>
      <c r="P146">
        <v>1</v>
      </c>
      <c r="S146">
        <v>2</v>
      </c>
      <c r="AA146">
        <v>4</v>
      </c>
      <c r="AF146">
        <v>3</v>
      </c>
      <c r="AJ146">
        <v>1</v>
      </c>
      <c r="AQ146" t="s">
        <v>374</v>
      </c>
      <c r="AT146">
        <v>3</v>
      </c>
      <c r="BB146">
        <v>3</v>
      </c>
    </row>
    <row r="147" spans="1:57" s="3" customFormat="1" ht="15">
      <c r="A147" s="3">
        <v>6599832583</v>
      </c>
      <c r="B147" s="3">
        <v>167721399</v>
      </c>
      <c r="C147" s="4">
        <v>43091.701724537037</v>
      </c>
      <c r="D147" s="4">
        <v>43091.702372685177</v>
      </c>
      <c r="E147" s="3" t="s">
        <v>375</v>
      </c>
      <c r="L147" s="3">
        <v>3</v>
      </c>
      <c r="P147" s="3">
        <v>1</v>
      </c>
      <c r="T147" s="3">
        <v>3</v>
      </c>
      <c r="Y147" s="3">
        <v>2</v>
      </c>
      <c r="AD147" s="3">
        <v>1</v>
      </c>
      <c r="AK147" s="3">
        <v>2</v>
      </c>
      <c r="AO147" s="3">
        <v>6</v>
      </c>
      <c r="AQ147" s="3" t="s">
        <v>376</v>
      </c>
      <c r="AY147" s="3">
        <v>8</v>
      </c>
      <c r="AZ147" s="3">
        <v>1</v>
      </c>
      <c r="BE147" s="3" t="s">
        <v>377</v>
      </c>
    </row>
    <row r="148" spans="1:57">
      <c r="A148">
        <v>6599818594</v>
      </c>
      <c r="B148">
        <v>167721399</v>
      </c>
      <c r="C148" s="2">
        <v>43091.687893518523</v>
      </c>
      <c r="D148" s="2">
        <v>43091.688831018517</v>
      </c>
      <c r="E148" t="s">
        <v>378</v>
      </c>
      <c r="L148">
        <v>3</v>
      </c>
      <c r="Q148">
        <v>2</v>
      </c>
      <c r="T148">
        <v>3</v>
      </c>
      <c r="Y148">
        <v>2</v>
      </c>
      <c r="AE148">
        <v>2</v>
      </c>
      <c r="AJ148">
        <v>1</v>
      </c>
      <c r="AQ148" t="s">
        <v>379</v>
      </c>
      <c r="AY148">
        <v>8</v>
      </c>
      <c r="BB148">
        <v>3</v>
      </c>
    </row>
    <row r="149" spans="1:57">
      <c r="A149">
        <v>6599816043</v>
      </c>
      <c r="B149">
        <v>167721399</v>
      </c>
      <c r="C149" s="2">
        <v>43091.682256944441</v>
      </c>
      <c r="D149" s="2">
        <v>43091.686226851853</v>
      </c>
      <c r="E149" t="s">
        <v>380</v>
      </c>
      <c r="L149">
        <v>3</v>
      </c>
      <c r="P149">
        <v>1</v>
      </c>
      <c r="U149">
        <v>4</v>
      </c>
      <c r="Y149">
        <v>2</v>
      </c>
      <c r="AE149">
        <v>2</v>
      </c>
      <c r="AJ149">
        <v>1</v>
      </c>
      <c r="AQ149" t="s">
        <v>381</v>
      </c>
      <c r="AT149">
        <v>3</v>
      </c>
      <c r="BB149">
        <v>3</v>
      </c>
    </row>
    <row r="150" spans="1:57">
      <c r="A150">
        <v>6599811955</v>
      </c>
      <c r="B150">
        <v>167721399</v>
      </c>
      <c r="C150" s="2">
        <v>43091.681261574071</v>
      </c>
      <c r="D150" s="2">
        <v>43091.682210648149</v>
      </c>
      <c r="E150" t="s">
        <v>382</v>
      </c>
      <c r="L150">
        <v>3</v>
      </c>
      <c r="Q150">
        <v>2</v>
      </c>
      <c r="U150">
        <v>4</v>
      </c>
      <c r="Y150">
        <v>2</v>
      </c>
      <c r="AE150">
        <v>2</v>
      </c>
      <c r="AO150">
        <v>6</v>
      </c>
      <c r="AQ150" t="s">
        <v>383</v>
      </c>
      <c r="AT150">
        <v>3</v>
      </c>
      <c r="BB150">
        <v>3</v>
      </c>
    </row>
    <row r="151" spans="1:57">
      <c r="A151">
        <v>6599808352</v>
      </c>
      <c r="B151">
        <v>167721399</v>
      </c>
      <c r="C151" s="2">
        <v>43091.675127314818</v>
      </c>
      <c r="D151" s="2">
        <v>43091.678715277783</v>
      </c>
      <c r="E151" t="s">
        <v>384</v>
      </c>
      <c r="K151">
        <v>2</v>
      </c>
      <c r="P151">
        <v>1</v>
      </c>
      <c r="S151">
        <v>2</v>
      </c>
      <c r="Z151">
        <v>3</v>
      </c>
      <c r="AE151">
        <v>2</v>
      </c>
      <c r="AJ151">
        <v>1</v>
      </c>
      <c r="AK151">
        <v>2</v>
      </c>
      <c r="AM151">
        <v>4</v>
      </c>
      <c r="AO151">
        <v>6</v>
      </c>
      <c r="AQ151" t="s">
        <v>385</v>
      </c>
      <c r="AT151">
        <v>3</v>
      </c>
      <c r="BC151">
        <v>4</v>
      </c>
      <c r="BE151" t="s">
        <v>386</v>
      </c>
    </row>
    <row r="152" spans="1:57">
      <c r="A152">
        <v>6599799071</v>
      </c>
      <c r="B152">
        <v>167721399</v>
      </c>
      <c r="C152" s="2">
        <v>43091.66915509259</v>
      </c>
      <c r="D152" s="2">
        <v>43091.670289351852</v>
      </c>
      <c r="E152" t="s">
        <v>387</v>
      </c>
      <c r="L152">
        <v>3</v>
      </c>
      <c r="P152">
        <v>1</v>
      </c>
      <c r="S152">
        <v>2</v>
      </c>
      <c r="Y152">
        <v>2</v>
      </c>
      <c r="AE152">
        <v>2</v>
      </c>
      <c r="AJ152">
        <v>1</v>
      </c>
      <c r="AQ152" t="s">
        <v>388</v>
      </c>
      <c r="AY152">
        <v>8</v>
      </c>
      <c r="BB152">
        <v>3</v>
      </c>
    </row>
    <row r="153" spans="1:57">
      <c r="A153">
        <v>6599798128</v>
      </c>
      <c r="B153">
        <v>167721399</v>
      </c>
      <c r="C153" s="2">
        <v>43091.657280092593</v>
      </c>
      <c r="D153" s="2">
        <v>43091.669444444437</v>
      </c>
      <c r="E153" t="s">
        <v>389</v>
      </c>
      <c r="L153">
        <v>3</v>
      </c>
      <c r="P153">
        <v>1</v>
      </c>
      <c r="T153">
        <v>3</v>
      </c>
      <c r="Y153">
        <v>2</v>
      </c>
      <c r="AD153">
        <v>1</v>
      </c>
      <c r="AJ153">
        <v>1</v>
      </c>
      <c r="AQ153" t="s">
        <v>390</v>
      </c>
      <c r="AT153">
        <v>3</v>
      </c>
      <c r="BB153">
        <v>3</v>
      </c>
    </row>
    <row r="154" spans="1:57">
      <c r="A154">
        <v>6599795297</v>
      </c>
      <c r="B154">
        <v>167721399</v>
      </c>
      <c r="C154" s="2">
        <v>43091.665358796286</v>
      </c>
      <c r="D154" s="2">
        <v>43091.666863425933</v>
      </c>
      <c r="E154" t="s">
        <v>391</v>
      </c>
      <c r="L154">
        <v>3</v>
      </c>
      <c r="Q154">
        <v>2</v>
      </c>
      <c r="U154">
        <v>4</v>
      </c>
      <c r="Y154">
        <v>2</v>
      </c>
      <c r="AE154">
        <v>2</v>
      </c>
      <c r="AJ154">
        <v>1</v>
      </c>
      <c r="AL154">
        <v>3</v>
      </c>
      <c r="AM154">
        <v>4</v>
      </c>
      <c r="AN154">
        <v>5</v>
      </c>
      <c r="AO154">
        <v>6</v>
      </c>
      <c r="AQ154" t="s">
        <v>392</v>
      </c>
      <c r="AY154">
        <v>8</v>
      </c>
      <c r="BC154">
        <v>4</v>
      </c>
    </row>
    <row r="155" spans="1:57" ht="15">
      <c r="A155">
        <v>6599790692</v>
      </c>
      <c r="B155">
        <v>167721399</v>
      </c>
      <c r="C155">
        <v>43091.65965277778</v>
      </c>
      <c r="D155">
        <v>43091.662569444437</v>
      </c>
      <c r="E155" t="s">
        <v>393</v>
      </c>
      <c r="L155">
        <v>3</v>
      </c>
      <c r="Q155">
        <v>2</v>
      </c>
      <c r="T155">
        <v>3</v>
      </c>
      <c r="Y155">
        <v>2</v>
      </c>
      <c r="AE155">
        <v>2</v>
      </c>
      <c r="AJ155">
        <v>1</v>
      </c>
      <c r="AK155">
        <v>2</v>
      </c>
      <c r="AP155">
        <v>7</v>
      </c>
      <c r="AQ155" t="s">
        <v>394</v>
      </c>
      <c r="AY155">
        <v>8</v>
      </c>
      <c r="AZ155" s="5"/>
      <c r="BB155">
        <v>3</v>
      </c>
      <c r="BE155" t="s">
        <v>395</v>
      </c>
    </row>
    <row r="156" spans="1:57" s="3" customFormat="1" ht="15">
      <c r="A156" s="3">
        <v>6599787735</v>
      </c>
      <c r="B156" s="3">
        <v>167721399</v>
      </c>
      <c r="C156" s="4">
        <v>43091.658750000002</v>
      </c>
      <c r="D156" s="4">
        <v>43091.659895833327</v>
      </c>
      <c r="E156" s="3" t="s">
        <v>396</v>
      </c>
      <c r="K156" s="3">
        <v>2</v>
      </c>
      <c r="P156" s="3">
        <v>1</v>
      </c>
      <c r="S156" s="3">
        <v>2</v>
      </c>
      <c r="AA156" s="3">
        <v>4</v>
      </c>
      <c r="AF156" s="3">
        <v>3</v>
      </c>
      <c r="AJ156" s="3">
        <v>1</v>
      </c>
      <c r="AK156" s="3">
        <v>2</v>
      </c>
      <c r="AQ156" s="3" t="s">
        <v>397</v>
      </c>
      <c r="AU156" s="3">
        <v>4</v>
      </c>
      <c r="AZ156" s="3">
        <v>1</v>
      </c>
      <c r="BE156" s="3" t="s">
        <v>398</v>
      </c>
    </row>
    <row r="157" spans="1:57">
      <c r="A157">
        <v>6599784727</v>
      </c>
      <c r="B157">
        <v>167721399</v>
      </c>
      <c r="C157" s="2">
        <v>43091.655335648153</v>
      </c>
      <c r="D157" s="2">
        <v>43091.657083333332</v>
      </c>
      <c r="E157" t="s">
        <v>399</v>
      </c>
      <c r="L157">
        <v>3</v>
      </c>
      <c r="P157">
        <v>1</v>
      </c>
      <c r="V157">
        <v>5</v>
      </c>
      <c r="AA157">
        <v>4</v>
      </c>
      <c r="AG157">
        <v>4</v>
      </c>
      <c r="AJ157">
        <v>1</v>
      </c>
      <c r="AK157">
        <v>2</v>
      </c>
      <c r="AO157">
        <v>6</v>
      </c>
      <c r="AQ157" t="s">
        <v>400</v>
      </c>
      <c r="AT157">
        <v>3</v>
      </c>
      <c r="BB157">
        <v>3</v>
      </c>
    </row>
    <row r="158" spans="1:57">
      <c r="A158">
        <v>6599784482</v>
      </c>
      <c r="B158">
        <v>167721399</v>
      </c>
      <c r="C158" s="2">
        <v>43091.655949074076</v>
      </c>
      <c r="D158" s="2">
        <v>43091.656863425917</v>
      </c>
      <c r="E158" t="s">
        <v>401</v>
      </c>
      <c r="K158">
        <v>2</v>
      </c>
      <c r="P158">
        <v>1</v>
      </c>
      <c r="R158">
        <v>1</v>
      </c>
      <c r="Y158">
        <v>2</v>
      </c>
      <c r="AD158">
        <v>1</v>
      </c>
      <c r="AJ158">
        <v>1</v>
      </c>
      <c r="AP158">
        <v>7</v>
      </c>
      <c r="AQ158" t="s">
        <v>402</v>
      </c>
      <c r="AR158">
        <v>1</v>
      </c>
      <c r="BB158">
        <v>3</v>
      </c>
    </row>
    <row r="159" spans="1:57">
      <c r="A159">
        <v>6599779873</v>
      </c>
      <c r="B159">
        <v>167721399</v>
      </c>
      <c r="C159" s="2">
        <v>43091.651087962957</v>
      </c>
      <c r="D159" s="2">
        <v>43091.652650462973</v>
      </c>
      <c r="E159" t="s">
        <v>403</v>
      </c>
      <c r="K159">
        <v>2</v>
      </c>
      <c r="P159">
        <v>1</v>
      </c>
      <c r="U159">
        <v>4</v>
      </c>
      <c r="AB159">
        <v>5</v>
      </c>
      <c r="AG159">
        <v>4</v>
      </c>
      <c r="AJ159">
        <v>1</v>
      </c>
      <c r="AK159">
        <v>2</v>
      </c>
      <c r="AN159">
        <v>5</v>
      </c>
      <c r="AO159">
        <v>6</v>
      </c>
      <c r="AQ159" t="s">
        <v>404</v>
      </c>
      <c r="AU159">
        <v>4</v>
      </c>
      <c r="BB159">
        <v>3</v>
      </c>
    </row>
    <row r="160" spans="1:57">
      <c r="A160">
        <v>6599771635</v>
      </c>
      <c r="B160">
        <v>167721399</v>
      </c>
      <c r="C160" s="2">
        <v>43091.644293981481</v>
      </c>
      <c r="D160" s="2">
        <v>43091.645358796297</v>
      </c>
      <c r="E160" t="s">
        <v>405</v>
      </c>
      <c r="L160">
        <v>3</v>
      </c>
      <c r="P160">
        <v>1</v>
      </c>
      <c r="T160">
        <v>3</v>
      </c>
      <c r="Y160">
        <v>2</v>
      </c>
      <c r="AD160">
        <v>1</v>
      </c>
      <c r="AJ160">
        <v>1</v>
      </c>
      <c r="AQ160" t="s">
        <v>379</v>
      </c>
      <c r="AT160">
        <v>3</v>
      </c>
      <c r="BB160">
        <v>3</v>
      </c>
    </row>
    <row r="161" spans="1:57">
      <c r="A161">
        <v>6599764931</v>
      </c>
      <c r="B161">
        <v>167721399</v>
      </c>
      <c r="C161" s="2">
        <v>43091.636840277781</v>
      </c>
      <c r="D161" s="2">
        <v>43091.639340277783</v>
      </c>
      <c r="E161" t="s">
        <v>406</v>
      </c>
      <c r="L161">
        <v>3</v>
      </c>
      <c r="P161">
        <v>1</v>
      </c>
      <c r="S161">
        <v>2</v>
      </c>
      <c r="AA161">
        <v>4</v>
      </c>
      <c r="AG161">
        <v>4</v>
      </c>
      <c r="AJ161">
        <v>1</v>
      </c>
      <c r="AK161">
        <v>2</v>
      </c>
      <c r="AO161">
        <v>6</v>
      </c>
      <c r="AP161">
        <v>7</v>
      </c>
      <c r="AQ161" t="s">
        <v>407</v>
      </c>
      <c r="AT161">
        <v>3</v>
      </c>
      <c r="BB161">
        <v>3</v>
      </c>
    </row>
    <row r="162" spans="1:57">
      <c r="A162">
        <v>6599762599</v>
      </c>
      <c r="B162">
        <v>167721399</v>
      </c>
      <c r="C162" s="2">
        <v>43091.633298611108</v>
      </c>
      <c r="D162" s="2">
        <v>43091.637291666673</v>
      </c>
      <c r="E162" t="s">
        <v>408</v>
      </c>
      <c r="K162">
        <v>2</v>
      </c>
      <c r="P162">
        <v>1</v>
      </c>
      <c r="U162">
        <v>4</v>
      </c>
      <c r="Z162">
        <v>3</v>
      </c>
      <c r="AF162">
        <v>3</v>
      </c>
      <c r="AJ162">
        <v>1</v>
      </c>
      <c r="AK162">
        <v>2</v>
      </c>
      <c r="AN162">
        <v>5</v>
      </c>
      <c r="AQ162" t="s">
        <v>409</v>
      </c>
      <c r="AS162">
        <v>2</v>
      </c>
      <c r="BB162">
        <v>3</v>
      </c>
    </row>
    <row r="163" spans="1:57">
      <c r="A163">
        <v>6599762213</v>
      </c>
      <c r="B163">
        <v>167721399</v>
      </c>
      <c r="C163" s="2">
        <v>43091.635787037027</v>
      </c>
      <c r="D163" s="2">
        <v>43091.636956018519</v>
      </c>
      <c r="E163" t="s">
        <v>410</v>
      </c>
      <c r="K163">
        <v>2</v>
      </c>
      <c r="P163">
        <v>1</v>
      </c>
      <c r="R163">
        <v>1</v>
      </c>
      <c r="Y163">
        <v>2</v>
      </c>
      <c r="AE163">
        <v>2</v>
      </c>
      <c r="AN163">
        <v>5</v>
      </c>
      <c r="AQ163" t="s">
        <v>411</v>
      </c>
      <c r="AR163">
        <v>1</v>
      </c>
      <c r="BB163">
        <v>3</v>
      </c>
    </row>
    <row r="164" spans="1:57">
      <c r="A164">
        <v>6599761210</v>
      </c>
      <c r="B164">
        <v>167721399</v>
      </c>
      <c r="C164" s="2">
        <v>43091.635520833333</v>
      </c>
      <c r="D164" s="2">
        <v>43091.636087962957</v>
      </c>
      <c r="E164" t="s">
        <v>412</v>
      </c>
      <c r="K164">
        <v>2</v>
      </c>
      <c r="P164">
        <v>1</v>
      </c>
      <c r="R164">
        <v>1</v>
      </c>
      <c r="Y164">
        <v>2</v>
      </c>
      <c r="AE164">
        <v>2</v>
      </c>
    </row>
    <row r="165" spans="1:57">
      <c r="A165">
        <v>6599756084</v>
      </c>
      <c r="B165">
        <v>167721399</v>
      </c>
      <c r="C165" s="2">
        <v>43091.630254629628</v>
      </c>
      <c r="D165" s="2">
        <v>43091.631747685176</v>
      </c>
      <c r="E165" t="s">
        <v>413</v>
      </c>
      <c r="L165">
        <v>3</v>
      </c>
      <c r="P165">
        <v>1</v>
      </c>
      <c r="U165">
        <v>4</v>
      </c>
      <c r="AA165">
        <v>4</v>
      </c>
      <c r="AF165">
        <v>3</v>
      </c>
      <c r="AJ165">
        <v>1</v>
      </c>
      <c r="AQ165" t="s">
        <v>414</v>
      </c>
      <c r="AU165">
        <v>4</v>
      </c>
      <c r="BB165">
        <v>3</v>
      </c>
    </row>
    <row r="166" spans="1:57">
      <c r="A166">
        <v>6599750992</v>
      </c>
      <c r="B166">
        <v>167721399</v>
      </c>
      <c r="C166" s="2">
        <v>43091.625925925917</v>
      </c>
      <c r="D166" s="2">
        <v>43091.627500000002</v>
      </c>
      <c r="E166" t="s">
        <v>415</v>
      </c>
      <c r="K166">
        <v>2</v>
      </c>
      <c r="P166">
        <v>1</v>
      </c>
      <c r="R166">
        <v>1</v>
      </c>
      <c r="AA166">
        <v>4</v>
      </c>
      <c r="AE166">
        <v>2</v>
      </c>
      <c r="AJ166">
        <v>1</v>
      </c>
      <c r="AQ166" t="s">
        <v>416</v>
      </c>
      <c r="AU166">
        <v>4</v>
      </c>
      <c r="BB166">
        <v>3</v>
      </c>
    </row>
    <row r="167" spans="1:57">
      <c r="A167">
        <v>6599749052</v>
      </c>
      <c r="B167">
        <v>167721399</v>
      </c>
      <c r="C167" s="2">
        <v>43091.621458333328</v>
      </c>
      <c r="D167" s="2">
        <v>43091.62599537037</v>
      </c>
      <c r="E167" t="s">
        <v>417</v>
      </c>
      <c r="L167">
        <v>3</v>
      </c>
      <c r="P167">
        <v>1</v>
      </c>
      <c r="U167">
        <v>4</v>
      </c>
      <c r="AA167">
        <v>4</v>
      </c>
      <c r="AG167">
        <v>4</v>
      </c>
      <c r="AJ167">
        <v>1</v>
      </c>
      <c r="AK167">
        <v>2</v>
      </c>
      <c r="AL167">
        <v>3</v>
      </c>
      <c r="AO167">
        <v>6</v>
      </c>
      <c r="AQ167" t="s">
        <v>418</v>
      </c>
      <c r="AY167">
        <v>8</v>
      </c>
      <c r="BC167">
        <v>4</v>
      </c>
    </row>
    <row r="168" spans="1:57">
      <c r="A168">
        <v>6599748788</v>
      </c>
      <c r="B168">
        <v>167721399</v>
      </c>
      <c r="C168" s="2">
        <v>43091.624884259261</v>
      </c>
      <c r="D168" s="2">
        <v>43091.625775462962</v>
      </c>
      <c r="E168" t="s">
        <v>419</v>
      </c>
      <c r="L168">
        <v>3</v>
      </c>
      <c r="P168">
        <v>1</v>
      </c>
      <c r="V168">
        <v>5</v>
      </c>
      <c r="AB168">
        <v>5</v>
      </c>
      <c r="AF168">
        <v>3</v>
      </c>
      <c r="AJ168">
        <v>1</v>
      </c>
      <c r="AO168">
        <v>6</v>
      </c>
      <c r="AS168">
        <v>2</v>
      </c>
      <c r="BB168">
        <v>3</v>
      </c>
    </row>
    <row r="169" spans="1:57">
      <c r="A169">
        <v>6599745872</v>
      </c>
      <c r="B169">
        <v>167721399</v>
      </c>
      <c r="C169" s="2">
        <v>43091.622395833343</v>
      </c>
      <c r="D169" s="2">
        <v>43091.623379629629</v>
      </c>
      <c r="E169" t="s">
        <v>420</v>
      </c>
      <c r="K169">
        <v>2</v>
      </c>
      <c r="P169">
        <v>1</v>
      </c>
      <c r="R169">
        <v>1</v>
      </c>
      <c r="Y169">
        <v>2</v>
      </c>
      <c r="AD169">
        <v>1</v>
      </c>
      <c r="AJ169">
        <v>1</v>
      </c>
      <c r="AQ169" t="s">
        <v>421</v>
      </c>
      <c r="AY169">
        <v>8</v>
      </c>
      <c r="BC169">
        <v>4</v>
      </c>
    </row>
    <row r="170" spans="1:57">
      <c r="A170">
        <v>6599743175</v>
      </c>
      <c r="B170">
        <v>167721399</v>
      </c>
      <c r="C170" s="2">
        <v>43091.620185185187</v>
      </c>
      <c r="D170" s="2">
        <v>43091.621180555558</v>
      </c>
      <c r="E170" t="s">
        <v>422</v>
      </c>
      <c r="L170">
        <v>3</v>
      </c>
      <c r="P170">
        <v>1</v>
      </c>
      <c r="S170">
        <v>2</v>
      </c>
      <c r="Z170">
        <v>3</v>
      </c>
      <c r="AE170">
        <v>2</v>
      </c>
      <c r="AJ170">
        <v>1</v>
      </c>
      <c r="AQ170" t="s">
        <v>423</v>
      </c>
      <c r="AS170">
        <v>2</v>
      </c>
      <c r="BB170">
        <v>3</v>
      </c>
    </row>
    <row r="171" spans="1:57">
      <c r="A171">
        <v>6599743157</v>
      </c>
      <c r="B171">
        <v>167721399</v>
      </c>
      <c r="C171" s="2">
        <v>43091.620428240742</v>
      </c>
      <c r="D171" s="2">
        <v>43091.621168981481</v>
      </c>
      <c r="E171" t="s">
        <v>424</v>
      </c>
      <c r="K171">
        <v>2</v>
      </c>
      <c r="P171">
        <v>1</v>
      </c>
      <c r="S171">
        <v>2</v>
      </c>
      <c r="Y171">
        <v>2</v>
      </c>
      <c r="AE171">
        <v>2</v>
      </c>
      <c r="AO171">
        <v>6</v>
      </c>
      <c r="AQ171" t="s">
        <v>425</v>
      </c>
      <c r="AT171">
        <v>3</v>
      </c>
      <c r="BC171">
        <v>4</v>
      </c>
    </row>
    <row r="172" spans="1:57">
      <c r="A172">
        <v>6599741064</v>
      </c>
      <c r="B172">
        <v>167721399</v>
      </c>
      <c r="C172" s="2">
        <v>43091.618206018517</v>
      </c>
      <c r="D172" s="2">
        <v>43091.619490740741</v>
      </c>
      <c r="E172" t="s">
        <v>426</v>
      </c>
      <c r="M172">
        <v>4</v>
      </c>
      <c r="P172">
        <v>1</v>
      </c>
      <c r="S172">
        <v>2</v>
      </c>
      <c r="Y172">
        <v>2</v>
      </c>
      <c r="AE172">
        <v>2</v>
      </c>
      <c r="AJ172">
        <v>1</v>
      </c>
      <c r="AQ172" t="s">
        <v>427</v>
      </c>
      <c r="AT172">
        <v>3</v>
      </c>
      <c r="BB172">
        <v>3</v>
      </c>
      <c r="BE172" t="s">
        <v>428</v>
      </c>
    </row>
    <row r="173" spans="1:57">
      <c r="A173">
        <v>6599740214</v>
      </c>
      <c r="B173">
        <v>167721399</v>
      </c>
      <c r="C173" s="2">
        <v>43091.617696759262</v>
      </c>
      <c r="D173" s="2">
        <v>43091.618807870371</v>
      </c>
      <c r="E173" t="s">
        <v>429</v>
      </c>
      <c r="K173">
        <v>2</v>
      </c>
      <c r="P173">
        <v>1</v>
      </c>
      <c r="S173">
        <v>2</v>
      </c>
      <c r="Y173">
        <v>2</v>
      </c>
      <c r="AE173">
        <v>2</v>
      </c>
      <c r="AJ173">
        <v>1</v>
      </c>
      <c r="AO173">
        <v>6</v>
      </c>
      <c r="AQ173" t="s">
        <v>430</v>
      </c>
      <c r="AS173">
        <v>2</v>
      </c>
      <c r="BB173">
        <v>3</v>
      </c>
    </row>
    <row r="174" spans="1:57">
      <c r="A174">
        <v>6599737746</v>
      </c>
      <c r="B174">
        <v>167721399</v>
      </c>
      <c r="C174" s="2">
        <v>43091.615682870368</v>
      </c>
      <c r="D174" s="2">
        <v>43091.6169212963</v>
      </c>
      <c r="E174" t="s">
        <v>431</v>
      </c>
      <c r="L174">
        <v>3</v>
      </c>
      <c r="P174">
        <v>1</v>
      </c>
      <c r="U174">
        <v>4</v>
      </c>
      <c r="Y174">
        <v>2</v>
      </c>
      <c r="AE174">
        <v>2</v>
      </c>
      <c r="AJ174">
        <v>1</v>
      </c>
      <c r="AK174">
        <v>2</v>
      </c>
      <c r="AN174">
        <v>5</v>
      </c>
      <c r="AO174">
        <v>6</v>
      </c>
      <c r="AQ174" t="s">
        <v>432</v>
      </c>
      <c r="AY174">
        <v>8</v>
      </c>
      <c r="BB174">
        <v>3</v>
      </c>
    </row>
    <row r="175" spans="1:57">
      <c r="A175">
        <v>6599733787</v>
      </c>
      <c r="B175">
        <v>167721399</v>
      </c>
      <c r="C175" s="2">
        <v>43091.612326388888</v>
      </c>
      <c r="D175" s="2">
        <v>43091.61377314815</v>
      </c>
      <c r="E175" t="s">
        <v>433</v>
      </c>
      <c r="K175">
        <v>2</v>
      </c>
      <c r="P175">
        <v>1</v>
      </c>
      <c r="U175">
        <v>4</v>
      </c>
      <c r="Z175">
        <v>3</v>
      </c>
      <c r="AF175">
        <v>3</v>
      </c>
      <c r="AJ175">
        <v>1</v>
      </c>
      <c r="AN175">
        <v>5</v>
      </c>
      <c r="AP175">
        <v>7</v>
      </c>
      <c r="AQ175" t="s">
        <v>434</v>
      </c>
      <c r="AY175">
        <v>8</v>
      </c>
      <c r="BC175">
        <v>4</v>
      </c>
    </row>
    <row r="176" spans="1:57">
      <c r="A176">
        <v>6599730703</v>
      </c>
      <c r="B176">
        <v>167721399</v>
      </c>
      <c r="C176" s="2">
        <v>43091.610578703701</v>
      </c>
      <c r="D176" s="2">
        <v>43091.611342592587</v>
      </c>
      <c r="E176" t="s">
        <v>435</v>
      </c>
      <c r="L176">
        <v>3</v>
      </c>
      <c r="P176">
        <v>1</v>
      </c>
      <c r="T176">
        <v>3</v>
      </c>
      <c r="Z176">
        <v>3</v>
      </c>
      <c r="AE176">
        <v>2</v>
      </c>
      <c r="AJ176">
        <v>1</v>
      </c>
      <c r="AQ176" t="s">
        <v>436</v>
      </c>
      <c r="AT176">
        <v>3</v>
      </c>
      <c r="BC176">
        <v>4</v>
      </c>
    </row>
    <row r="177" spans="1:57">
      <c r="A177">
        <v>6599728127</v>
      </c>
      <c r="B177">
        <v>167721399</v>
      </c>
      <c r="C177" s="2">
        <v>43091.60869212963</v>
      </c>
      <c r="D177" s="2">
        <v>43091.609317129631</v>
      </c>
      <c r="E177" t="s">
        <v>437</v>
      </c>
      <c r="K177">
        <v>2</v>
      </c>
      <c r="Q177">
        <v>2</v>
      </c>
      <c r="S177">
        <v>2</v>
      </c>
      <c r="Y177">
        <v>2</v>
      </c>
      <c r="AD177">
        <v>1</v>
      </c>
      <c r="AO177">
        <v>6</v>
      </c>
      <c r="AQ177" t="s">
        <v>438</v>
      </c>
      <c r="AT177">
        <v>3</v>
      </c>
      <c r="BC177">
        <v>4</v>
      </c>
    </row>
    <row r="178" spans="1:57">
      <c r="A178">
        <v>6599727806</v>
      </c>
      <c r="B178">
        <v>167721399</v>
      </c>
      <c r="C178" s="2">
        <v>43091.608425925922</v>
      </c>
      <c r="D178" s="2">
        <v>43091.6090625</v>
      </c>
      <c r="E178" t="s">
        <v>439</v>
      </c>
      <c r="K178">
        <v>2</v>
      </c>
      <c r="P178">
        <v>1</v>
      </c>
      <c r="R178">
        <v>1</v>
      </c>
      <c r="Y178">
        <v>2</v>
      </c>
      <c r="AD178">
        <v>1</v>
      </c>
      <c r="AJ178">
        <v>1</v>
      </c>
      <c r="AO178">
        <v>6</v>
      </c>
      <c r="AQ178" t="s">
        <v>440</v>
      </c>
      <c r="AR178">
        <v>1</v>
      </c>
      <c r="BB178">
        <v>3</v>
      </c>
    </row>
    <row r="179" spans="1:57">
      <c r="A179">
        <v>6599724135</v>
      </c>
      <c r="B179">
        <v>167721399</v>
      </c>
      <c r="C179" s="2">
        <v>43091.604791666658</v>
      </c>
      <c r="D179" s="2">
        <v>43091.606215277781</v>
      </c>
      <c r="E179" t="s">
        <v>441</v>
      </c>
      <c r="N179">
        <v>5</v>
      </c>
      <c r="P179">
        <v>1</v>
      </c>
      <c r="W179">
        <v>6</v>
      </c>
      <c r="Z179">
        <v>3</v>
      </c>
      <c r="AE179">
        <v>2</v>
      </c>
      <c r="AJ179">
        <v>1</v>
      </c>
      <c r="AQ179" t="s">
        <v>442</v>
      </c>
      <c r="AT179">
        <v>3</v>
      </c>
      <c r="BB179">
        <v>3</v>
      </c>
    </row>
    <row r="180" spans="1:57">
      <c r="A180">
        <v>6599719434</v>
      </c>
      <c r="B180">
        <v>167721399</v>
      </c>
      <c r="C180" s="2">
        <v>43091.601400462961</v>
      </c>
      <c r="D180" s="2">
        <v>43091.60255787037</v>
      </c>
      <c r="E180" t="s">
        <v>443</v>
      </c>
      <c r="K180">
        <v>2</v>
      </c>
      <c r="P180">
        <v>1</v>
      </c>
      <c r="R180">
        <v>1</v>
      </c>
      <c r="Y180">
        <v>2</v>
      </c>
      <c r="AE180">
        <v>2</v>
      </c>
      <c r="AJ180">
        <v>1</v>
      </c>
      <c r="AQ180" t="s">
        <v>444</v>
      </c>
      <c r="AY180">
        <v>8</v>
      </c>
      <c r="BB180">
        <v>3</v>
      </c>
    </row>
    <row r="181" spans="1:57">
      <c r="A181">
        <v>6599717881</v>
      </c>
      <c r="B181">
        <v>167721399</v>
      </c>
      <c r="C181" s="2">
        <v>43091.600763888891</v>
      </c>
      <c r="D181" s="2">
        <v>43091.601400462961</v>
      </c>
      <c r="E181" t="s">
        <v>445</v>
      </c>
      <c r="K181">
        <v>2</v>
      </c>
      <c r="P181">
        <v>1</v>
      </c>
      <c r="R181">
        <v>1</v>
      </c>
      <c r="Y181">
        <v>2</v>
      </c>
      <c r="AD181">
        <v>1</v>
      </c>
      <c r="AJ181">
        <v>1</v>
      </c>
      <c r="AQ181" t="s">
        <v>446</v>
      </c>
      <c r="AS181">
        <v>2</v>
      </c>
      <c r="BB181">
        <v>3</v>
      </c>
    </row>
    <row r="182" spans="1:57">
      <c r="A182">
        <v>6599717141</v>
      </c>
      <c r="B182">
        <v>167721399</v>
      </c>
      <c r="C182" s="2">
        <v>43091.598553240743</v>
      </c>
      <c r="D182" s="2">
        <v>43091.600844907407</v>
      </c>
      <c r="E182" t="s">
        <v>447</v>
      </c>
      <c r="L182">
        <v>3</v>
      </c>
      <c r="P182">
        <v>1</v>
      </c>
      <c r="S182">
        <v>2</v>
      </c>
      <c r="Z182">
        <v>3</v>
      </c>
      <c r="AF182">
        <v>3</v>
      </c>
      <c r="AJ182">
        <v>1</v>
      </c>
      <c r="AK182">
        <v>2</v>
      </c>
      <c r="AQ182" t="s">
        <v>448</v>
      </c>
      <c r="AR182">
        <v>1</v>
      </c>
      <c r="BC182">
        <v>4</v>
      </c>
    </row>
    <row r="183" spans="1:57">
      <c r="A183">
        <v>6599715428</v>
      </c>
      <c r="B183">
        <v>167721399</v>
      </c>
      <c r="C183" s="2">
        <v>43091.598622685182</v>
      </c>
      <c r="D183" s="2">
        <v>43091.599606481483</v>
      </c>
      <c r="E183" t="s">
        <v>449</v>
      </c>
      <c r="K183">
        <v>2</v>
      </c>
      <c r="P183">
        <v>1</v>
      </c>
      <c r="T183">
        <v>3</v>
      </c>
      <c r="AB183">
        <v>5</v>
      </c>
      <c r="AG183">
        <v>4</v>
      </c>
      <c r="AO183">
        <v>6</v>
      </c>
      <c r="AQ183" t="s">
        <v>450</v>
      </c>
      <c r="AR183">
        <v>1</v>
      </c>
      <c r="BB183">
        <v>3</v>
      </c>
    </row>
    <row r="184" spans="1:57">
      <c r="A184">
        <v>6599713793</v>
      </c>
      <c r="B184">
        <v>167721399</v>
      </c>
      <c r="C184" s="2">
        <v>43091.595821759263</v>
      </c>
      <c r="D184" s="2">
        <v>43091.598437499997</v>
      </c>
      <c r="E184" t="s">
        <v>451</v>
      </c>
      <c r="L184">
        <v>3</v>
      </c>
      <c r="P184">
        <v>1</v>
      </c>
      <c r="V184">
        <v>5</v>
      </c>
      <c r="AB184">
        <v>5</v>
      </c>
      <c r="AH184">
        <v>5</v>
      </c>
      <c r="AJ184">
        <v>1</v>
      </c>
      <c r="AM184">
        <v>4</v>
      </c>
      <c r="AN184">
        <v>5</v>
      </c>
      <c r="AO184">
        <v>6</v>
      </c>
      <c r="AQ184" t="s">
        <v>452</v>
      </c>
      <c r="AY184">
        <v>8</v>
      </c>
      <c r="BC184">
        <v>4</v>
      </c>
    </row>
    <row r="185" spans="1:57">
      <c r="A185">
        <v>6599705155</v>
      </c>
      <c r="B185">
        <v>167721399</v>
      </c>
      <c r="C185" s="2">
        <v>43091.59103009259</v>
      </c>
      <c r="D185" s="2">
        <v>43091.59233796296</v>
      </c>
      <c r="E185" t="s">
        <v>453</v>
      </c>
      <c r="K185">
        <v>2</v>
      </c>
      <c r="P185">
        <v>1</v>
      </c>
      <c r="S185">
        <v>2</v>
      </c>
      <c r="Z185">
        <v>3</v>
      </c>
      <c r="AE185">
        <v>2</v>
      </c>
      <c r="AJ185">
        <v>1</v>
      </c>
      <c r="AK185">
        <v>2</v>
      </c>
      <c r="AQ185" t="s">
        <v>454</v>
      </c>
      <c r="AY185">
        <v>8</v>
      </c>
      <c r="BC185">
        <v>4</v>
      </c>
    </row>
    <row r="186" spans="1:57" s="3" customFormat="1" ht="15">
      <c r="A186" s="3">
        <v>6599702435</v>
      </c>
      <c r="B186" s="3">
        <v>167721399</v>
      </c>
      <c r="C186" s="4">
        <v>43091.588287037041</v>
      </c>
      <c r="D186" s="4">
        <v>43091.590451388889</v>
      </c>
      <c r="E186" s="3" t="s">
        <v>455</v>
      </c>
      <c r="L186" s="3">
        <v>3</v>
      </c>
      <c r="Q186" s="3">
        <v>2</v>
      </c>
      <c r="S186" s="3">
        <v>2</v>
      </c>
      <c r="Z186" s="3">
        <v>3</v>
      </c>
      <c r="AE186" s="3">
        <v>2</v>
      </c>
      <c r="AO186" s="3">
        <v>6</v>
      </c>
      <c r="AQ186" s="3" t="s">
        <v>456</v>
      </c>
      <c r="AU186" s="3">
        <v>4</v>
      </c>
      <c r="AZ186" s="3">
        <v>1</v>
      </c>
      <c r="BE186" s="3" t="s">
        <v>457</v>
      </c>
    </row>
    <row r="187" spans="1:57">
      <c r="A187">
        <v>6599701039</v>
      </c>
      <c r="B187">
        <v>167721399</v>
      </c>
      <c r="C187" s="2">
        <v>43091.588645833333</v>
      </c>
      <c r="D187" s="2">
        <v>43091.589490740742</v>
      </c>
      <c r="E187" t="s">
        <v>458</v>
      </c>
      <c r="K187">
        <v>2</v>
      </c>
      <c r="Q187">
        <v>2</v>
      </c>
      <c r="S187">
        <v>2</v>
      </c>
      <c r="Y187">
        <v>2</v>
      </c>
      <c r="AD187">
        <v>1</v>
      </c>
      <c r="AJ187">
        <v>1</v>
      </c>
      <c r="AK187">
        <v>2</v>
      </c>
      <c r="AP187">
        <v>7</v>
      </c>
      <c r="AQ187" t="s">
        <v>459</v>
      </c>
      <c r="AT187">
        <v>3</v>
      </c>
      <c r="BB187">
        <v>3</v>
      </c>
    </row>
    <row r="188" spans="1:57">
      <c r="A188">
        <v>6599701030</v>
      </c>
      <c r="B188">
        <v>167721399</v>
      </c>
      <c r="C188" s="2">
        <v>43091.588553240741</v>
      </c>
      <c r="D188" s="2">
        <v>43091.589490740742</v>
      </c>
      <c r="E188" t="s">
        <v>460</v>
      </c>
      <c r="K188">
        <v>2</v>
      </c>
      <c r="P188">
        <v>1</v>
      </c>
      <c r="U188">
        <v>4</v>
      </c>
      <c r="Z188">
        <v>3</v>
      </c>
      <c r="AF188">
        <v>3</v>
      </c>
      <c r="AJ188">
        <v>1</v>
      </c>
      <c r="AL188">
        <v>3</v>
      </c>
      <c r="AM188">
        <v>4</v>
      </c>
      <c r="AN188">
        <v>5</v>
      </c>
      <c r="AQ188" t="s">
        <v>461</v>
      </c>
      <c r="AU188">
        <v>4</v>
      </c>
      <c r="BB188">
        <v>3</v>
      </c>
    </row>
    <row r="189" spans="1:57">
      <c r="A189">
        <v>6599700879</v>
      </c>
      <c r="B189">
        <v>167721399</v>
      </c>
      <c r="C189" s="2">
        <v>43091.588055555563</v>
      </c>
      <c r="D189" s="2">
        <v>43091.589375000003</v>
      </c>
      <c r="E189" t="s">
        <v>462</v>
      </c>
      <c r="K189">
        <v>2</v>
      </c>
      <c r="P189">
        <v>1</v>
      </c>
      <c r="R189">
        <v>1</v>
      </c>
      <c r="Z189">
        <v>3</v>
      </c>
      <c r="AE189">
        <v>2</v>
      </c>
      <c r="AJ189">
        <v>1</v>
      </c>
      <c r="AK189">
        <v>2</v>
      </c>
      <c r="AN189">
        <v>5</v>
      </c>
      <c r="AQ189" t="s">
        <v>463</v>
      </c>
      <c r="AS189">
        <v>2</v>
      </c>
      <c r="BB189">
        <v>3</v>
      </c>
    </row>
    <row r="190" spans="1:57">
      <c r="A190">
        <v>6599697991</v>
      </c>
      <c r="B190">
        <v>167721399</v>
      </c>
      <c r="C190" s="2">
        <v>43091.585173611107</v>
      </c>
      <c r="D190" s="2">
        <v>43091.587280092594</v>
      </c>
      <c r="E190" t="s">
        <v>464</v>
      </c>
      <c r="L190">
        <v>3</v>
      </c>
      <c r="P190">
        <v>1</v>
      </c>
      <c r="AA190">
        <v>4</v>
      </c>
      <c r="AF190">
        <v>3</v>
      </c>
      <c r="AJ190">
        <v>1</v>
      </c>
      <c r="AQ190" t="s">
        <v>465</v>
      </c>
      <c r="AT190">
        <v>3</v>
      </c>
      <c r="BB190">
        <v>3</v>
      </c>
    </row>
    <row r="191" spans="1:57">
      <c r="A191">
        <v>6599696616</v>
      </c>
      <c r="B191">
        <v>167721399</v>
      </c>
      <c r="C191" s="2">
        <v>43091.585601851853</v>
      </c>
      <c r="D191" s="2">
        <v>43091.58630787037</v>
      </c>
      <c r="E191" t="s">
        <v>466</v>
      </c>
      <c r="K191">
        <v>2</v>
      </c>
      <c r="P191">
        <v>1</v>
      </c>
      <c r="S191">
        <v>2</v>
      </c>
      <c r="Z191">
        <v>3</v>
      </c>
      <c r="AE191">
        <v>2</v>
      </c>
      <c r="AJ191">
        <v>1</v>
      </c>
      <c r="AQ191" t="s">
        <v>467</v>
      </c>
      <c r="AV191">
        <v>5</v>
      </c>
      <c r="BB191">
        <v>3</v>
      </c>
    </row>
    <row r="192" spans="1:57" s="3" customFormat="1" ht="15">
      <c r="A192" s="3">
        <v>6599696090</v>
      </c>
      <c r="B192" s="3">
        <v>167721399</v>
      </c>
      <c r="C192" s="4">
        <v>43091.584548611107</v>
      </c>
      <c r="D192" s="4">
        <v>43091.5859375</v>
      </c>
      <c r="E192" s="3" t="s">
        <v>468</v>
      </c>
      <c r="L192" s="3">
        <v>3</v>
      </c>
      <c r="P192" s="3">
        <v>1</v>
      </c>
      <c r="U192" s="3">
        <v>4</v>
      </c>
      <c r="Z192" s="3">
        <v>3</v>
      </c>
      <c r="AE192" s="3">
        <v>2</v>
      </c>
      <c r="AJ192" s="3">
        <v>1</v>
      </c>
      <c r="AN192" s="3">
        <v>5</v>
      </c>
      <c r="AO192" s="3">
        <v>6</v>
      </c>
      <c r="AQ192" s="3" t="s">
        <v>469</v>
      </c>
      <c r="AU192" s="3">
        <v>4</v>
      </c>
      <c r="AZ192" s="3">
        <v>1</v>
      </c>
    </row>
    <row r="193" spans="1:57">
      <c r="A193">
        <v>6599694658</v>
      </c>
      <c r="B193">
        <v>167721399</v>
      </c>
      <c r="C193" s="2">
        <v>43091.584328703713</v>
      </c>
      <c r="D193" s="2">
        <v>43091.58494212963</v>
      </c>
      <c r="E193" t="s">
        <v>470</v>
      </c>
      <c r="K193">
        <v>2</v>
      </c>
      <c r="Q193">
        <v>2</v>
      </c>
      <c r="R193">
        <v>1</v>
      </c>
      <c r="Z193">
        <v>3</v>
      </c>
      <c r="AD193">
        <v>1</v>
      </c>
      <c r="AO193">
        <v>6</v>
      </c>
      <c r="AQ193" t="s">
        <v>471</v>
      </c>
      <c r="AY193">
        <v>8</v>
      </c>
      <c r="BC193">
        <v>4</v>
      </c>
    </row>
    <row r="194" spans="1:57">
      <c r="A194">
        <v>6599689525</v>
      </c>
      <c r="B194">
        <v>167721399</v>
      </c>
      <c r="C194" s="2">
        <v>43091.580081018517</v>
      </c>
      <c r="D194" s="2">
        <v>43091.58152777778</v>
      </c>
      <c r="E194" t="s">
        <v>472</v>
      </c>
      <c r="L194">
        <v>3</v>
      </c>
      <c r="P194">
        <v>1</v>
      </c>
      <c r="T194">
        <v>3</v>
      </c>
      <c r="Z194">
        <v>3</v>
      </c>
      <c r="AF194">
        <v>3</v>
      </c>
      <c r="AJ194">
        <v>1</v>
      </c>
      <c r="AQ194" t="s">
        <v>473</v>
      </c>
      <c r="AT194">
        <v>3</v>
      </c>
      <c r="BB194">
        <v>3</v>
      </c>
    </row>
    <row r="195" spans="1:57">
      <c r="A195">
        <v>6599688518</v>
      </c>
      <c r="B195">
        <v>167721399</v>
      </c>
      <c r="C195" s="2">
        <v>43091.57912037037</v>
      </c>
      <c r="D195" s="2">
        <v>43091.580868055556</v>
      </c>
      <c r="E195" t="s">
        <v>474</v>
      </c>
      <c r="L195">
        <v>3</v>
      </c>
      <c r="P195">
        <v>1</v>
      </c>
      <c r="V195">
        <v>5</v>
      </c>
      <c r="Y195">
        <v>2</v>
      </c>
      <c r="AE195">
        <v>2</v>
      </c>
      <c r="AJ195">
        <v>1</v>
      </c>
      <c r="AK195">
        <v>2</v>
      </c>
      <c r="AN195">
        <v>5</v>
      </c>
      <c r="AO195">
        <v>6</v>
      </c>
      <c r="AP195">
        <v>7</v>
      </c>
      <c r="AQ195" t="s">
        <v>475</v>
      </c>
      <c r="AY195">
        <v>8</v>
      </c>
      <c r="BC195">
        <v>4</v>
      </c>
    </row>
    <row r="196" spans="1:57" s="3" customFormat="1" ht="15">
      <c r="A196" s="3">
        <v>6599688115</v>
      </c>
      <c r="B196" s="3">
        <v>167721399</v>
      </c>
      <c r="C196" s="4">
        <v>43091.577824074076</v>
      </c>
      <c r="D196" s="4">
        <v>43091.580590277779</v>
      </c>
      <c r="E196" s="3" t="s">
        <v>476</v>
      </c>
      <c r="L196" s="3">
        <v>3</v>
      </c>
      <c r="P196" s="3">
        <v>1</v>
      </c>
      <c r="V196" s="3">
        <v>5</v>
      </c>
      <c r="Z196" s="3">
        <v>3</v>
      </c>
      <c r="AE196" s="3">
        <v>2</v>
      </c>
      <c r="AJ196" s="3">
        <v>1</v>
      </c>
      <c r="AK196" s="3">
        <v>2</v>
      </c>
      <c r="AL196" s="3">
        <v>3</v>
      </c>
      <c r="AM196" s="3">
        <v>4</v>
      </c>
      <c r="AN196" s="3">
        <v>5</v>
      </c>
      <c r="AO196" s="3">
        <v>6</v>
      </c>
      <c r="AQ196" s="3" t="s">
        <v>477</v>
      </c>
      <c r="AS196" s="3">
        <v>2</v>
      </c>
      <c r="AZ196" s="3">
        <v>1</v>
      </c>
      <c r="BE196" s="3" t="s">
        <v>478</v>
      </c>
    </row>
    <row r="197" spans="1:57">
      <c r="A197">
        <v>6599686707</v>
      </c>
      <c r="B197">
        <v>167721399</v>
      </c>
      <c r="C197" s="2">
        <v>43091.577569444453</v>
      </c>
      <c r="D197" s="2">
        <v>43091.579699074071</v>
      </c>
      <c r="E197" t="s">
        <v>479</v>
      </c>
      <c r="L197">
        <v>3</v>
      </c>
      <c r="P197">
        <v>1</v>
      </c>
      <c r="W197">
        <v>6</v>
      </c>
      <c r="AA197">
        <v>4</v>
      </c>
      <c r="AG197">
        <v>4</v>
      </c>
      <c r="AJ197">
        <v>1</v>
      </c>
      <c r="AK197">
        <v>2</v>
      </c>
      <c r="AP197">
        <v>7</v>
      </c>
      <c r="AQ197" t="s">
        <v>480</v>
      </c>
      <c r="AT197">
        <v>3</v>
      </c>
      <c r="BB197">
        <v>3</v>
      </c>
    </row>
    <row r="198" spans="1:57">
      <c r="A198">
        <v>6599686554</v>
      </c>
      <c r="B198">
        <v>167721399</v>
      </c>
      <c r="C198" s="2">
        <v>43091.578668981478</v>
      </c>
      <c r="D198" s="2">
        <v>43091.579594907409</v>
      </c>
      <c r="E198" t="s">
        <v>481</v>
      </c>
      <c r="K198">
        <v>2</v>
      </c>
      <c r="Q198">
        <v>2</v>
      </c>
      <c r="S198">
        <v>2</v>
      </c>
      <c r="Y198">
        <v>2</v>
      </c>
      <c r="AD198">
        <v>1</v>
      </c>
      <c r="AO198">
        <v>6</v>
      </c>
      <c r="AQ198" t="s">
        <v>482</v>
      </c>
      <c r="AU198">
        <v>4</v>
      </c>
      <c r="BC198">
        <v>4</v>
      </c>
    </row>
    <row r="199" spans="1:57">
      <c r="A199">
        <v>6599686065</v>
      </c>
      <c r="B199">
        <v>167721399</v>
      </c>
      <c r="C199" s="2">
        <v>43091.578148148154</v>
      </c>
      <c r="D199" s="2">
        <v>43091.579293981478</v>
      </c>
      <c r="E199" t="s">
        <v>483</v>
      </c>
      <c r="K199">
        <v>2</v>
      </c>
      <c r="Q199">
        <v>2</v>
      </c>
      <c r="R199">
        <v>1</v>
      </c>
      <c r="Y199">
        <v>2</v>
      </c>
      <c r="AD199">
        <v>1</v>
      </c>
      <c r="AO199">
        <v>6</v>
      </c>
      <c r="AQ199" t="s">
        <v>484</v>
      </c>
      <c r="AT199">
        <v>3</v>
      </c>
      <c r="BB199">
        <v>3</v>
      </c>
    </row>
    <row r="200" spans="1:57">
      <c r="A200">
        <v>6599685182</v>
      </c>
      <c r="B200">
        <v>167721399</v>
      </c>
      <c r="C200" s="2">
        <v>43091.57435185185</v>
      </c>
      <c r="D200" s="2">
        <v>43091.578750000001</v>
      </c>
      <c r="E200" t="s">
        <v>485</v>
      </c>
      <c r="K200">
        <v>2</v>
      </c>
      <c r="Q200">
        <v>2</v>
      </c>
      <c r="S200">
        <v>2</v>
      </c>
      <c r="Y200">
        <v>2</v>
      </c>
      <c r="AE200">
        <v>2</v>
      </c>
      <c r="AJ200">
        <v>1</v>
      </c>
      <c r="AK200">
        <v>2</v>
      </c>
      <c r="AP200">
        <v>7</v>
      </c>
      <c r="AQ200" t="s">
        <v>486</v>
      </c>
      <c r="AS200">
        <v>2</v>
      </c>
      <c r="BB200">
        <v>3</v>
      </c>
    </row>
    <row r="201" spans="1:57">
      <c r="A201">
        <v>6599685118</v>
      </c>
      <c r="B201">
        <v>167721399</v>
      </c>
      <c r="C201" s="2">
        <v>43091.577604166669</v>
      </c>
      <c r="D201" s="2">
        <v>43091.578692129631</v>
      </c>
      <c r="E201" t="s">
        <v>487</v>
      </c>
      <c r="J201">
        <v>1</v>
      </c>
      <c r="P201">
        <v>1</v>
      </c>
      <c r="R201">
        <v>1</v>
      </c>
      <c r="AA201">
        <v>4</v>
      </c>
      <c r="AE201">
        <v>2</v>
      </c>
      <c r="AJ201">
        <v>1</v>
      </c>
      <c r="AK201">
        <v>2</v>
      </c>
      <c r="AQ201" t="s">
        <v>488</v>
      </c>
      <c r="AR201">
        <v>1</v>
      </c>
      <c r="BB201">
        <v>3</v>
      </c>
    </row>
    <row r="202" spans="1:57">
      <c r="A202">
        <v>6599682344</v>
      </c>
      <c r="B202">
        <v>167721399</v>
      </c>
      <c r="C202" s="2">
        <v>43091.575972222221</v>
      </c>
      <c r="D202" s="2">
        <v>43091.576874999999</v>
      </c>
      <c r="E202" t="s">
        <v>489</v>
      </c>
      <c r="L202">
        <v>3</v>
      </c>
      <c r="P202">
        <v>1</v>
      </c>
      <c r="U202">
        <v>4</v>
      </c>
      <c r="AA202">
        <v>4</v>
      </c>
      <c r="AF202">
        <v>3</v>
      </c>
      <c r="AJ202">
        <v>1</v>
      </c>
      <c r="AK202">
        <v>2</v>
      </c>
      <c r="AM202">
        <v>4</v>
      </c>
      <c r="AQ202" t="s">
        <v>490</v>
      </c>
      <c r="AT202">
        <v>3</v>
      </c>
      <c r="BC202">
        <v>4</v>
      </c>
    </row>
    <row r="203" spans="1:57">
      <c r="A203">
        <v>6599681102</v>
      </c>
      <c r="B203">
        <v>167721399</v>
      </c>
      <c r="C203" s="2">
        <v>43091.56925925926</v>
      </c>
      <c r="D203" s="2">
        <v>43091.576064814813</v>
      </c>
      <c r="E203" t="s">
        <v>491</v>
      </c>
      <c r="K203">
        <v>2</v>
      </c>
      <c r="Q203">
        <v>2</v>
      </c>
      <c r="S203">
        <v>2</v>
      </c>
      <c r="Y203">
        <v>2</v>
      </c>
      <c r="AE203">
        <v>2</v>
      </c>
      <c r="AP203">
        <v>7</v>
      </c>
      <c r="AQ203" t="s">
        <v>492</v>
      </c>
      <c r="AR203">
        <v>1</v>
      </c>
      <c r="BB203">
        <v>3</v>
      </c>
    </row>
    <row r="204" spans="1:57">
      <c r="A204">
        <v>6599675002</v>
      </c>
      <c r="B204">
        <v>167721399</v>
      </c>
      <c r="C204" s="2">
        <v>43091.571099537039</v>
      </c>
      <c r="D204" s="2">
        <v>43091.572106481479</v>
      </c>
      <c r="E204" t="s">
        <v>493</v>
      </c>
      <c r="L204">
        <v>3</v>
      </c>
      <c r="P204">
        <v>1</v>
      </c>
      <c r="T204">
        <v>3</v>
      </c>
      <c r="Y204">
        <v>2</v>
      </c>
      <c r="AF204">
        <v>3</v>
      </c>
      <c r="AJ204">
        <v>1</v>
      </c>
      <c r="AK204">
        <v>2</v>
      </c>
      <c r="AQ204" t="s">
        <v>494</v>
      </c>
      <c r="AY204">
        <v>8</v>
      </c>
      <c r="BC204">
        <v>4</v>
      </c>
    </row>
    <row r="205" spans="1:57">
      <c r="A205">
        <v>6599668365</v>
      </c>
      <c r="B205">
        <v>167721399</v>
      </c>
      <c r="C205" s="2">
        <v>43091.567129629628</v>
      </c>
      <c r="D205" s="2">
        <v>43091.567847222221</v>
      </c>
      <c r="E205" t="s">
        <v>495</v>
      </c>
      <c r="J205">
        <v>1</v>
      </c>
      <c r="P205">
        <v>1</v>
      </c>
      <c r="R205">
        <v>1</v>
      </c>
      <c r="Y205">
        <v>2</v>
      </c>
      <c r="AD205">
        <v>1</v>
      </c>
      <c r="AK205">
        <v>2</v>
      </c>
      <c r="AP205">
        <v>7</v>
      </c>
      <c r="AQ205" t="s">
        <v>496</v>
      </c>
      <c r="AR205">
        <v>1</v>
      </c>
      <c r="BB205">
        <v>3</v>
      </c>
    </row>
    <row r="206" spans="1:57">
      <c r="A206">
        <v>6599667737</v>
      </c>
      <c r="B206">
        <v>167721399</v>
      </c>
      <c r="C206" s="2">
        <v>43091.566701388889</v>
      </c>
      <c r="D206" s="2">
        <v>43091.567418981482</v>
      </c>
      <c r="E206" t="s">
        <v>497</v>
      </c>
      <c r="L206">
        <v>3</v>
      </c>
      <c r="P206">
        <v>1</v>
      </c>
      <c r="T206">
        <v>3</v>
      </c>
      <c r="AA206">
        <v>4</v>
      </c>
      <c r="AF206">
        <v>3</v>
      </c>
      <c r="AJ206">
        <v>1</v>
      </c>
      <c r="AQ206" t="s">
        <v>498</v>
      </c>
      <c r="AR206">
        <v>1</v>
      </c>
      <c r="BB206">
        <v>3</v>
      </c>
    </row>
    <row r="207" spans="1:57">
      <c r="A207">
        <v>6599666414</v>
      </c>
      <c r="B207">
        <v>167721399</v>
      </c>
      <c r="C207" s="2">
        <v>43091.565775462957</v>
      </c>
      <c r="D207" s="2">
        <v>43091.566562499997</v>
      </c>
      <c r="E207" t="s">
        <v>499</v>
      </c>
      <c r="L207">
        <v>3</v>
      </c>
      <c r="P207">
        <v>1</v>
      </c>
      <c r="U207">
        <v>4</v>
      </c>
      <c r="Y207">
        <v>2</v>
      </c>
      <c r="AF207">
        <v>3</v>
      </c>
      <c r="AJ207">
        <v>1</v>
      </c>
      <c r="AQ207" t="s">
        <v>500</v>
      </c>
      <c r="AT207">
        <v>3</v>
      </c>
      <c r="BB207">
        <v>3</v>
      </c>
    </row>
    <row r="208" spans="1:57">
      <c r="A208">
        <v>6599666185</v>
      </c>
      <c r="B208">
        <v>167721399</v>
      </c>
      <c r="C208" s="2">
        <v>43091.56585648148</v>
      </c>
      <c r="D208" s="2">
        <v>43091.566400462973</v>
      </c>
      <c r="E208" t="s">
        <v>501</v>
      </c>
      <c r="K208">
        <v>2</v>
      </c>
      <c r="Q208">
        <v>2</v>
      </c>
      <c r="S208">
        <v>2</v>
      </c>
      <c r="Y208">
        <v>2</v>
      </c>
      <c r="AD208">
        <v>1</v>
      </c>
      <c r="AJ208">
        <v>1</v>
      </c>
      <c r="AM208">
        <v>4</v>
      </c>
      <c r="AN208">
        <v>5</v>
      </c>
      <c r="AQ208" t="s">
        <v>502</v>
      </c>
      <c r="AR208">
        <v>1</v>
      </c>
      <c r="BB208">
        <v>3</v>
      </c>
    </row>
    <row r="209" spans="1:57">
      <c r="A209">
        <v>6599663298</v>
      </c>
      <c r="B209">
        <v>167721399</v>
      </c>
      <c r="C209" s="2">
        <v>43091.563993055563</v>
      </c>
      <c r="D209" s="2">
        <v>43091.564664351848</v>
      </c>
      <c r="E209" t="s">
        <v>503</v>
      </c>
      <c r="L209">
        <v>3</v>
      </c>
      <c r="P209">
        <v>1</v>
      </c>
      <c r="U209">
        <v>4</v>
      </c>
      <c r="Y209">
        <v>2</v>
      </c>
      <c r="AD209">
        <v>1</v>
      </c>
      <c r="AK209">
        <v>2</v>
      </c>
      <c r="AQ209" t="s">
        <v>504</v>
      </c>
      <c r="AY209">
        <v>8</v>
      </c>
      <c r="BB209">
        <v>3</v>
      </c>
    </row>
    <row r="210" spans="1:57">
      <c r="A210">
        <v>6599663062</v>
      </c>
      <c r="B210">
        <v>167721399</v>
      </c>
      <c r="C210" s="2">
        <v>43091.563587962963</v>
      </c>
      <c r="D210" s="2">
        <v>43091.564513888887</v>
      </c>
      <c r="E210" t="s">
        <v>505</v>
      </c>
      <c r="K210">
        <v>2</v>
      </c>
      <c r="P210">
        <v>1</v>
      </c>
      <c r="S210">
        <v>2</v>
      </c>
      <c r="Y210">
        <v>2</v>
      </c>
      <c r="AE210">
        <v>2</v>
      </c>
      <c r="AJ210">
        <v>1</v>
      </c>
      <c r="AN210">
        <v>5</v>
      </c>
      <c r="AQ210" t="s">
        <v>506</v>
      </c>
      <c r="AR210">
        <v>1</v>
      </c>
      <c r="BB210">
        <v>3</v>
      </c>
    </row>
    <row r="211" spans="1:57">
      <c r="A211">
        <v>6599660102</v>
      </c>
      <c r="B211">
        <v>167721399</v>
      </c>
      <c r="C211" s="2">
        <v>43091.560335648152</v>
      </c>
      <c r="D211" s="2">
        <v>43091.562650462962</v>
      </c>
      <c r="E211" t="s">
        <v>507</v>
      </c>
      <c r="K211">
        <v>2</v>
      </c>
      <c r="P211">
        <v>1</v>
      </c>
      <c r="U211">
        <v>4</v>
      </c>
      <c r="AA211">
        <v>4</v>
      </c>
      <c r="AH211">
        <v>5</v>
      </c>
      <c r="AJ211">
        <v>1</v>
      </c>
      <c r="AQ211" t="s">
        <v>508</v>
      </c>
      <c r="AY211">
        <v>8</v>
      </c>
      <c r="BB211">
        <v>3</v>
      </c>
    </row>
    <row r="212" spans="1:57">
      <c r="A212">
        <v>6599656886</v>
      </c>
      <c r="B212">
        <v>167721399</v>
      </c>
      <c r="C212" s="2">
        <v>43091.560208333343</v>
      </c>
      <c r="D212" s="2">
        <v>43091.560717592591</v>
      </c>
      <c r="E212" t="s">
        <v>509</v>
      </c>
      <c r="L212">
        <v>3</v>
      </c>
      <c r="Q212">
        <v>2</v>
      </c>
      <c r="S212">
        <v>2</v>
      </c>
      <c r="Y212">
        <v>2</v>
      </c>
      <c r="AE212">
        <v>2</v>
      </c>
      <c r="AO212">
        <v>6</v>
      </c>
      <c r="AQ212" t="s">
        <v>510</v>
      </c>
      <c r="AU212">
        <v>4</v>
      </c>
      <c r="BB212">
        <v>3</v>
      </c>
    </row>
    <row r="213" spans="1:57">
      <c r="A213">
        <v>6599655019</v>
      </c>
      <c r="B213">
        <v>167721399</v>
      </c>
      <c r="C213" s="2">
        <v>43091.558530092603</v>
      </c>
      <c r="D213" s="2">
        <v>43091.559571759259</v>
      </c>
      <c r="E213" t="s">
        <v>511</v>
      </c>
      <c r="K213">
        <v>2</v>
      </c>
      <c r="P213">
        <v>1</v>
      </c>
      <c r="S213">
        <v>2</v>
      </c>
      <c r="AA213">
        <v>4</v>
      </c>
      <c r="AF213">
        <v>3</v>
      </c>
      <c r="AJ213">
        <v>1</v>
      </c>
      <c r="AQ213" t="s">
        <v>512</v>
      </c>
      <c r="AT213">
        <v>3</v>
      </c>
      <c r="BB213">
        <v>3</v>
      </c>
    </row>
    <row r="214" spans="1:57">
      <c r="A214">
        <v>6599653886</v>
      </c>
      <c r="B214">
        <v>167721399</v>
      </c>
      <c r="C214" s="2">
        <v>43091.558113425926</v>
      </c>
      <c r="D214" s="2">
        <v>43091.558865740742</v>
      </c>
      <c r="E214" t="s">
        <v>513</v>
      </c>
      <c r="K214">
        <v>2</v>
      </c>
      <c r="Q214">
        <v>2</v>
      </c>
      <c r="R214">
        <v>1</v>
      </c>
      <c r="X214">
        <v>1</v>
      </c>
      <c r="AD214">
        <v>1</v>
      </c>
      <c r="AJ214">
        <v>1</v>
      </c>
      <c r="AQ214" t="s">
        <v>514</v>
      </c>
      <c r="AR214">
        <v>1</v>
      </c>
      <c r="BB214">
        <v>3</v>
      </c>
    </row>
    <row r="215" spans="1:57">
      <c r="A215">
        <v>6599646500</v>
      </c>
      <c r="B215">
        <v>167721399</v>
      </c>
      <c r="C215" s="2">
        <v>43091.546493055554</v>
      </c>
      <c r="D215" s="2">
        <v>43091.554432870369</v>
      </c>
      <c r="E215" t="s">
        <v>515</v>
      </c>
      <c r="K215">
        <v>2</v>
      </c>
      <c r="P215">
        <v>1</v>
      </c>
      <c r="R215">
        <v>1</v>
      </c>
      <c r="Y215">
        <v>2</v>
      </c>
      <c r="AE215">
        <v>2</v>
      </c>
      <c r="AJ215">
        <v>1</v>
      </c>
      <c r="AO215">
        <v>6</v>
      </c>
      <c r="AQ215" t="s">
        <v>516</v>
      </c>
      <c r="AT215">
        <v>3</v>
      </c>
      <c r="BB215">
        <v>3</v>
      </c>
    </row>
    <row r="216" spans="1:57">
      <c r="A216">
        <v>6599645633</v>
      </c>
      <c r="B216">
        <v>167721399</v>
      </c>
      <c r="C216" s="2">
        <v>43091.552754629629</v>
      </c>
      <c r="D216" s="2">
        <v>43091.553877314807</v>
      </c>
      <c r="E216" t="s">
        <v>517</v>
      </c>
      <c r="L216">
        <v>3</v>
      </c>
      <c r="P216">
        <v>1</v>
      </c>
      <c r="U216">
        <v>4</v>
      </c>
      <c r="AA216">
        <v>4</v>
      </c>
      <c r="AG216">
        <v>4</v>
      </c>
      <c r="AJ216">
        <v>1</v>
      </c>
      <c r="AQ216" t="s">
        <v>518</v>
      </c>
      <c r="AU216">
        <v>4</v>
      </c>
      <c r="BB216">
        <v>3</v>
      </c>
    </row>
    <row r="217" spans="1:57" s="3" customFormat="1" ht="15">
      <c r="A217" s="3">
        <v>6599643765</v>
      </c>
      <c r="B217" s="3">
        <v>167721399</v>
      </c>
      <c r="C217" s="4">
        <v>43091.552048611113</v>
      </c>
      <c r="D217" s="4">
        <v>43091.552754629629</v>
      </c>
      <c r="E217" s="3" t="s">
        <v>519</v>
      </c>
      <c r="K217" s="3">
        <v>2</v>
      </c>
      <c r="P217" s="3">
        <v>1</v>
      </c>
      <c r="S217" s="3">
        <v>2</v>
      </c>
      <c r="Y217" s="3">
        <v>2</v>
      </c>
      <c r="AE217" s="3">
        <v>2</v>
      </c>
      <c r="AK217" s="3">
        <v>2</v>
      </c>
      <c r="AQ217" s="3" t="s">
        <v>520</v>
      </c>
      <c r="AU217" s="3">
        <v>4</v>
      </c>
      <c r="AZ217" s="3">
        <v>1</v>
      </c>
      <c r="BE217" s="3" t="s">
        <v>342</v>
      </c>
    </row>
    <row r="218" spans="1:57" s="3" customFormat="1" ht="15">
      <c r="A218" s="3">
        <v>6599640432</v>
      </c>
      <c r="B218" s="3">
        <v>167721399</v>
      </c>
      <c r="C218" s="4">
        <v>43091.548831018517</v>
      </c>
      <c r="D218" s="4">
        <v>43091.550694444442</v>
      </c>
      <c r="E218" s="3" t="s">
        <v>521</v>
      </c>
      <c r="K218" s="3">
        <v>2</v>
      </c>
      <c r="P218" s="3">
        <v>1</v>
      </c>
      <c r="U218" s="3">
        <v>4</v>
      </c>
      <c r="AB218" s="3">
        <v>5</v>
      </c>
      <c r="AH218" s="3">
        <v>5</v>
      </c>
      <c r="AJ218" s="3">
        <v>1</v>
      </c>
      <c r="AK218" s="3">
        <v>2</v>
      </c>
      <c r="AN218" s="3">
        <v>5</v>
      </c>
      <c r="AO218" s="3">
        <v>6</v>
      </c>
      <c r="AQ218" s="3" t="s">
        <v>522</v>
      </c>
      <c r="AT218" s="3">
        <v>3</v>
      </c>
      <c r="AZ218" s="3">
        <v>1</v>
      </c>
      <c r="BE218" s="3" t="s">
        <v>523</v>
      </c>
    </row>
    <row r="219" spans="1:57" s="3" customFormat="1" ht="15">
      <c r="A219" s="3">
        <v>6599637132</v>
      </c>
      <c r="B219" s="3">
        <v>167721399</v>
      </c>
      <c r="C219" s="4">
        <v>43091.546157407407</v>
      </c>
      <c r="D219" s="4">
        <v>43091.548761574071</v>
      </c>
      <c r="E219" s="3" t="s">
        <v>524</v>
      </c>
      <c r="L219" s="3">
        <v>3</v>
      </c>
      <c r="P219" s="3">
        <v>1</v>
      </c>
      <c r="T219" s="3">
        <v>3</v>
      </c>
      <c r="Z219" s="3">
        <v>3</v>
      </c>
      <c r="AF219" s="3">
        <v>3</v>
      </c>
      <c r="AJ219" s="3">
        <v>1</v>
      </c>
      <c r="AK219" s="3">
        <v>2</v>
      </c>
      <c r="AN219" s="3">
        <v>5</v>
      </c>
      <c r="AO219" s="3">
        <v>6</v>
      </c>
      <c r="AQ219" s="3" t="s">
        <v>525</v>
      </c>
      <c r="AY219" s="3">
        <v>8</v>
      </c>
      <c r="AZ219" s="3">
        <v>1</v>
      </c>
      <c r="BE219" s="3" t="s">
        <v>526</v>
      </c>
    </row>
    <row r="220" spans="1:57">
      <c r="A220">
        <v>6599633511</v>
      </c>
      <c r="B220">
        <v>167721399</v>
      </c>
      <c r="C220" s="2">
        <v>43091.545486111107</v>
      </c>
      <c r="D220" s="2">
        <v>43091.546643518523</v>
      </c>
      <c r="E220" t="s">
        <v>527</v>
      </c>
      <c r="K220">
        <v>2</v>
      </c>
      <c r="P220">
        <v>1</v>
      </c>
      <c r="R220">
        <v>1</v>
      </c>
      <c r="Y220">
        <v>2</v>
      </c>
      <c r="AE220">
        <v>2</v>
      </c>
      <c r="AJ220">
        <v>1</v>
      </c>
      <c r="AQ220" t="s">
        <v>528</v>
      </c>
      <c r="AR220">
        <v>1</v>
      </c>
      <c r="BB220">
        <v>3</v>
      </c>
    </row>
    <row r="221" spans="1:57">
      <c r="A221">
        <v>6599627060</v>
      </c>
      <c r="B221">
        <v>167721399</v>
      </c>
      <c r="C221" s="2">
        <v>43091.53974537037</v>
      </c>
      <c r="D221" s="2">
        <v>43091.542870370373</v>
      </c>
      <c r="E221" t="s">
        <v>529</v>
      </c>
      <c r="K221">
        <v>2</v>
      </c>
      <c r="P221">
        <v>1</v>
      </c>
      <c r="T221">
        <v>3</v>
      </c>
      <c r="Z221">
        <v>3</v>
      </c>
      <c r="AF221">
        <v>3</v>
      </c>
      <c r="AJ221">
        <v>1</v>
      </c>
      <c r="AK221">
        <v>2</v>
      </c>
      <c r="AP221">
        <v>7</v>
      </c>
      <c r="AQ221" t="s">
        <v>530</v>
      </c>
      <c r="AS221">
        <v>2</v>
      </c>
      <c r="BB221">
        <v>3</v>
      </c>
    </row>
    <row r="222" spans="1:57">
      <c r="A222">
        <v>6599614789</v>
      </c>
      <c r="B222">
        <v>167721399</v>
      </c>
      <c r="C222" s="2">
        <v>43091.535393518519</v>
      </c>
      <c r="D222" s="2">
        <v>43091.535949074067</v>
      </c>
      <c r="E222" t="s">
        <v>531</v>
      </c>
      <c r="K222">
        <v>2</v>
      </c>
      <c r="P222">
        <v>1</v>
      </c>
      <c r="S222">
        <v>2</v>
      </c>
      <c r="Y222">
        <v>2</v>
      </c>
      <c r="AE222">
        <v>2</v>
      </c>
      <c r="AJ222">
        <v>1</v>
      </c>
      <c r="AQ222" t="s">
        <v>532</v>
      </c>
      <c r="AS222">
        <v>2</v>
      </c>
      <c r="BB222">
        <v>3</v>
      </c>
    </row>
    <row r="223" spans="1:57">
      <c r="A223">
        <v>6599614372</v>
      </c>
      <c r="B223">
        <v>167721399</v>
      </c>
      <c r="C223" s="2">
        <v>43091.534525462957</v>
      </c>
      <c r="D223" s="2">
        <v>43091.535717592589</v>
      </c>
      <c r="E223" t="s">
        <v>533</v>
      </c>
      <c r="L223">
        <v>3</v>
      </c>
      <c r="P223">
        <v>1</v>
      </c>
      <c r="S223">
        <v>2</v>
      </c>
      <c r="Z223">
        <v>3</v>
      </c>
      <c r="AE223">
        <v>2</v>
      </c>
      <c r="AJ223">
        <v>1</v>
      </c>
      <c r="AO223">
        <v>6</v>
      </c>
      <c r="AQ223" t="s">
        <v>534</v>
      </c>
      <c r="AS223">
        <v>2</v>
      </c>
      <c r="BB223">
        <v>3</v>
      </c>
    </row>
    <row r="224" spans="1:57">
      <c r="A224">
        <v>6599611081</v>
      </c>
      <c r="B224">
        <v>167721399</v>
      </c>
      <c r="C224" s="2">
        <v>43091.532939814817</v>
      </c>
      <c r="D224" s="2">
        <v>43091.53392361111</v>
      </c>
      <c r="E224" t="s">
        <v>535</v>
      </c>
      <c r="M224">
        <v>4</v>
      </c>
      <c r="P224">
        <v>1</v>
      </c>
      <c r="T224">
        <v>3</v>
      </c>
      <c r="Z224">
        <v>3</v>
      </c>
      <c r="AF224">
        <v>3</v>
      </c>
      <c r="AJ224">
        <v>1</v>
      </c>
      <c r="AQ224" t="s">
        <v>536</v>
      </c>
      <c r="AT224">
        <v>3</v>
      </c>
      <c r="BB224">
        <v>3</v>
      </c>
    </row>
    <row r="225" spans="1:57">
      <c r="A225">
        <v>6599605949</v>
      </c>
      <c r="B225">
        <v>167721399</v>
      </c>
      <c r="C225" s="2">
        <v>43091.529502314806</v>
      </c>
      <c r="D225" s="2">
        <v>43091.531388888892</v>
      </c>
      <c r="E225" t="s">
        <v>537</v>
      </c>
      <c r="K225">
        <v>2</v>
      </c>
      <c r="P225">
        <v>1</v>
      </c>
      <c r="T225">
        <v>3</v>
      </c>
      <c r="AA225">
        <v>4</v>
      </c>
      <c r="AG225">
        <v>4</v>
      </c>
      <c r="AJ225">
        <v>1</v>
      </c>
      <c r="AK225">
        <v>2</v>
      </c>
      <c r="AP225">
        <v>7</v>
      </c>
      <c r="AQ225" t="s">
        <v>538</v>
      </c>
      <c r="AT225">
        <v>3</v>
      </c>
      <c r="BB225">
        <v>3</v>
      </c>
    </row>
    <row r="226" spans="1:57" s="3" customFormat="1" ht="15">
      <c r="A226" s="3">
        <v>6599602842</v>
      </c>
      <c r="B226" s="3">
        <v>167721399</v>
      </c>
      <c r="C226" s="4">
        <v>43091.528553240743</v>
      </c>
      <c r="D226" s="4">
        <v>43091.529756944437</v>
      </c>
      <c r="E226" s="3" t="s">
        <v>539</v>
      </c>
      <c r="K226" s="3">
        <v>2</v>
      </c>
      <c r="P226" s="3">
        <v>1</v>
      </c>
      <c r="U226" s="3">
        <v>4</v>
      </c>
      <c r="X226" s="3">
        <v>1</v>
      </c>
      <c r="AD226" s="3">
        <v>1</v>
      </c>
      <c r="AO226" s="3">
        <v>6</v>
      </c>
      <c r="AQ226" s="3" t="s">
        <v>540</v>
      </c>
      <c r="AV226" s="3">
        <v>5</v>
      </c>
      <c r="AZ226" s="3">
        <v>1</v>
      </c>
      <c r="BE226" s="3" t="s">
        <v>541</v>
      </c>
    </row>
    <row r="227" spans="1:57">
      <c r="A227">
        <v>6599601725</v>
      </c>
      <c r="B227">
        <v>167721399</v>
      </c>
      <c r="C227" s="2">
        <v>43091.527256944442</v>
      </c>
      <c r="D227" s="2">
        <v>43091.529120370367</v>
      </c>
      <c r="E227" t="s">
        <v>542</v>
      </c>
      <c r="K227">
        <v>2</v>
      </c>
      <c r="P227">
        <v>1</v>
      </c>
      <c r="S227">
        <v>2</v>
      </c>
      <c r="Z227">
        <v>3</v>
      </c>
      <c r="AE227">
        <v>2</v>
      </c>
      <c r="AJ227">
        <v>1</v>
      </c>
      <c r="AQ227" t="s">
        <v>543</v>
      </c>
      <c r="AT227">
        <v>3</v>
      </c>
      <c r="BB227">
        <v>3</v>
      </c>
    </row>
    <row r="228" spans="1:57">
      <c r="A228">
        <v>6599599527</v>
      </c>
      <c r="B228">
        <v>167721399</v>
      </c>
      <c r="C228" s="2">
        <v>43091.527245370373</v>
      </c>
      <c r="D228" s="2">
        <v>43091.52784722222</v>
      </c>
      <c r="E228" t="s">
        <v>544</v>
      </c>
      <c r="K228">
        <v>2</v>
      </c>
      <c r="P228">
        <v>1</v>
      </c>
      <c r="S228">
        <v>2</v>
      </c>
      <c r="AA228">
        <v>4</v>
      </c>
      <c r="AG228">
        <v>4</v>
      </c>
      <c r="AJ228">
        <v>1</v>
      </c>
      <c r="AK228">
        <v>2</v>
      </c>
      <c r="AO228">
        <v>6</v>
      </c>
      <c r="AP228">
        <v>7</v>
      </c>
      <c r="AQ228" t="s">
        <v>545</v>
      </c>
      <c r="AS228">
        <v>2</v>
      </c>
      <c r="BB228">
        <v>3</v>
      </c>
    </row>
    <row r="229" spans="1:57">
      <c r="A229">
        <v>6599597837</v>
      </c>
      <c r="B229">
        <v>167721399</v>
      </c>
      <c r="C229" s="2">
        <v>43091.525370370371</v>
      </c>
      <c r="D229" s="2">
        <v>43091.526828703703</v>
      </c>
      <c r="E229" t="s">
        <v>546</v>
      </c>
      <c r="L229">
        <v>3</v>
      </c>
      <c r="P229">
        <v>1</v>
      </c>
      <c r="V229">
        <v>5</v>
      </c>
      <c r="AA229">
        <v>4</v>
      </c>
      <c r="AE229">
        <v>2</v>
      </c>
      <c r="AJ229">
        <v>1</v>
      </c>
      <c r="AO229">
        <v>6</v>
      </c>
      <c r="AQ229" t="s">
        <v>547</v>
      </c>
      <c r="AS229">
        <v>2</v>
      </c>
      <c r="BB229">
        <v>3</v>
      </c>
    </row>
    <row r="230" spans="1:57">
      <c r="A230">
        <v>6599587601</v>
      </c>
      <c r="B230">
        <v>167721399</v>
      </c>
      <c r="C230" s="2">
        <v>43091.504652777781</v>
      </c>
      <c r="D230" s="2">
        <v>43091.505833333344</v>
      </c>
      <c r="E230" t="s">
        <v>548</v>
      </c>
      <c r="L230">
        <v>3</v>
      </c>
      <c r="P230">
        <v>1</v>
      </c>
      <c r="V230">
        <v>5</v>
      </c>
      <c r="AA230">
        <v>4</v>
      </c>
      <c r="AG230">
        <v>4</v>
      </c>
      <c r="AJ230">
        <v>1</v>
      </c>
      <c r="AM230">
        <v>4</v>
      </c>
      <c r="AQ230" t="s">
        <v>549</v>
      </c>
      <c r="AU230">
        <v>4</v>
      </c>
      <c r="BB230">
        <v>3</v>
      </c>
    </row>
    <row r="231" spans="1:57">
      <c r="A231">
        <v>6599585345</v>
      </c>
      <c r="B231">
        <v>167721399</v>
      </c>
      <c r="C231" s="2">
        <v>43091.503923611112</v>
      </c>
      <c r="D231" s="2">
        <v>43091.504583333342</v>
      </c>
      <c r="E231" t="s">
        <v>550</v>
      </c>
      <c r="K231">
        <v>2</v>
      </c>
      <c r="P231">
        <v>1</v>
      </c>
      <c r="S231">
        <v>2</v>
      </c>
      <c r="Z231">
        <v>3</v>
      </c>
      <c r="AF231">
        <v>3</v>
      </c>
      <c r="AJ231">
        <v>1</v>
      </c>
      <c r="AQ231" t="s">
        <v>551</v>
      </c>
      <c r="AT231">
        <v>3</v>
      </c>
      <c r="BB231">
        <v>3</v>
      </c>
    </row>
    <row r="232" spans="1:57">
      <c r="A232">
        <v>6599579340</v>
      </c>
      <c r="B232">
        <v>167721399</v>
      </c>
      <c r="C232" s="2">
        <v>43091.500543981478</v>
      </c>
      <c r="D232" s="2">
        <v>43091.501238425917</v>
      </c>
      <c r="E232" t="s">
        <v>552</v>
      </c>
      <c r="K232">
        <v>2</v>
      </c>
      <c r="P232">
        <v>1</v>
      </c>
      <c r="T232">
        <v>3</v>
      </c>
      <c r="Z232">
        <v>3</v>
      </c>
      <c r="AE232">
        <v>2</v>
      </c>
      <c r="AJ232">
        <v>1</v>
      </c>
      <c r="AQ232" t="s">
        <v>553</v>
      </c>
      <c r="AT232">
        <v>3</v>
      </c>
      <c r="BB232">
        <v>3</v>
      </c>
    </row>
    <row r="233" spans="1:57">
      <c r="A233">
        <v>6599567770</v>
      </c>
      <c r="B233">
        <v>167721399</v>
      </c>
      <c r="C233" s="2">
        <v>43091.492673611108</v>
      </c>
      <c r="D233" s="2">
        <v>43091.494768518518</v>
      </c>
      <c r="E233" t="s">
        <v>554</v>
      </c>
      <c r="K233">
        <v>2</v>
      </c>
      <c r="P233">
        <v>1</v>
      </c>
      <c r="S233">
        <v>2</v>
      </c>
      <c r="Z233">
        <v>3</v>
      </c>
      <c r="AG233">
        <v>4</v>
      </c>
      <c r="AJ233">
        <v>1</v>
      </c>
      <c r="AK233">
        <v>2</v>
      </c>
      <c r="AQ233" t="s">
        <v>555</v>
      </c>
      <c r="AS233">
        <v>2</v>
      </c>
      <c r="BB233">
        <v>3</v>
      </c>
    </row>
    <row r="234" spans="1:57">
      <c r="A234">
        <v>6599566080</v>
      </c>
      <c r="B234">
        <v>167721399</v>
      </c>
      <c r="C234" s="2">
        <v>43091.492789351847</v>
      </c>
      <c r="D234" s="2">
        <v>43091.493807870371</v>
      </c>
      <c r="E234" t="s">
        <v>556</v>
      </c>
      <c r="L234">
        <v>3</v>
      </c>
      <c r="P234">
        <v>1</v>
      </c>
      <c r="T234">
        <v>3</v>
      </c>
      <c r="Z234">
        <v>3</v>
      </c>
      <c r="AF234">
        <v>3</v>
      </c>
      <c r="AJ234">
        <v>1</v>
      </c>
      <c r="AQ234" t="s">
        <v>557</v>
      </c>
      <c r="AT234">
        <v>3</v>
      </c>
      <c r="BB234">
        <v>3</v>
      </c>
    </row>
    <row r="235" spans="1:57">
      <c r="A235">
        <v>6599551878</v>
      </c>
      <c r="B235">
        <v>167721399</v>
      </c>
      <c r="C235" s="2">
        <v>43091.484768518523</v>
      </c>
      <c r="D235" s="2">
        <v>43091.486111111109</v>
      </c>
      <c r="E235" t="s">
        <v>558</v>
      </c>
      <c r="M235">
        <v>4</v>
      </c>
      <c r="P235">
        <v>1</v>
      </c>
      <c r="S235">
        <v>2</v>
      </c>
      <c r="Z235">
        <v>3</v>
      </c>
      <c r="AE235">
        <v>2</v>
      </c>
      <c r="AJ235">
        <v>1</v>
      </c>
      <c r="AO235">
        <v>6</v>
      </c>
      <c r="AQ235" t="s">
        <v>559</v>
      </c>
      <c r="AY235">
        <v>8</v>
      </c>
      <c r="BB235">
        <v>3</v>
      </c>
    </row>
    <row r="236" spans="1:57">
      <c r="A236">
        <v>6599551356</v>
      </c>
      <c r="B236">
        <v>167721399</v>
      </c>
      <c r="C236" s="2">
        <v>43091.484502314823</v>
      </c>
      <c r="D236" s="2">
        <v>43091.485833333332</v>
      </c>
      <c r="E236" t="s">
        <v>560</v>
      </c>
      <c r="L236">
        <v>3</v>
      </c>
      <c r="Q236">
        <v>2</v>
      </c>
      <c r="S236">
        <v>2</v>
      </c>
      <c r="AD236">
        <v>1</v>
      </c>
      <c r="AJ236">
        <v>1</v>
      </c>
      <c r="AK236">
        <v>2</v>
      </c>
      <c r="AN236">
        <v>5</v>
      </c>
      <c r="AQ236" t="s">
        <v>561</v>
      </c>
      <c r="AR236">
        <v>1</v>
      </c>
      <c r="BB236">
        <v>3</v>
      </c>
    </row>
    <row r="237" spans="1:57">
      <c r="A237">
        <v>6599551257</v>
      </c>
      <c r="B237">
        <v>167721399</v>
      </c>
      <c r="C237" s="2">
        <v>43091.484594907408</v>
      </c>
      <c r="D237" s="2">
        <v>43091.48578703704</v>
      </c>
      <c r="E237" t="s">
        <v>562</v>
      </c>
      <c r="K237">
        <v>2</v>
      </c>
      <c r="P237">
        <v>1</v>
      </c>
      <c r="R237">
        <v>1</v>
      </c>
      <c r="Y237">
        <v>2</v>
      </c>
      <c r="AD237">
        <v>1</v>
      </c>
      <c r="AJ237">
        <v>1</v>
      </c>
      <c r="AK237">
        <v>2</v>
      </c>
      <c r="AQ237" t="s">
        <v>563</v>
      </c>
      <c r="AY237">
        <v>8</v>
      </c>
      <c r="BB237">
        <v>3</v>
      </c>
      <c r="BE237" t="s">
        <v>564</v>
      </c>
    </row>
    <row r="238" spans="1:57">
      <c r="A238">
        <v>6599536203</v>
      </c>
      <c r="B238">
        <v>167721399</v>
      </c>
      <c r="C238" s="2">
        <v>43091.476203703707</v>
      </c>
      <c r="D238" s="2">
        <v>43091.477662037039</v>
      </c>
      <c r="E238" t="s">
        <v>565</v>
      </c>
      <c r="L238">
        <v>3</v>
      </c>
      <c r="Q238">
        <v>2</v>
      </c>
      <c r="S238">
        <v>2</v>
      </c>
      <c r="Y238">
        <v>2</v>
      </c>
      <c r="AE238">
        <v>2</v>
      </c>
      <c r="AJ238">
        <v>1</v>
      </c>
      <c r="AO238">
        <v>6</v>
      </c>
      <c r="AQ238" t="s">
        <v>566</v>
      </c>
      <c r="AT238">
        <v>3</v>
      </c>
      <c r="BB238">
        <v>3</v>
      </c>
    </row>
    <row r="239" spans="1:57">
      <c r="A239">
        <v>6594674598</v>
      </c>
      <c r="B239">
        <v>167721399</v>
      </c>
      <c r="C239" s="2">
        <v>43088.833136574067</v>
      </c>
      <c r="D239" s="2">
        <v>43088.834861111107</v>
      </c>
      <c r="E239" t="s">
        <v>567</v>
      </c>
      <c r="L239">
        <v>3</v>
      </c>
      <c r="P239">
        <v>1</v>
      </c>
      <c r="V239">
        <v>5</v>
      </c>
      <c r="AA239">
        <v>4</v>
      </c>
      <c r="AH239">
        <v>5</v>
      </c>
      <c r="AQ239" t="s">
        <v>568</v>
      </c>
      <c r="AS239">
        <v>2</v>
      </c>
      <c r="BB239">
        <v>3</v>
      </c>
    </row>
    <row r="241" spans="1:55">
      <c r="A241" t="s">
        <v>569</v>
      </c>
      <c r="H241">
        <f>SUM(J241:O241)</f>
        <v>237</v>
      </c>
      <c r="J241">
        <f t="shared" ref="J241:O241" si="0">COUNT(J3:J239)</f>
        <v>8</v>
      </c>
      <c r="K241">
        <f t="shared" si="0"/>
        <v>113</v>
      </c>
      <c r="L241">
        <f t="shared" si="0"/>
        <v>98</v>
      </c>
      <c r="M241">
        <f t="shared" si="0"/>
        <v>10</v>
      </c>
      <c r="N241">
        <f t="shared" si="0"/>
        <v>7</v>
      </c>
      <c r="O241">
        <f t="shared" si="0"/>
        <v>1</v>
      </c>
      <c r="P241">
        <f>COUNT(P3:P239)</f>
        <v>196</v>
      </c>
      <c r="Q241">
        <f>COUNT(Q3:Q239)</f>
        <v>41</v>
      </c>
      <c r="R241">
        <f>COUNT(R1:R239)</f>
        <v>47</v>
      </c>
      <c r="S241">
        <f>COUNT(S1:S239)</f>
        <v>87</v>
      </c>
      <c r="T241">
        <f t="shared" ref="T241:BC241" si="1">COUNT(T1:T239)</f>
        <v>34</v>
      </c>
      <c r="U241">
        <f t="shared" si="1"/>
        <v>38</v>
      </c>
      <c r="V241">
        <f t="shared" si="1"/>
        <v>20</v>
      </c>
      <c r="W241">
        <f t="shared" si="1"/>
        <v>9</v>
      </c>
      <c r="X241">
        <f t="shared" si="1"/>
        <v>8</v>
      </c>
      <c r="Y241">
        <f t="shared" si="1"/>
        <v>102</v>
      </c>
      <c r="Z241">
        <f t="shared" si="1"/>
        <v>68</v>
      </c>
      <c r="AA241">
        <f t="shared" si="1"/>
        <v>44</v>
      </c>
      <c r="AB241">
        <f t="shared" si="1"/>
        <v>12</v>
      </c>
      <c r="AC241">
        <f t="shared" si="1"/>
        <v>0</v>
      </c>
      <c r="AD241">
        <f t="shared" si="1"/>
        <v>64</v>
      </c>
      <c r="AE241">
        <f t="shared" si="1"/>
        <v>93</v>
      </c>
      <c r="AF241">
        <f t="shared" si="1"/>
        <v>49</v>
      </c>
      <c r="AG241">
        <f t="shared" si="1"/>
        <v>24</v>
      </c>
      <c r="AH241">
        <f t="shared" si="1"/>
        <v>7</v>
      </c>
      <c r="AI241">
        <f t="shared" si="1"/>
        <v>0</v>
      </c>
      <c r="AJ241">
        <f t="shared" si="1"/>
        <v>181</v>
      </c>
      <c r="AK241">
        <f t="shared" si="1"/>
        <v>75</v>
      </c>
      <c r="AL241">
        <f t="shared" si="1"/>
        <v>16</v>
      </c>
      <c r="AM241">
        <f t="shared" si="1"/>
        <v>12</v>
      </c>
      <c r="AN241">
        <f t="shared" si="1"/>
        <v>32</v>
      </c>
      <c r="AO241">
        <f t="shared" si="1"/>
        <v>86</v>
      </c>
      <c r="AP241">
        <f t="shared" si="1"/>
        <v>30</v>
      </c>
      <c r="AQ241">
        <f>SUM(AR241:AY241)</f>
        <v>233</v>
      </c>
      <c r="AR241">
        <f t="shared" si="1"/>
        <v>36</v>
      </c>
      <c r="AS241">
        <f t="shared" si="1"/>
        <v>37</v>
      </c>
      <c r="AT241">
        <f t="shared" si="1"/>
        <v>68</v>
      </c>
      <c r="AU241">
        <f t="shared" si="1"/>
        <v>34</v>
      </c>
      <c r="AV241">
        <f t="shared" si="1"/>
        <v>6</v>
      </c>
      <c r="AW241">
        <f t="shared" si="1"/>
        <v>1</v>
      </c>
      <c r="AX241">
        <f t="shared" si="1"/>
        <v>5</v>
      </c>
      <c r="AY241">
        <f t="shared" si="1"/>
        <v>46</v>
      </c>
      <c r="AZ241">
        <f t="shared" si="1"/>
        <v>25</v>
      </c>
      <c r="BA241">
        <f t="shared" si="1"/>
        <v>2</v>
      </c>
      <c r="BB241">
        <f t="shared" si="1"/>
        <v>157</v>
      </c>
      <c r="BC241">
        <f t="shared" si="1"/>
        <v>49</v>
      </c>
    </row>
    <row r="242" spans="1:55">
      <c r="J242">
        <f t="shared" ref="J242" si="2">J241/237</f>
        <v>3.3755274261603373E-2</v>
      </c>
      <c r="K242">
        <f t="shared" ref="K242" si="3">K241/237</f>
        <v>0.47679324894514769</v>
      </c>
      <c r="L242">
        <f t="shared" ref="L242" si="4">L241/237</f>
        <v>0.41350210970464135</v>
      </c>
      <c r="M242">
        <f t="shared" ref="M242" si="5">M241/237</f>
        <v>4.2194092827004218E-2</v>
      </c>
      <c r="N242">
        <f t="shared" ref="N242" si="6">N241/237</f>
        <v>2.9535864978902954E-2</v>
      </c>
      <c r="O242">
        <f t="shared" ref="O242" si="7">O241/237</f>
        <v>4.2194092827004216E-3</v>
      </c>
      <c r="P242">
        <f t="shared" ref="P242" si="8">P241/237</f>
        <v>0.8270042194092827</v>
      </c>
      <c r="Q242">
        <f t="shared" ref="Q242" si="9">Q241/237</f>
        <v>0.1729957805907173</v>
      </c>
      <c r="R242">
        <f t="shared" ref="R242" si="10">R241/237</f>
        <v>0.19831223628691982</v>
      </c>
      <c r="S242">
        <f t="shared" ref="S242" si="11">S241/237</f>
        <v>0.36708860759493672</v>
      </c>
      <c r="T242">
        <f t="shared" ref="T242" si="12">T241/237</f>
        <v>0.14345991561181434</v>
      </c>
      <c r="U242">
        <f t="shared" ref="U242" si="13">U241/237</f>
        <v>0.16033755274261605</v>
      </c>
      <c r="V242">
        <f t="shared" ref="V242:W242" si="14">V241/237</f>
        <v>8.4388185654008435E-2</v>
      </c>
      <c r="W242">
        <f t="shared" si="14"/>
        <v>3.7974683544303799E-2</v>
      </c>
      <c r="X242">
        <f>X241/237</f>
        <v>3.3755274261603373E-2</v>
      </c>
      <c r="Y242">
        <f t="shared" ref="Y242:AI242" si="15">Y241/237</f>
        <v>0.43037974683544306</v>
      </c>
      <c r="Z242">
        <f t="shared" si="15"/>
        <v>0.28691983122362869</v>
      </c>
      <c r="AA242">
        <f t="shared" si="15"/>
        <v>0.18565400843881857</v>
      </c>
      <c r="AB242">
        <f t="shared" si="15"/>
        <v>5.0632911392405063E-2</v>
      </c>
      <c r="AC242">
        <f t="shared" si="15"/>
        <v>0</v>
      </c>
      <c r="AD242">
        <f t="shared" si="15"/>
        <v>0.27004219409282698</v>
      </c>
      <c r="AE242">
        <f t="shared" si="15"/>
        <v>0.39240506329113922</v>
      </c>
      <c r="AF242">
        <f t="shared" si="15"/>
        <v>0.20675105485232068</v>
      </c>
      <c r="AG242">
        <f t="shared" si="15"/>
        <v>0.10126582278481013</v>
      </c>
      <c r="AH242">
        <f t="shared" si="15"/>
        <v>2.9535864978902954E-2</v>
      </c>
      <c r="AI242">
        <f t="shared" si="15"/>
        <v>0</v>
      </c>
      <c r="AJ242">
        <f>AJ241/237</f>
        <v>0.76371308016877637</v>
      </c>
      <c r="AK242">
        <f t="shared" ref="AK242:AP242" si="16">AK241/237</f>
        <v>0.31645569620253167</v>
      </c>
      <c r="AL242">
        <f t="shared" si="16"/>
        <v>6.7510548523206745E-2</v>
      </c>
      <c r="AM242">
        <f t="shared" si="16"/>
        <v>5.0632911392405063E-2</v>
      </c>
      <c r="AN242">
        <f t="shared" si="16"/>
        <v>0.13502109704641349</v>
      </c>
      <c r="AO242">
        <f t="shared" si="16"/>
        <v>0.3628691983122363</v>
      </c>
      <c r="AP242">
        <f t="shared" si="16"/>
        <v>0.12658227848101267</v>
      </c>
      <c r="AR242">
        <f>AR241/237</f>
        <v>0.15189873417721519</v>
      </c>
      <c r="AS242">
        <f t="shared" ref="AS242:BA242" si="17">AS241/237</f>
        <v>0.15611814345991562</v>
      </c>
      <c r="AT242">
        <f t="shared" si="17"/>
        <v>0.28691983122362869</v>
      </c>
      <c r="AU242">
        <f t="shared" si="17"/>
        <v>0.14345991561181434</v>
      </c>
      <c r="AV242">
        <f t="shared" si="17"/>
        <v>2.5316455696202531E-2</v>
      </c>
      <c r="AW242">
        <f t="shared" si="17"/>
        <v>4.2194092827004216E-3</v>
      </c>
      <c r="AX242">
        <f t="shared" si="17"/>
        <v>2.1097046413502109E-2</v>
      </c>
      <c r="AY242">
        <f t="shared" si="17"/>
        <v>0.1940928270042194</v>
      </c>
      <c r="AZ242">
        <f t="shared" si="17"/>
        <v>0.10548523206751055</v>
      </c>
      <c r="BA242">
        <f t="shared" si="17"/>
        <v>8.4388185654008432E-3</v>
      </c>
      <c r="BB242">
        <f t="shared" ref="BB242" si="18">BB241/237</f>
        <v>0.66244725738396626</v>
      </c>
      <c r="BC242">
        <f t="shared" ref="BC242" si="19">BC241/237</f>
        <v>0.20675105485232068</v>
      </c>
    </row>
    <row r="243" spans="1:55">
      <c r="J243">
        <f>9*J242</f>
        <v>0.30379746835443033</v>
      </c>
      <c r="K243">
        <f>22.5*K242</f>
        <v>10.727848101265822</v>
      </c>
      <c r="L243">
        <f>31*L242</f>
        <v>12.818565400843882</v>
      </c>
      <c r="M243">
        <f>40.5*M242</f>
        <v>1.7088607594936709</v>
      </c>
      <c r="N243">
        <f>53*N242</f>
        <v>1.5654008438818565</v>
      </c>
      <c r="O243">
        <f>70*O242</f>
        <v>0.29535864978902954</v>
      </c>
      <c r="R243">
        <f>12*R242</f>
        <v>2.3797468354430378</v>
      </c>
      <c r="S243">
        <f>24*S242</f>
        <v>8.8101265822784818</v>
      </c>
      <c r="T243">
        <f>60*T242</f>
        <v>8.6075949367088604</v>
      </c>
      <c r="U243">
        <f>84*U242</f>
        <v>13.468354430379748</v>
      </c>
      <c r="V243">
        <f>126*V242</f>
        <v>10.632911392405063</v>
      </c>
      <c r="W243">
        <f>204*W242</f>
        <v>7.7468354430379751</v>
      </c>
      <c r="X243">
        <f>15*X242</f>
        <v>0.50632911392405056</v>
      </c>
      <c r="Y243">
        <f>20*Y242</f>
        <v>8.6075949367088604</v>
      </c>
      <c r="Z243">
        <f>23*Z242</f>
        <v>6.5991561181434601</v>
      </c>
      <c r="AA243">
        <f>26*AA242</f>
        <v>4.8270042194092833</v>
      </c>
      <c r="AB243">
        <f>30*AB242</f>
        <v>1.5189873417721518</v>
      </c>
      <c r="AD243">
        <f>1.5*AD242</f>
        <v>0.40506329113924044</v>
      </c>
      <c r="AE243">
        <f>4.5*AE242</f>
        <v>1.7658227848101264</v>
      </c>
      <c r="AF243">
        <f>6.5*AF242</f>
        <v>1.3438818565400843</v>
      </c>
      <c r="AG243">
        <f>8.5*AG242</f>
        <v>0.86075949367088611</v>
      </c>
      <c r="AH243">
        <f>11*AH242</f>
        <v>0.32489451476793252</v>
      </c>
      <c r="AQ243" t="s">
        <v>585</v>
      </c>
      <c r="AR243">
        <f>AR241/182</f>
        <v>0.19780219780219779</v>
      </c>
      <c r="AS243">
        <f t="shared" ref="AS243:AW243" si="20">AS241/182</f>
        <v>0.2032967032967033</v>
      </c>
      <c r="AT243">
        <f t="shared" si="20"/>
        <v>0.37362637362637363</v>
      </c>
      <c r="AU243">
        <f t="shared" si="20"/>
        <v>0.18681318681318682</v>
      </c>
      <c r="AV243">
        <f t="shared" si="20"/>
        <v>3.2967032967032968E-2</v>
      </c>
      <c r="AW243">
        <f t="shared" si="20"/>
        <v>5.4945054945054949E-3</v>
      </c>
      <c r="AX243" t="s">
        <v>575</v>
      </c>
      <c r="AY243" t="s">
        <v>575</v>
      </c>
    </row>
    <row r="244" spans="1:55">
      <c r="AJ244">
        <f>SUM(AJ241:AP241)</f>
        <v>432</v>
      </c>
      <c r="AR244">
        <f>0.5*AR243</f>
        <v>9.8901098901098897E-2</v>
      </c>
      <c r="AS244">
        <f>1.5*AS243</f>
        <v>0.30494505494505497</v>
      </c>
      <c r="AT244">
        <f>4*AT243</f>
        <v>1.4945054945054945</v>
      </c>
      <c r="AU244">
        <f>9*AU243</f>
        <v>1.6813186813186813</v>
      </c>
      <c r="AV244">
        <f>18*AV243</f>
        <v>0.59340659340659341</v>
      </c>
      <c r="AW244">
        <f>42*AW243</f>
        <v>0.23076923076923078</v>
      </c>
    </row>
    <row r="245" spans="1:55">
      <c r="I245" t="s">
        <v>570</v>
      </c>
      <c r="J245">
        <f>SUM(J243:O243)</f>
        <v>27.419831223628691</v>
      </c>
      <c r="Q245" t="s">
        <v>571</v>
      </c>
      <c r="R245">
        <f>SUM(R243:W243)</f>
        <v>51.645569620253163</v>
      </c>
      <c r="AJ245">
        <f>AJ241/AJ244</f>
        <v>0.41898148148148145</v>
      </c>
      <c r="AK245">
        <f>AK241/432</f>
        <v>0.1736111111111111</v>
      </c>
      <c r="AL245">
        <f t="shared" ref="AL245:AP245" si="21">AL241/432</f>
        <v>3.7037037037037035E-2</v>
      </c>
      <c r="AM245">
        <f t="shared" si="21"/>
        <v>2.7777777777777776E-2</v>
      </c>
      <c r="AN245">
        <f t="shared" si="21"/>
        <v>7.407407407407407E-2</v>
      </c>
      <c r="AO245">
        <f t="shared" si="21"/>
        <v>0.19907407407407407</v>
      </c>
      <c r="AP245">
        <f t="shared" si="21"/>
        <v>6.9444444444444448E-2</v>
      </c>
      <c r="AR245">
        <f>SUM(AR244:AW244)</f>
        <v>4.4038461538461533</v>
      </c>
      <c r="AS245" t="s">
        <v>576</v>
      </c>
    </row>
    <row r="246" spans="1:55">
      <c r="Q246" t="s">
        <v>572</v>
      </c>
      <c r="R246">
        <f>R245/12</f>
        <v>4.3037974683544302</v>
      </c>
      <c r="W246" t="s">
        <v>573</v>
      </c>
      <c r="X246">
        <f>SUM(X243:AB243)</f>
        <v>22.059071729957807</v>
      </c>
      <c r="Y246" t="s">
        <v>574</v>
      </c>
      <c r="AC246" t="s">
        <v>573</v>
      </c>
      <c r="AD246">
        <f>SUM(AD243:AH243)</f>
        <v>4.7004219409282699</v>
      </c>
      <c r="AY246" t="s">
        <v>581</v>
      </c>
    </row>
    <row r="247" spans="1:55">
      <c r="H247">
        <f>SUM(J247:O247)</f>
        <v>27</v>
      </c>
      <c r="I247" t="s">
        <v>592</v>
      </c>
      <c r="K247">
        <v>11</v>
      </c>
      <c r="L247">
        <v>13</v>
      </c>
      <c r="M247">
        <v>2</v>
      </c>
      <c r="N247">
        <v>1</v>
      </c>
      <c r="P247">
        <v>21</v>
      </c>
      <c r="Q247">
        <f>SUM(R247:W247)</f>
        <v>27</v>
      </c>
      <c r="S247">
        <v>9</v>
      </c>
      <c r="T247">
        <v>5</v>
      </c>
      <c r="U247">
        <v>9</v>
      </c>
      <c r="V247">
        <v>4</v>
      </c>
      <c r="X247">
        <v>2</v>
      </c>
      <c r="Y247">
        <v>10</v>
      </c>
      <c r="Z247">
        <v>8</v>
      </c>
      <c r="AA247">
        <v>3</v>
      </c>
      <c r="AB247">
        <v>3</v>
      </c>
      <c r="AD247">
        <v>8</v>
      </c>
      <c r="AE247">
        <v>8</v>
      </c>
      <c r="AF247">
        <v>6</v>
      </c>
      <c r="AG247">
        <v>4</v>
      </c>
      <c r="AH247">
        <v>1</v>
      </c>
      <c r="AI247" t="s">
        <v>605</v>
      </c>
      <c r="AJ247">
        <v>13</v>
      </c>
      <c r="AK247">
        <v>11</v>
      </c>
      <c r="AL247">
        <v>4</v>
      </c>
      <c r="AM247">
        <v>1</v>
      </c>
      <c r="AN247">
        <v>5</v>
      </c>
      <c r="AO247">
        <v>17</v>
      </c>
      <c r="AP247">
        <v>3</v>
      </c>
      <c r="AQ247" t="s">
        <v>584</v>
      </c>
      <c r="AR247" t="s">
        <v>577</v>
      </c>
      <c r="AY247" t="s">
        <v>579</v>
      </c>
      <c r="AZ247" t="s">
        <v>580</v>
      </c>
      <c r="BB247">
        <f>51/233</f>
        <v>0.21888412017167383</v>
      </c>
    </row>
    <row r="248" spans="1:55">
      <c r="I248" t="s">
        <v>593</v>
      </c>
      <c r="K248">
        <f>K247/H247</f>
        <v>0.40740740740740738</v>
      </c>
      <c r="L248">
        <f>L247/H247</f>
        <v>0.48148148148148145</v>
      </c>
      <c r="M248">
        <f>M247/H247</f>
        <v>7.407407407407407E-2</v>
      </c>
      <c r="N248">
        <f>N247/H247</f>
        <v>3.7037037037037035E-2</v>
      </c>
      <c r="P248">
        <f>21/27</f>
        <v>0.77777777777777779</v>
      </c>
      <c r="S248">
        <f>S247/27</f>
        <v>0.33333333333333331</v>
      </c>
      <c r="T248">
        <f t="shared" ref="T248:V248" si="22">T247/27</f>
        <v>0.18518518518518517</v>
      </c>
      <c r="U248">
        <f t="shared" si="22"/>
        <v>0.33333333333333331</v>
      </c>
      <c r="V248">
        <f t="shared" si="22"/>
        <v>0.14814814814814814</v>
      </c>
      <c r="X248">
        <f>X247/26</f>
        <v>7.6923076923076927E-2</v>
      </c>
      <c r="Y248">
        <f t="shared" ref="Y248:AB248" si="23">Y247/26</f>
        <v>0.38461538461538464</v>
      </c>
      <c r="Z248">
        <f t="shared" si="23"/>
        <v>0.30769230769230771</v>
      </c>
      <c r="AA248">
        <f t="shared" si="23"/>
        <v>0.11538461538461539</v>
      </c>
      <c r="AB248">
        <f t="shared" si="23"/>
        <v>0.11538461538461539</v>
      </c>
      <c r="AD248">
        <f>AD247/27</f>
        <v>0.29629629629629628</v>
      </c>
      <c r="AE248">
        <f t="shared" ref="AE248:AH248" si="24">AE247/27</f>
        <v>0.29629629629629628</v>
      </c>
      <c r="AF248">
        <f t="shared" si="24"/>
        <v>0.22222222222222221</v>
      </c>
      <c r="AG248">
        <f t="shared" si="24"/>
        <v>0.14814814814814814</v>
      </c>
      <c r="AH248">
        <f t="shared" si="24"/>
        <v>3.7037037037037035E-2</v>
      </c>
      <c r="AI248">
        <f>SUM(AJ247:AP247)</f>
        <v>54</v>
      </c>
      <c r="AJ248">
        <f>AJ247/27</f>
        <v>0.48148148148148145</v>
      </c>
      <c r="AK248">
        <f t="shared" ref="AK248:AP248" si="25">AK247/27</f>
        <v>0.40740740740740738</v>
      </c>
      <c r="AL248">
        <f t="shared" si="25"/>
        <v>0.14814814814814814</v>
      </c>
      <c r="AM248">
        <f t="shared" si="25"/>
        <v>3.7037037037037035E-2</v>
      </c>
      <c r="AN248">
        <f t="shared" si="25"/>
        <v>0.18518518518518517</v>
      </c>
      <c r="AO248">
        <f t="shared" si="25"/>
        <v>0.62962962962962965</v>
      </c>
      <c r="AP248">
        <f t="shared" si="25"/>
        <v>0.1111111111111111</v>
      </c>
      <c r="AS248">
        <v>1</v>
      </c>
      <c r="AT248">
        <v>7</v>
      </c>
      <c r="AU248">
        <v>6</v>
      </c>
      <c r="AV248">
        <v>5</v>
      </c>
      <c r="AY248">
        <v>8</v>
      </c>
      <c r="AZ248">
        <f>SUM(AX257:AY257)</f>
        <v>43</v>
      </c>
    </row>
    <row r="249" spans="1:55">
      <c r="K249">
        <f>22.5*K248</f>
        <v>9.1666666666666661</v>
      </c>
      <c r="L249">
        <f>31*L248</f>
        <v>14.925925925925926</v>
      </c>
      <c r="M249">
        <f>40.5*M248</f>
        <v>3</v>
      </c>
      <c r="N249">
        <f>53*N248</f>
        <v>1.9629629629629628</v>
      </c>
      <c r="S249">
        <f>24*S248</f>
        <v>8</v>
      </c>
      <c r="T249">
        <f>60*T248</f>
        <v>11.111111111111111</v>
      </c>
      <c r="U249">
        <f>84*U248</f>
        <v>28</v>
      </c>
      <c r="V249">
        <f>126*V248</f>
        <v>18.666666666666664</v>
      </c>
      <c r="X249">
        <f>15*X248</f>
        <v>1.153846153846154</v>
      </c>
      <c r="Y249">
        <f>20*Y248</f>
        <v>7.6923076923076925</v>
      </c>
      <c r="Z249">
        <f>23*Z248</f>
        <v>7.0769230769230775</v>
      </c>
      <c r="AA249">
        <f>26*AA248</f>
        <v>3</v>
      </c>
      <c r="AB249">
        <f>30*AB248</f>
        <v>3.4615384615384617</v>
      </c>
      <c r="AD249">
        <f>1.5*AD243</f>
        <v>0.60759493670886067</v>
      </c>
      <c r="AE249">
        <f>4.5*AE248</f>
        <v>1.3333333333333333</v>
      </c>
      <c r="AF249">
        <f>6.5*AF248</f>
        <v>1.4444444444444444</v>
      </c>
      <c r="AG249">
        <f>8.5*AG248</f>
        <v>1.2592592592592591</v>
      </c>
      <c r="AH249">
        <f>11*AH248</f>
        <v>0.40740740740740738</v>
      </c>
      <c r="AI249" t="s">
        <v>607</v>
      </c>
      <c r="AJ249">
        <f>AJ247/54</f>
        <v>0.24074074074074073</v>
      </c>
      <c r="AK249">
        <f t="shared" ref="AK249:AP249" si="26">AK247/54</f>
        <v>0.20370370370370369</v>
      </c>
      <c r="AL249">
        <f t="shared" si="26"/>
        <v>7.407407407407407E-2</v>
      </c>
      <c r="AM249">
        <f t="shared" si="26"/>
        <v>1.8518518518518517E-2</v>
      </c>
      <c r="AN249">
        <f t="shared" si="26"/>
        <v>9.2592592592592587E-2</v>
      </c>
      <c r="AO249">
        <f t="shared" si="26"/>
        <v>0.31481481481481483</v>
      </c>
      <c r="AP249">
        <f t="shared" si="26"/>
        <v>5.5555555555555552E-2</v>
      </c>
      <c r="AS249" t="s">
        <v>578</v>
      </c>
    </row>
    <row r="250" spans="1:55" ht="15">
      <c r="I250" t="s">
        <v>594</v>
      </c>
      <c r="J250">
        <f>SUM(K249:N249)</f>
        <v>29.055555555555554</v>
      </c>
      <c r="Q250" t="s">
        <v>597</v>
      </c>
      <c r="R250">
        <f>SUM(R249:W249)</f>
        <v>65.777777777777771</v>
      </c>
      <c r="S250">
        <f>R250/12</f>
        <v>5.481481481481481</v>
      </c>
      <c r="W250" t="s">
        <v>601</v>
      </c>
      <c r="X250">
        <f>SUM(X249:AB249)</f>
        <v>22.384615384615387</v>
      </c>
      <c r="AR250">
        <f>SUM(AR248:AY248)</f>
        <v>27</v>
      </c>
      <c r="AS250">
        <f>AS248/30</f>
        <v>3.3333333333333333E-2</v>
      </c>
      <c r="AT250">
        <f t="shared" ref="AT250:AY250" si="27">AT248/30</f>
        <v>0.23333333333333334</v>
      </c>
      <c r="AU250">
        <f t="shared" si="27"/>
        <v>0.2</v>
      </c>
      <c r="AV250">
        <f t="shared" si="27"/>
        <v>0.16666666666666666</v>
      </c>
      <c r="AW250">
        <f t="shared" si="27"/>
        <v>0</v>
      </c>
      <c r="AX250">
        <f t="shared" si="27"/>
        <v>0</v>
      </c>
      <c r="AY250" s="5">
        <f>AY248/AR250</f>
        <v>0.29629629629629628</v>
      </c>
      <c r="AZ250" s="6">
        <f>40/217</f>
        <v>0.18433179723502305</v>
      </c>
    </row>
    <row r="251" spans="1:55">
      <c r="S251" t="s">
        <v>600</v>
      </c>
      <c r="AC251" t="s">
        <v>603</v>
      </c>
      <c r="AD251">
        <f>SUM(AD249:AH249)</f>
        <v>5.0520393811533042</v>
      </c>
      <c r="AR251">
        <f>SUM(AS248:AV248)</f>
        <v>19</v>
      </c>
      <c r="AS251">
        <f>AS248/19</f>
        <v>5.2631578947368418E-2</v>
      </c>
      <c r="AT251">
        <f t="shared" ref="AT251:AV251" si="28">AT248/19</f>
        <v>0.36842105263157893</v>
      </c>
      <c r="AU251">
        <f t="shared" si="28"/>
        <v>0.31578947368421051</v>
      </c>
      <c r="AV251">
        <f t="shared" si="28"/>
        <v>0.26315789473684209</v>
      </c>
    </row>
    <row r="252" spans="1:55">
      <c r="AS252">
        <f>1.5*AS251</f>
        <v>7.8947368421052627E-2</v>
      </c>
      <c r="AT252">
        <f>4*AT251</f>
        <v>1.4736842105263157</v>
      </c>
      <c r="AU252">
        <f>9*AU251</f>
        <v>2.8421052631578947</v>
      </c>
      <c r="AV252">
        <f>18*AV251</f>
        <v>4.7368421052631575</v>
      </c>
    </row>
    <row r="253" spans="1:55">
      <c r="H253">
        <f>H241-H247</f>
        <v>210</v>
      </c>
      <c r="I253" t="s">
        <v>595</v>
      </c>
      <c r="J253">
        <v>8</v>
      </c>
      <c r="K253">
        <f>K241-K247</f>
        <v>102</v>
      </c>
      <c r="L253">
        <f>L241-L247</f>
        <v>85</v>
      </c>
      <c r="M253">
        <f>M241-M247</f>
        <v>8</v>
      </c>
      <c r="N253">
        <f>N241-N247</f>
        <v>6</v>
      </c>
      <c r="O253">
        <v>1</v>
      </c>
      <c r="Q253" t="s">
        <v>598</v>
      </c>
      <c r="R253">
        <v>47</v>
      </c>
      <c r="S253">
        <f>S241-S247</f>
        <v>78</v>
      </c>
      <c r="T253">
        <f>T241-T247</f>
        <v>29</v>
      </c>
      <c r="U253">
        <f>U241-U247</f>
        <v>29</v>
      </c>
      <c r="V253">
        <f>V241-V247</f>
        <v>16</v>
      </c>
      <c r="W253">
        <f>W241-W247</f>
        <v>9</v>
      </c>
      <c r="X253">
        <f t="shared" ref="X253:AP253" si="29">X241-X247</f>
        <v>6</v>
      </c>
      <c r="Y253">
        <f t="shared" si="29"/>
        <v>92</v>
      </c>
      <c r="Z253">
        <f t="shared" si="29"/>
        <v>60</v>
      </c>
      <c r="AA253">
        <f t="shared" si="29"/>
        <v>41</v>
      </c>
      <c r="AB253">
        <f t="shared" si="29"/>
        <v>9</v>
      </c>
      <c r="AD253">
        <f t="shared" si="29"/>
        <v>56</v>
      </c>
      <c r="AE253">
        <f t="shared" si="29"/>
        <v>85</v>
      </c>
      <c r="AF253">
        <f t="shared" si="29"/>
        <v>43</v>
      </c>
      <c r="AG253">
        <f t="shared" si="29"/>
        <v>20</v>
      </c>
      <c r="AH253">
        <f t="shared" si="29"/>
        <v>6</v>
      </c>
      <c r="AI253" t="s">
        <v>606</v>
      </c>
      <c r="AJ253">
        <f t="shared" si="29"/>
        <v>168</v>
      </c>
      <c r="AK253">
        <f t="shared" si="29"/>
        <v>64</v>
      </c>
      <c r="AL253">
        <f t="shared" si="29"/>
        <v>12</v>
      </c>
      <c r="AM253">
        <f t="shared" si="29"/>
        <v>11</v>
      </c>
      <c r="AN253">
        <f t="shared" si="29"/>
        <v>27</v>
      </c>
      <c r="AO253">
        <f t="shared" si="29"/>
        <v>69</v>
      </c>
      <c r="AP253">
        <f t="shared" si="29"/>
        <v>27</v>
      </c>
      <c r="AR253">
        <f>SUM(AS252:AV252)</f>
        <v>9.1315789473684212</v>
      </c>
      <c r="AS253" t="s">
        <v>576</v>
      </c>
    </row>
    <row r="254" spans="1:55">
      <c r="J254">
        <f>J253/210</f>
        <v>3.8095238095238099E-2</v>
      </c>
      <c r="K254">
        <f t="shared" ref="K254:O254" si="30">K253/210</f>
        <v>0.48571428571428571</v>
      </c>
      <c r="L254">
        <f t="shared" si="30"/>
        <v>0.40476190476190477</v>
      </c>
      <c r="M254">
        <f t="shared" si="30"/>
        <v>3.8095238095238099E-2</v>
      </c>
      <c r="N254">
        <f t="shared" si="30"/>
        <v>2.8571428571428571E-2</v>
      </c>
      <c r="O254">
        <f t="shared" si="30"/>
        <v>4.7619047619047623E-3</v>
      </c>
      <c r="P254">
        <f>P241-P247</f>
        <v>175</v>
      </c>
      <c r="R254">
        <f>R253/210</f>
        <v>0.22380952380952382</v>
      </c>
      <c r="S254">
        <f t="shared" ref="S254:W254" si="31">S253/210</f>
        <v>0.37142857142857144</v>
      </c>
      <c r="T254">
        <f t="shared" si="31"/>
        <v>0.1380952380952381</v>
      </c>
      <c r="U254">
        <f t="shared" si="31"/>
        <v>0.1380952380952381</v>
      </c>
      <c r="V254">
        <f t="shared" si="31"/>
        <v>7.6190476190476197E-2</v>
      </c>
      <c r="W254">
        <f t="shared" si="31"/>
        <v>4.2857142857142858E-2</v>
      </c>
      <c r="X254">
        <f>X253/208</f>
        <v>2.8846153846153848E-2</v>
      </c>
      <c r="Y254">
        <f t="shared" ref="Y254:AB254" si="32">Y253/208</f>
        <v>0.44230769230769229</v>
      </c>
      <c r="Z254">
        <f t="shared" si="32"/>
        <v>0.28846153846153844</v>
      </c>
      <c r="AA254">
        <f t="shared" si="32"/>
        <v>0.19711538461538461</v>
      </c>
      <c r="AB254">
        <f t="shared" si="32"/>
        <v>4.3269230769230768E-2</v>
      </c>
      <c r="AD254">
        <f>AD253/210</f>
        <v>0.26666666666666666</v>
      </c>
      <c r="AE254">
        <f t="shared" ref="AE254:AH254" si="33">AE253/210</f>
        <v>0.40476190476190477</v>
      </c>
      <c r="AF254">
        <f t="shared" si="33"/>
        <v>0.20476190476190476</v>
      </c>
      <c r="AG254">
        <f t="shared" si="33"/>
        <v>9.5238095238095233E-2</v>
      </c>
      <c r="AH254">
        <f t="shared" si="33"/>
        <v>2.8571428571428571E-2</v>
      </c>
      <c r="AI254">
        <f>SUM(AJ253:AP253)</f>
        <v>378</v>
      </c>
      <c r="AJ254">
        <f>AJ253/210</f>
        <v>0.8</v>
      </c>
      <c r="AK254">
        <f t="shared" ref="AK254:AP254" si="34">AK253/210</f>
        <v>0.30476190476190479</v>
      </c>
      <c r="AL254">
        <f t="shared" si="34"/>
        <v>5.7142857142857141E-2</v>
      </c>
      <c r="AM254">
        <f t="shared" si="34"/>
        <v>5.2380952380952382E-2</v>
      </c>
      <c r="AN254">
        <f t="shared" si="34"/>
        <v>0.12857142857142856</v>
      </c>
      <c r="AO254">
        <f t="shared" si="34"/>
        <v>0.32857142857142857</v>
      </c>
      <c r="AP254">
        <f t="shared" si="34"/>
        <v>0.12857142857142856</v>
      </c>
    </row>
    <row r="255" spans="1:55">
      <c r="J255">
        <f>9*J254</f>
        <v>0.34285714285714286</v>
      </c>
      <c r="K255">
        <f>22.5*K254</f>
        <v>10.928571428571429</v>
      </c>
      <c r="L255">
        <f>31*L254</f>
        <v>12.547619047619047</v>
      </c>
      <c r="M255">
        <f>40.5*M254</f>
        <v>1.5428571428571429</v>
      </c>
      <c r="N255">
        <f>53*N254</f>
        <v>1.5142857142857142</v>
      </c>
      <c r="O255">
        <f>70*O254</f>
        <v>0.33333333333333337</v>
      </c>
      <c r="P255">
        <f>175/210</f>
        <v>0.83333333333333337</v>
      </c>
      <c r="R255">
        <f>12*R254</f>
        <v>2.6857142857142859</v>
      </c>
      <c r="S255">
        <f>24*S254</f>
        <v>8.9142857142857146</v>
      </c>
      <c r="T255">
        <f>60*T254</f>
        <v>8.2857142857142865</v>
      </c>
      <c r="U255">
        <f>84*U254</f>
        <v>11.600000000000001</v>
      </c>
      <c r="V255">
        <f>126*V254</f>
        <v>9.6000000000000014</v>
      </c>
      <c r="W255">
        <f>204*W254</f>
        <v>8.7428571428571438</v>
      </c>
      <c r="X255">
        <f>15*X254</f>
        <v>0.43269230769230771</v>
      </c>
      <c r="Y255">
        <f>20*Y254</f>
        <v>8.8461538461538467</v>
      </c>
      <c r="Z255">
        <f>23*Z254</f>
        <v>6.6346153846153841</v>
      </c>
      <c r="AA255">
        <f>26*AA254</f>
        <v>5.125</v>
      </c>
      <c r="AB255">
        <f>30*AB254</f>
        <v>1.2980769230769231</v>
      </c>
      <c r="AD255">
        <f>1.5*AD254</f>
        <v>0.4</v>
      </c>
      <c r="AE255">
        <f>4.5*AE254</f>
        <v>1.8214285714285714</v>
      </c>
      <c r="AF255">
        <f>6.5*AF254</f>
        <v>1.3309523809523809</v>
      </c>
      <c r="AG255">
        <f>8.5*AG254</f>
        <v>0.80952380952380953</v>
      </c>
      <c r="AH255">
        <f>11*AH254</f>
        <v>0.31428571428571428</v>
      </c>
      <c r="AI255" t="s">
        <v>608</v>
      </c>
      <c r="AJ255">
        <f>AJ253/378</f>
        <v>0.44444444444444442</v>
      </c>
      <c r="AK255">
        <f t="shared" ref="AK255:AP255" si="35">AK253/378</f>
        <v>0.1693121693121693</v>
      </c>
      <c r="AL255">
        <f t="shared" si="35"/>
        <v>3.1746031746031744E-2</v>
      </c>
      <c r="AM255">
        <f t="shared" si="35"/>
        <v>2.9100529100529099E-2</v>
      </c>
      <c r="AN255">
        <f t="shared" si="35"/>
        <v>7.1428571428571425E-2</v>
      </c>
      <c r="AO255">
        <f t="shared" si="35"/>
        <v>0.18253968253968253</v>
      </c>
      <c r="AP255">
        <f t="shared" si="35"/>
        <v>7.1428571428571425E-2</v>
      </c>
      <c r="AR255" t="s">
        <v>582</v>
      </c>
    </row>
    <row r="257" spans="9:51">
      <c r="I257" t="s">
        <v>596</v>
      </c>
      <c r="J257">
        <f>SUM(J255:O255)</f>
        <v>27.209523809523812</v>
      </c>
      <c r="Q257" t="s">
        <v>599</v>
      </c>
      <c r="R257">
        <f>SUM(R255:W255)</f>
        <v>49.828571428571436</v>
      </c>
      <c r="S257">
        <f>R257/12</f>
        <v>4.1523809523809527</v>
      </c>
      <c r="W257" t="s">
        <v>602</v>
      </c>
      <c r="X257">
        <f>SUM(X255:AB255)</f>
        <v>22.336538461538463</v>
      </c>
      <c r="AC257" t="s">
        <v>604</v>
      </c>
      <c r="AD257">
        <f>SUM(AD255:AH255)</f>
        <v>4.6761904761904756</v>
      </c>
      <c r="AR257">
        <v>36</v>
      </c>
      <c r="AS257">
        <v>36</v>
      </c>
      <c r="AT257">
        <v>61</v>
      </c>
      <c r="AU257">
        <v>28</v>
      </c>
      <c r="AV257">
        <v>1</v>
      </c>
      <c r="AW257">
        <v>1</v>
      </c>
      <c r="AX257">
        <v>5</v>
      </c>
      <c r="AY257">
        <v>38</v>
      </c>
    </row>
    <row r="258" spans="9:51">
      <c r="S258" t="s">
        <v>600</v>
      </c>
      <c r="AR258">
        <f>SUM(AR257:AY257)</f>
        <v>206</v>
      </c>
      <c r="AS258">
        <f>AR258-43</f>
        <v>163</v>
      </c>
    </row>
    <row r="259" spans="9:51">
      <c r="AQ259" t="s">
        <v>583</v>
      </c>
      <c r="AR259">
        <f>AR257/203</f>
        <v>0.17733990147783252</v>
      </c>
      <c r="AS259">
        <f t="shared" ref="AS259:AY259" si="36">AS257/203</f>
        <v>0.17733990147783252</v>
      </c>
      <c r="AT259">
        <f t="shared" si="36"/>
        <v>0.30049261083743845</v>
      </c>
      <c r="AU259">
        <f t="shared" si="36"/>
        <v>0.13793103448275862</v>
      </c>
      <c r="AV259">
        <f t="shared" si="36"/>
        <v>4.9261083743842365E-3</v>
      </c>
      <c r="AW259">
        <f t="shared" si="36"/>
        <v>4.9261083743842365E-3</v>
      </c>
      <c r="AX259">
        <f t="shared" si="36"/>
        <v>2.4630541871921183E-2</v>
      </c>
      <c r="AY259">
        <f t="shared" si="36"/>
        <v>0.18719211822660098</v>
      </c>
    </row>
    <row r="260" spans="9:51">
      <c r="AI260" t="s">
        <v>609</v>
      </c>
      <c r="AR260">
        <f>AR257/163</f>
        <v>0.22085889570552147</v>
      </c>
      <c r="AS260">
        <f t="shared" ref="AS260:AW260" si="37">AS257/163</f>
        <v>0.22085889570552147</v>
      </c>
      <c r="AT260">
        <f t="shared" si="37"/>
        <v>0.37423312883435583</v>
      </c>
      <c r="AU260">
        <f t="shared" si="37"/>
        <v>0.17177914110429449</v>
      </c>
      <c r="AV260">
        <f t="shared" si="37"/>
        <v>6.1349693251533744E-3</v>
      </c>
      <c r="AW260">
        <f t="shared" si="37"/>
        <v>6.1349693251533744E-3</v>
      </c>
      <c r="AX260" t="s">
        <v>575</v>
      </c>
      <c r="AY260" t="s">
        <v>575</v>
      </c>
    </row>
    <row r="261" spans="9:51">
      <c r="AI261">
        <f>SUM(AJ241:AP241)</f>
        <v>432</v>
      </c>
      <c r="AR261">
        <f>0.5*AR260</f>
        <v>0.11042944785276074</v>
      </c>
      <c r="AS261">
        <f>1.5*AS260</f>
        <v>0.33128834355828218</v>
      </c>
      <c r="AT261">
        <f>4*AT260</f>
        <v>1.4969325153374233</v>
      </c>
      <c r="AU261">
        <f>9*AU260</f>
        <v>1.5460122699386503</v>
      </c>
      <c r="AV261">
        <f>18*AV260</f>
        <v>0.11042944785276074</v>
      </c>
      <c r="AW261">
        <f>42*AW260</f>
        <v>0.25766871165644173</v>
      </c>
    </row>
    <row r="263" spans="9:51">
      <c r="AR263">
        <f>SUM(AR261:AW261)</f>
        <v>3.8527607361963185</v>
      </c>
      <c r="AS263" t="s">
        <v>586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workbookViewId="0">
      <selection activeCell="D15" sqref="D15"/>
    </sheetView>
  </sheetViews>
  <sheetFormatPr baseColWidth="10" defaultRowHeight="14" x14ac:dyDescent="0"/>
  <sheetData>
    <row r="1" spans="1:8">
      <c r="A1">
        <v>8</v>
      </c>
      <c r="B1">
        <v>8</v>
      </c>
    </row>
    <row r="2" spans="1:8">
      <c r="A2">
        <v>8</v>
      </c>
      <c r="B2">
        <v>8</v>
      </c>
    </row>
    <row r="3" spans="1:8">
      <c r="A3">
        <v>8</v>
      </c>
      <c r="B3">
        <v>8</v>
      </c>
    </row>
    <row r="4" spans="1:8">
      <c r="A4">
        <v>8</v>
      </c>
      <c r="B4">
        <v>8</v>
      </c>
    </row>
    <row r="5" spans="1:8">
      <c r="A5">
        <v>8</v>
      </c>
      <c r="B5">
        <v>8</v>
      </c>
    </row>
    <row r="6" spans="1:8">
      <c r="A6">
        <v>8</v>
      </c>
      <c r="B6">
        <v>8</v>
      </c>
    </row>
    <row r="7" spans="1:8">
      <c r="A7">
        <v>8</v>
      </c>
      <c r="B7">
        <v>8</v>
      </c>
    </row>
    <row r="8" spans="1:8">
      <c r="A8">
        <v>8</v>
      </c>
      <c r="B8">
        <v>8</v>
      </c>
      <c r="H8" t="s">
        <v>591</v>
      </c>
    </row>
    <row r="9" spans="1:8">
      <c r="A9">
        <v>5</v>
      </c>
      <c r="B9">
        <v>8</v>
      </c>
      <c r="D9" t="s">
        <v>587</v>
      </c>
      <c r="G9">
        <f>AVERAGE(A1:A27)</f>
        <v>5.0370370370370372</v>
      </c>
      <c r="H9">
        <f>1-G9</f>
        <v>-4.0370370370370372</v>
      </c>
    </row>
    <row r="10" spans="1:8">
      <c r="A10">
        <v>5</v>
      </c>
      <c r="B10">
        <v>8</v>
      </c>
      <c r="D10" t="s">
        <v>588</v>
      </c>
      <c r="G10">
        <f>AVERAGE(B1:B206)</f>
        <v>3.825242718446602</v>
      </c>
      <c r="H10">
        <f>1-G10</f>
        <v>-2.825242718446602</v>
      </c>
    </row>
    <row r="11" spans="1:8">
      <c r="A11">
        <v>5</v>
      </c>
      <c r="B11">
        <v>8</v>
      </c>
    </row>
    <row r="12" spans="1:8">
      <c r="A12">
        <v>5</v>
      </c>
      <c r="B12">
        <v>8</v>
      </c>
      <c r="D12" t="s">
        <v>589</v>
      </c>
    </row>
    <row r="13" spans="1:8">
      <c r="A13">
        <v>5</v>
      </c>
      <c r="B13">
        <v>8</v>
      </c>
      <c r="D13" t="s">
        <v>590</v>
      </c>
    </row>
    <row r="14" spans="1:8">
      <c r="A14">
        <v>4</v>
      </c>
      <c r="B14">
        <v>8</v>
      </c>
    </row>
    <row r="15" spans="1:8">
      <c r="A15">
        <v>4</v>
      </c>
      <c r="B15">
        <v>8</v>
      </c>
      <c r="D15">
        <f>_xlfn.T.TEST(A1:A27,B1:B206,2,2)</f>
        <v>1.4359022564182098E-2</v>
      </c>
    </row>
    <row r="16" spans="1:8">
      <c r="A16">
        <v>4</v>
      </c>
      <c r="B16">
        <v>8</v>
      </c>
    </row>
    <row r="17" spans="1:2">
      <c r="A17">
        <v>4</v>
      </c>
      <c r="B17">
        <v>8</v>
      </c>
    </row>
    <row r="18" spans="1:2">
      <c r="A18">
        <v>4</v>
      </c>
      <c r="B18">
        <v>8</v>
      </c>
    </row>
    <row r="19" spans="1:2">
      <c r="A19">
        <v>4</v>
      </c>
      <c r="B19">
        <v>8</v>
      </c>
    </row>
    <row r="20" spans="1:2">
      <c r="A20">
        <v>3</v>
      </c>
      <c r="B20">
        <v>8</v>
      </c>
    </row>
    <row r="21" spans="1:2">
      <c r="A21">
        <v>3</v>
      </c>
      <c r="B21">
        <v>8</v>
      </c>
    </row>
    <row r="22" spans="1:2">
      <c r="A22">
        <v>3</v>
      </c>
      <c r="B22">
        <v>8</v>
      </c>
    </row>
    <row r="23" spans="1:2">
      <c r="A23">
        <v>3</v>
      </c>
      <c r="B23">
        <v>8</v>
      </c>
    </row>
    <row r="24" spans="1:2">
      <c r="A24">
        <v>3</v>
      </c>
      <c r="B24">
        <v>8</v>
      </c>
    </row>
    <row r="25" spans="1:2">
      <c r="A25">
        <v>3</v>
      </c>
      <c r="B25">
        <v>8</v>
      </c>
    </row>
    <row r="26" spans="1:2">
      <c r="A26">
        <v>3</v>
      </c>
      <c r="B26">
        <v>8</v>
      </c>
    </row>
    <row r="27" spans="1:2">
      <c r="A27">
        <v>2</v>
      </c>
      <c r="B27">
        <v>8</v>
      </c>
    </row>
    <row r="28" spans="1:2">
      <c r="B28">
        <v>8</v>
      </c>
    </row>
    <row r="29" spans="1:2">
      <c r="B29">
        <v>8</v>
      </c>
    </row>
    <row r="30" spans="1:2">
      <c r="B30">
        <v>8</v>
      </c>
    </row>
    <row r="31" spans="1:2">
      <c r="B31">
        <v>8</v>
      </c>
    </row>
    <row r="32" spans="1:2">
      <c r="B32">
        <v>8</v>
      </c>
    </row>
    <row r="33" spans="2:2">
      <c r="B33">
        <v>8</v>
      </c>
    </row>
    <row r="34" spans="2:2">
      <c r="B34">
        <v>8</v>
      </c>
    </row>
    <row r="35" spans="2:2">
      <c r="B35">
        <v>8</v>
      </c>
    </row>
    <row r="36" spans="2:2">
      <c r="B36">
        <v>8</v>
      </c>
    </row>
    <row r="37" spans="2:2">
      <c r="B37">
        <v>8</v>
      </c>
    </row>
    <row r="38" spans="2:2">
      <c r="B38">
        <v>8</v>
      </c>
    </row>
    <row r="39" spans="2:2">
      <c r="B39">
        <v>8</v>
      </c>
    </row>
    <row r="40" spans="2:2">
      <c r="B40">
        <v>8</v>
      </c>
    </row>
    <row r="41" spans="2:2">
      <c r="B41">
        <v>8</v>
      </c>
    </row>
    <row r="42" spans="2:2">
      <c r="B42">
        <v>8</v>
      </c>
    </row>
    <row r="43" spans="2:2">
      <c r="B43">
        <v>8</v>
      </c>
    </row>
    <row r="44" spans="2:2">
      <c r="B44">
        <v>7</v>
      </c>
    </row>
    <row r="45" spans="2:2">
      <c r="B45">
        <v>7</v>
      </c>
    </row>
    <row r="46" spans="2:2">
      <c r="B46">
        <v>7</v>
      </c>
    </row>
    <row r="47" spans="2:2">
      <c r="B47">
        <v>7</v>
      </c>
    </row>
    <row r="48" spans="2:2">
      <c r="B48">
        <v>7</v>
      </c>
    </row>
    <row r="49" spans="2:2">
      <c r="B49">
        <v>6</v>
      </c>
    </row>
    <row r="50" spans="2:2">
      <c r="B50">
        <v>5</v>
      </c>
    </row>
    <row r="51" spans="2:2">
      <c r="B51">
        <v>4</v>
      </c>
    </row>
    <row r="52" spans="2:2">
      <c r="B52">
        <v>4</v>
      </c>
    </row>
    <row r="53" spans="2:2">
      <c r="B53">
        <v>4</v>
      </c>
    </row>
    <row r="54" spans="2:2">
      <c r="B54">
        <v>4</v>
      </c>
    </row>
    <row r="55" spans="2:2">
      <c r="B55">
        <v>4</v>
      </c>
    </row>
    <row r="56" spans="2:2">
      <c r="B56">
        <v>4</v>
      </c>
    </row>
    <row r="57" spans="2:2">
      <c r="B57">
        <v>4</v>
      </c>
    </row>
    <row r="58" spans="2:2">
      <c r="B58">
        <v>4</v>
      </c>
    </row>
    <row r="59" spans="2:2">
      <c r="B59">
        <v>4</v>
      </c>
    </row>
    <row r="60" spans="2:2">
      <c r="B60">
        <v>4</v>
      </c>
    </row>
    <row r="61" spans="2:2">
      <c r="B61">
        <v>4</v>
      </c>
    </row>
    <row r="62" spans="2:2">
      <c r="B62">
        <v>4</v>
      </c>
    </row>
    <row r="63" spans="2:2">
      <c r="B63">
        <v>4</v>
      </c>
    </row>
    <row r="64" spans="2:2">
      <c r="B64">
        <v>4</v>
      </c>
    </row>
    <row r="65" spans="2:2">
      <c r="B65">
        <v>4</v>
      </c>
    </row>
    <row r="66" spans="2:2">
      <c r="B66">
        <v>4</v>
      </c>
    </row>
    <row r="67" spans="2:2">
      <c r="B67">
        <v>4</v>
      </c>
    </row>
    <row r="68" spans="2:2">
      <c r="B68">
        <v>4</v>
      </c>
    </row>
    <row r="69" spans="2:2">
      <c r="B69">
        <v>4</v>
      </c>
    </row>
    <row r="70" spans="2:2">
      <c r="B70">
        <v>4</v>
      </c>
    </row>
    <row r="71" spans="2:2">
      <c r="B71">
        <v>4</v>
      </c>
    </row>
    <row r="72" spans="2:2">
      <c r="B72">
        <v>4</v>
      </c>
    </row>
    <row r="73" spans="2:2">
      <c r="B73">
        <v>4</v>
      </c>
    </row>
    <row r="74" spans="2:2">
      <c r="B74">
        <v>4</v>
      </c>
    </row>
    <row r="75" spans="2:2">
      <c r="B75">
        <v>4</v>
      </c>
    </row>
    <row r="76" spans="2:2">
      <c r="B76">
        <v>4</v>
      </c>
    </row>
    <row r="77" spans="2:2">
      <c r="B77">
        <v>4</v>
      </c>
    </row>
    <row r="78" spans="2:2">
      <c r="B78">
        <v>4</v>
      </c>
    </row>
    <row r="79" spans="2:2">
      <c r="B79">
        <v>3</v>
      </c>
    </row>
    <row r="80" spans="2:2">
      <c r="B80">
        <v>3</v>
      </c>
    </row>
    <row r="81" spans="2:2">
      <c r="B81">
        <v>3</v>
      </c>
    </row>
    <row r="82" spans="2:2">
      <c r="B82">
        <v>3</v>
      </c>
    </row>
    <row r="83" spans="2:2">
      <c r="B83">
        <v>3</v>
      </c>
    </row>
    <row r="84" spans="2:2">
      <c r="B84">
        <v>3</v>
      </c>
    </row>
    <row r="85" spans="2:2">
      <c r="B85">
        <v>3</v>
      </c>
    </row>
    <row r="86" spans="2:2">
      <c r="B86">
        <v>3</v>
      </c>
    </row>
    <row r="87" spans="2:2">
      <c r="B87">
        <v>3</v>
      </c>
    </row>
    <row r="88" spans="2:2">
      <c r="B88">
        <v>3</v>
      </c>
    </row>
    <row r="89" spans="2:2">
      <c r="B89">
        <v>3</v>
      </c>
    </row>
    <row r="90" spans="2:2">
      <c r="B90">
        <v>3</v>
      </c>
    </row>
    <row r="91" spans="2:2">
      <c r="B91">
        <v>3</v>
      </c>
    </row>
    <row r="92" spans="2:2">
      <c r="B92">
        <v>3</v>
      </c>
    </row>
    <row r="93" spans="2:2">
      <c r="B93">
        <v>3</v>
      </c>
    </row>
    <row r="94" spans="2:2">
      <c r="B94">
        <v>3</v>
      </c>
    </row>
    <row r="95" spans="2:2">
      <c r="B95">
        <v>3</v>
      </c>
    </row>
    <row r="96" spans="2:2">
      <c r="B96">
        <v>3</v>
      </c>
    </row>
    <row r="97" spans="2:2">
      <c r="B97">
        <v>3</v>
      </c>
    </row>
    <row r="98" spans="2:2">
      <c r="B98">
        <v>3</v>
      </c>
    </row>
    <row r="99" spans="2:2">
      <c r="B99">
        <v>3</v>
      </c>
    </row>
    <row r="100" spans="2:2">
      <c r="B100">
        <v>3</v>
      </c>
    </row>
    <row r="101" spans="2:2">
      <c r="B101">
        <v>3</v>
      </c>
    </row>
    <row r="102" spans="2:2">
      <c r="B102">
        <v>3</v>
      </c>
    </row>
    <row r="103" spans="2:2">
      <c r="B103">
        <v>3</v>
      </c>
    </row>
    <row r="104" spans="2:2">
      <c r="B104">
        <v>3</v>
      </c>
    </row>
    <row r="105" spans="2:2">
      <c r="B105">
        <v>3</v>
      </c>
    </row>
    <row r="106" spans="2:2">
      <c r="B106">
        <v>3</v>
      </c>
    </row>
    <row r="107" spans="2:2">
      <c r="B107">
        <v>3</v>
      </c>
    </row>
    <row r="108" spans="2:2">
      <c r="B108">
        <v>3</v>
      </c>
    </row>
    <row r="109" spans="2:2">
      <c r="B109">
        <v>3</v>
      </c>
    </row>
    <row r="110" spans="2:2">
      <c r="B110">
        <v>3</v>
      </c>
    </row>
    <row r="111" spans="2:2">
      <c r="B111">
        <v>3</v>
      </c>
    </row>
    <row r="112" spans="2:2">
      <c r="B112">
        <v>3</v>
      </c>
    </row>
    <row r="113" spans="2:2">
      <c r="B113">
        <v>3</v>
      </c>
    </row>
    <row r="114" spans="2:2">
      <c r="B114">
        <v>3</v>
      </c>
    </row>
    <row r="115" spans="2:2">
      <c r="B115">
        <v>3</v>
      </c>
    </row>
    <row r="116" spans="2:2">
      <c r="B116">
        <v>3</v>
      </c>
    </row>
    <row r="117" spans="2:2">
      <c r="B117">
        <v>3</v>
      </c>
    </row>
    <row r="118" spans="2:2">
      <c r="B118">
        <v>3</v>
      </c>
    </row>
    <row r="119" spans="2:2">
      <c r="B119">
        <v>3</v>
      </c>
    </row>
    <row r="120" spans="2:2">
      <c r="B120">
        <v>3</v>
      </c>
    </row>
    <row r="121" spans="2:2">
      <c r="B121">
        <v>3</v>
      </c>
    </row>
    <row r="122" spans="2:2">
      <c r="B122">
        <v>3</v>
      </c>
    </row>
    <row r="123" spans="2:2">
      <c r="B123">
        <v>3</v>
      </c>
    </row>
    <row r="124" spans="2:2">
      <c r="B124">
        <v>3</v>
      </c>
    </row>
    <row r="125" spans="2:2">
      <c r="B125">
        <v>3</v>
      </c>
    </row>
    <row r="126" spans="2:2">
      <c r="B126">
        <v>3</v>
      </c>
    </row>
    <row r="127" spans="2:2">
      <c r="B127">
        <v>3</v>
      </c>
    </row>
    <row r="128" spans="2:2">
      <c r="B128">
        <v>3</v>
      </c>
    </row>
    <row r="129" spans="2:2">
      <c r="B129">
        <v>3</v>
      </c>
    </row>
    <row r="130" spans="2:2">
      <c r="B130">
        <v>3</v>
      </c>
    </row>
    <row r="131" spans="2:2">
      <c r="B131">
        <v>3</v>
      </c>
    </row>
    <row r="132" spans="2:2">
      <c r="B132">
        <v>3</v>
      </c>
    </row>
    <row r="133" spans="2:2">
      <c r="B133">
        <v>3</v>
      </c>
    </row>
    <row r="134" spans="2:2">
      <c r="B134">
        <v>3</v>
      </c>
    </row>
    <row r="135" spans="2:2">
      <c r="B135">
        <v>3</v>
      </c>
    </row>
    <row r="136" spans="2:2">
      <c r="B136">
        <v>3</v>
      </c>
    </row>
    <row r="137" spans="2:2">
      <c r="B137">
        <v>3</v>
      </c>
    </row>
    <row r="138" spans="2:2">
      <c r="B138">
        <v>3</v>
      </c>
    </row>
    <row r="139" spans="2:2">
      <c r="B139">
        <v>3</v>
      </c>
    </row>
    <row r="140" spans="2:2">
      <c r="B140">
        <v>2</v>
      </c>
    </row>
    <row r="141" spans="2:2">
      <c r="B141">
        <v>2</v>
      </c>
    </row>
    <row r="142" spans="2:2">
      <c r="B142">
        <v>2</v>
      </c>
    </row>
    <row r="143" spans="2:2">
      <c r="B143">
        <v>2</v>
      </c>
    </row>
    <row r="144" spans="2:2">
      <c r="B144">
        <v>2</v>
      </c>
    </row>
    <row r="145" spans="2:2">
      <c r="B145">
        <v>2</v>
      </c>
    </row>
    <row r="146" spans="2:2">
      <c r="B146">
        <v>2</v>
      </c>
    </row>
    <row r="147" spans="2:2">
      <c r="B147">
        <v>2</v>
      </c>
    </row>
    <row r="148" spans="2:2">
      <c r="B148">
        <v>2</v>
      </c>
    </row>
    <row r="149" spans="2:2">
      <c r="B149">
        <v>2</v>
      </c>
    </row>
    <row r="150" spans="2:2">
      <c r="B150">
        <v>2</v>
      </c>
    </row>
    <row r="151" spans="2:2">
      <c r="B151">
        <v>2</v>
      </c>
    </row>
    <row r="152" spans="2:2">
      <c r="B152">
        <v>2</v>
      </c>
    </row>
    <row r="153" spans="2:2">
      <c r="B153">
        <v>2</v>
      </c>
    </row>
    <row r="154" spans="2:2">
      <c r="B154">
        <v>2</v>
      </c>
    </row>
    <row r="155" spans="2:2">
      <c r="B155">
        <v>2</v>
      </c>
    </row>
    <row r="156" spans="2:2">
      <c r="B156">
        <v>2</v>
      </c>
    </row>
    <row r="157" spans="2:2">
      <c r="B157">
        <v>2</v>
      </c>
    </row>
    <row r="158" spans="2:2">
      <c r="B158">
        <v>2</v>
      </c>
    </row>
    <row r="159" spans="2:2">
      <c r="B159">
        <v>2</v>
      </c>
    </row>
    <row r="160" spans="2:2">
      <c r="B160">
        <v>2</v>
      </c>
    </row>
    <row r="161" spans="2:2">
      <c r="B161">
        <v>2</v>
      </c>
    </row>
    <row r="162" spans="2:2">
      <c r="B162">
        <v>2</v>
      </c>
    </row>
    <row r="163" spans="2:2">
      <c r="B163">
        <v>2</v>
      </c>
    </row>
    <row r="164" spans="2:2">
      <c r="B164">
        <v>2</v>
      </c>
    </row>
    <row r="165" spans="2:2">
      <c r="B165">
        <v>2</v>
      </c>
    </row>
    <row r="166" spans="2:2">
      <c r="B166">
        <v>2</v>
      </c>
    </row>
    <row r="167" spans="2:2">
      <c r="B167">
        <v>2</v>
      </c>
    </row>
    <row r="168" spans="2:2">
      <c r="B168">
        <v>2</v>
      </c>
    </row>
    <row r="169" spans="2:2">
      <c r="B169">
        <v>2</v>
      </c>
    </row>
    <row r="170" spans="2:2">
      <c r="B170">
        <v>2</v>
      </c>
    </row>
    <row r="171" spans="2:2">
      <c r="B171">
        <v>2</v>
      </c>
    </row>
    <row r="172" spans="2:2">
      <c r="B172">
        <v>2</v>
      </c>
    </row>
    <row r="173" spans="2:2">
      <c r="B173">
        <v>2</v>
      </c>
    </row>
    <row r="174" spans="2:2">
      <c r="B174">
        <v>2</v>
      </c>
    </row>
    <row r="175" spans="2:2">
      <c r="B175">
        <v>2</v>
      </c>
    </row>
    <row r="176" spans="2:2">
      <c r="B176">
        <v>1</v>
      </c>
    </row>
    <row r="177" spans="2:2">
      <c r="B177">
        <v>1</v>
      </c>
    </row>
    <row r="178" spans="2:2">
      <c r="B178">
        <v>1</v>
      </c>
    </row>
    <row r="179" spans="2:2">
      <c r="B179">
        <v>1</v>
      </c>
    </row>
    <row r="180" spans="2:2">
      <c r="B180">
        <v>1</v>
      </c>
    </row>
    <row r="181" spans="2:2">
      <c r="B181">
        <v>1</v>
      </c>
    </row>
    <row r="182" spans="2:2">
      <c r="B182">
        <v>1</v>
      </c>
    </row>
    <row r="183" spans="2:2">
      <c r="B183">
        <v>1</v>
      </c>
    </row>
    <row r="184" spans="2:2">
      <c r="B184">
        <v>1</v>
      </c>
    </row>
    <row r="185" spans="2:2">
      <c r="B185">
        <v>1</v>
      </c>
    </row>
    <row r="186" spans="2:2">
      <c r="B186">
        <v>1</v>
      </c>
    </row>
    <row r="187" spans="2:2">
      <c r="B187">
        <v>1</v>
      </c>
    </row>
    <row r="188" spans="2:2">
      <c r="B188">
        <v>1</v>
      </c>
    </row>
    <row r="189" spans="2:2">
      <c r="B189">
        <v>1</v>
      </c>
    </row>
    <row r="190" spans="2:2">
      <c r="B190">
        <v>1</v>
      </c>
    </row>
    <row r="191" spans="2:2">
      <c r="B191">
        <v>1</v>
      </c>
    </row>
    <row r="192" spans="2:2">
      <c r="B192">
        <v>1</v>
      </c>
    </row>
    <row r="193" spans="2:2">
      <c r="B193">
        <v>1</v>
      </c>
    </row>
    <row r="194" spans="2:2">
      <c r="B194">
        <v>1</v>
      </c>
    </row>
    <row r="195" spans="2:2">
      <c r="B195">
        <v>1</v>
      </c>
    </row>
    <row r="196" spans="2:2">
      <c r="B196">
        <v>1</v>
      </c>
    </row>
    <row r="197" spans="2:2">
      <c r="B197">
        <v>1</v>
      </c>
    </row>
    <row r="198" spans="2:2">
      <c r="B198">
        <v>1</v>
      </c>
    </row>
    <row r="199" spans="2:2">
      <c r="B199">
        <v>1</v>
      </c>
    </row>
    <row r="200" spans="2:2">
      <c r="B200">
        <v>1</v>
      </c>
    </row>
    <row r="201" spans="2:2">
      <c r="B201">
        <v>1</v>
      </c>
    </row>
    <row r="202" spans="2:2">
      <c r="B202">
        <v>1</v>
      </c>
    </row>
    <row r="203" spans="2:2">
      <c r="B203">
        <v>1</v>
      </c>
    </row>
    <row r="204" spans="2:2">
      <c r="B204">
        <v>1</v>
      </c>
    </row>
    <row r="205" spans="2:2">
      <c r="B205">
        <v>1</v>
      </c>
    </row>
    <row r="206" spans="2:2">
      <c r="B206">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7" sqref="G17"/>
    </sheetView>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Zach Lum</cp:lastModifiedBy>
  <dcterms:created xsi:type="dcterms:W3CDTF">2018-08-05T20:18:49Z</dcterms:created>
  <dcterms:modified xsi:type="dcterms:W3CDTF">2018-10-15T01:55:48Z</dcterms:modified>
</cp:coreProperties>
</file>