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аташа\Desktop\"/>
    </mc:Choice>
  </mc:AlternateContent>
  <xr:revisionPtr revIDLastSave="0" documentId="13_ncr:1_{3D372696-011E-447F-90A2-3F51C207E310}" xr6:coauthVersionLast="45" xr6:coauthVersionMax="45" xr10:uidLastSave="{00000000-0000-0000-0000-000000000000}"/>
  <bookViews>
    <workbookView xWindow="-120" yWindow="-120" windowWidth="20730" windowHeight="11160" xr2:uid="{F4FC8F60-165D-43D0-9CDC-C84D479723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  <c r="C99" i="1"/>
  <c r="C100" i="1" s="1"/>
  <c r="C101" i="1" s="1"/>
  <c r="C70" i="1"/>
  <c r="D70" i="1" s="1"/>
  <c r="C69" i="1"/>
  <c r="D69" i="1" s="1"/>
  <c r="C68" i="1"/>
  <c r="D68" i="1" s="1"/>
  <c r="C67" i="1"/>
  <c r="D67" i="1" s="1"/>
  <c r="C64" i="1"/>
  <c r="D64" i="1" s="1"/>
  <c r="C65" i="1"/>
  <c r="D65" i="1" s="1"/>
  <c r="C66" i="1"/>
  <c r="D66" i="1" s="1"/>
  <c r="C63" i="1"/>
  <c r="D63" i="1" s="1"/>
  <c r="A60" i="1"/>
  <c r="D71" i="1" l="1"/>
  <c r="C102" i="1" s="1"/>
</calcChain>
</file>

<file path=xl/sharedStrings.xml><?xml version="1.0" encoding="utf-8"?>
<sst xmlns="http://schemas.openxmlformats.org/spreadsheetml/2006/main" count="84" uniqueCount="78">
  <si>
    <t>В качестве ДЗ делам прогноз ТО на 12.2017. В качестве метода прогноза - считаем сколько денег тратят группы клиентов в день:</t>
  </si>
  <si>
    <t>1. Группа часто покупающих и которые последний раз покупали не так давно. Считаем сколько денег оформленного заказа приходится на 1 день. Умножаем на 30.</t>
  </si>
  <si>
    <t>2. Группа часто покупающих, но которые не покупали уже значительное время. Так же можем сделать вывод, из такой группы за след месяц сколько купят и на какой сре чек.</t>
  </si>
  <si>
    <t>3. Отдельно разобрать пользователей с 1 и 2 покупками за все время</t>
  </si>
  <si>
    <t>4. В итоге у вас будет прогноз ТО и вы сможете его сравнить с фактом и оценить грубо разлет по данным.</t>
  </si>
  <si>
    <t>Как источник данных используем данные по продажам за 2 года.</t>
  </si>
  <si>
    <t>R (давность последнего заказа)</t>
  </si>
  <si>
    <t>F (частота)</t>
  </si>
  <si>
    <t xml:space="preserve">1 группа </t>
  </si>
  <si>
    <t>2 группа</t>
  </si>
  <si>
    <t>0-60 дней</t>
  </si>
  <si>
    <t>3+ заказа</t>
  </si>
  <si>
    <t>1 -2 заказа</t>
  </si>
  <si>
    <t>F = 2</t>
  </si>
  <si>
    <t>F = 1</t>
  </si>
  <si>
    <t>R = 1,2</t>
  </si>
  <si>
    <t>SELECT COUNT(final_table.type_user) AS users, SUM(final_table.price) AS total_sum, final_table.type_user</t>
  </si>
  <si>
    <t xml:space="preserve">  FROM</t>
  </si>
  <si>
    <t>(SELECT o.user_id, SUM(o.price) AS price, user_type.type_user</t>
  </si>
  <si>
    <t xml:space="preserve">  FROM orders_20190822 o</t>
  </si>
  <si>
    <t xml:space="preserve">  LEFT JOIN</t>
  </si>
  <si>
    <t xml:space="preserve">  (SELECT user_id, CONCAT(R, F) AS type_user</t>
  </si>
  <si>
    <t xml:space="preserve">   FROM</t>
  </si>
  <si>
    <t xml:space="preserve">    (SELECT user_id,</t>
  </si>
  <si>
    <t xml:space="preserve">      CASE </t>
  </si>
  <si>
    <t xml:space="preserve">      ELSE '1' END AS R, </t>
  </si>
  <si>
    <t xml:space="preserve">      WHEN COUNT(orders.id_o) &gt;= 3 THEN '2'</t>
  </si>
  <si>
    <t xml:space="preserve">      ELSE '1' END AS F </t>
  </si>
  <si>
    <t xml:space="preserve">      FROM orders_20190822 orders</t>
  </si>
  <si>
    <t xml:space="preserve">      GROUP BY user_id) AS ring) AS user_type</t>
  </si>
  <si>
    <t xml:space="preserve">      ON user_type.user_id = o.user_id</t>
  </si>
  <si>
    <t xml:space="preserve">      GROUP BY o.user_id) AS final_table</t>
  </si>
  <si>
    <t xml:space="preserve">      GROUP BY final_table.type_user</t>
  </si>
  <si>
    <t xml:space="preserve">      ORDER BY final_table.type_user;</t>
  </si>
  <si>
    <t>Запрос:</t>
  </si>
  <si>
    <t>users</t>
  </si>
  <si>
    <t>total_sum</t>
  </si>
  <si>
    <t>user_type</t>
  </si>
  <si>
    <t>в день 1 группа приносит</t>
  </si>
  <si>
    <t>в месяц 1 группа приносит</t>
  </si>
  <si>
    <t>61 - 180 дней</t>
  </si>
  <si>
    <t>R = 4</t>
  </si>
  <si>
    <t>181-400 дней</t>
  </si>
  <si>
    <t>400 +</t>
  </si>
  <si>
    <t>3 группа 1</t>
  </si>
  <si>
    <t xml:space="preserve">3 группа 2 </t>
  </si>
  <si>
    <t>R = 3,4</t>
  </si>
  <si>
    <t xml:space="preserve">      WHEN TIMESTAMPDIFF(DAY,MAX(orders.o_date),'2017-12-31') &lt;= 60 THEN '4'</t>
  </si>
  <si>
    <t xml:space="preserve">      WHEN TIMESTAMPDIFF(DAY,MAX(orders.o_date),'2017-12-31') &lt;= 180 AND TIMESTAMPDIFF(DAY,MAX(orders.o_date),'2017-12-31') &gt; 60 THEN '3'</t>
  </si>
  <si>
    <t xml:space="preserve">      WHEN TIMESTAMPDIFF(DAY,MAX(orders.o_date),'2017-12-31') &lt;= 400 AND TIMESTAMPDIFF(DAY,MAX(orders.o_date),'2017-12-31') &gt; 180 THEN '2'</t>
  </si>
  <si>
    <t>R = 3,2,1</t>
  </si>
  <si>
    <t>вероятность покупки</t>
  </si>
  <si>
    <t xml:space="preserve"> стремится к 100%</t>
  </si>
  <si>
    <t>около 20 %</t>
  </si>
  <si>
    <t>около 5 %</t>
  </si>
  <si>
    <t>около  7 %</t>
  </si>
  <si>
    <t>около 0,05%</t>
  </si>
  <si>
    <t>около 0,5 %</t>
  </si>
  <si>
    <t>около 10%</t>
  </si>
  <si>
    <t>фактическая сумма</t>
  </si>
  <si>
    <t>среднеарифметическое за месяц</t>
  </si>
  <si>
    <t>Месяц</t>
  </si>
  <si>
    <t>Год</t>
  </si>
  <si>
    <t>Сумма за месяц</t>
  </si>
  <si>
    <t>прогноз с корректировкой тренда</t>
  </si>
  <si>
    <t>2 часть. В GA Demo Account найти за последний год день недели с самым большим трафиком (кол-во сеансов) и день недели с самым большим товарооборотом. (к примеру, может получиться, что в среду самый большой трафик по данным года, а товарооброт - в четверг)</t>
  </si>
  <si>
    <t>ДЗ.Часть 1.</t>
  </si>
  <si>
    <t>Условия:</t>
  </si>
  <si>
    <t>Total</t>
  </si>
  <si>
    <t>период</t>
  </si>
  <si>
    <t>1 января 2020</t>
  </si>
  <si>
    <t>28 июля 2020</t>
  </si>
  <si>
    <t>самый большой трафик</t>
  </si>
  <si>
    <t xml:space="preserve">вторник </t>
  </si>
  <si>
    <t>четверг</t>
  </si>
  <si>
    <t>самый большой товарооборот</t>
  </si>
  <si>
    <t>Результат запроса:</t>
  </si>
  <si>
    <t>Определение тренда: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</si>
</sst>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р.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2C2D3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2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9" fontId="0" fillId="5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0" fontId="1" fillId="0" borderId="0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9" fontId="1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9" fontId="0" fillId="4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69" fontId="0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9" fontId="0" fillId="6" borderId="1" xfId="0" applyNumberFormat="1" applyFill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1" xfId="0" applyNumberFormat="1" applyFont="1" applyBorder="1"/>
    <xf numFmtId="169" fontId="4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Тренд</a:t>
            </a:r>
            <a:r>
              <a:rPr lang="ru-RU" baseline="0"/>
              <a:t> изменения товарооборота</a:t>
            </a:r>
          </a:p>
        </c:rich>
      </c:tx>
      <c:layout>
        <c:manualLayout>
          <c:xMode val="edge"/>
          <c:yMode val="edge"/>
          <c:x val="0.35945822397200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Лист1!$C$75:$C$98</c:f>
              <c:numCache>
                <c:formatCode>#\ ##0.00\ "р."</c:formatCode>
                <c:ptCount val="24"/>
                <c:pt idx="0">
                  <c:v>96812334.960448295</c:v>
                </c:pt>
                <c:pt idx="1">
                  <c:v>95436530.777820602</c:v>
                </c:pt>
                <c:pt idx="2">
                  <c:v>115270625.486091</c:v>
                </c:pt>
                <c:pt idx="3">
                  <c:v>139324010.7351</c:v>
                </c:pt>
                <c:pt idx="4">
                  <c:v>108587343.23582201</c:v>
                </c:pt>
                <c:pt idx="5">
                  <c:v>116676502.674638</c:v>
                </c:pt>
                <c:pt idx="6">
                  <c:v>113191827.61317401</c:v>
                </c:pt>
                <c:pt idx="7">
                  <c:v>139561892.40846601</c:v>
                </c:pt>
                <c:pt idx="8">
                  <c:v>152917024.48203501</c:v>
                </c:pt>
                <c:pt idx="9">
                  <c:v>211633380.72301701</c:v>
                </c:pt>
                <c:pt idx="10">
                  <c:v>256654031.910541</c:v>
                </c:pt>
                <c:pt idx="11">
                  <c:v>258957148.103127</c:v>
                </c:pt>
                <c:pt idx="12">
                  <c:v>177191391.367966</c:v>
                </c:pt>
                <c:pt idx="13">
                  <c:v>161617657.520879</c:v>
                </c:pt>
                <c:pt idx="14">
                  <c:v>214789307.61024401</c:v>
                </c:pt>
                <c:pt idx="15">
                  <c:v>197661209.96623099</c:v>
                </c:pt>
                <c:pt idx="16">
                  <c:v>217075552.505575</c:v>
                </c:pt>
                <c:pt idx="17">
                  <c:v>184955837.578605</c:v>
                </c:pt>
                <c:pt idx="18">
                  <c:v>187225893.48038301</c:v>
                </c:pt>
                <c:pt idx="19">
                  <c:v>205855839.991339</c:v>
                </c:pt>
                <c:pt idx="20">
                  <c:v>212034384.406739</c:v>
                </c:pt>
                <c:pt idx="21">
                  <c:v>280213678.89325202</c:v>
                </c:pt>
                <c:pt idx="22">
                  <c:v>326694751.37668699</c:v>
                </c:pt>
                <c:pt idx="23">
                  <c:v>372349286.29333597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759-A2EA-722A397B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89784"/>
        <c:axId val="509089128"/>
      </c:lineChart>
      <c:catAx>
        <c:axId val="50908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89128"/>
        <c:crosses val="autoZero"/>
        <c:auto val="1"/>
        <c:lblAlgn val="ctr"/>
        <c:lblOffset val="100"/>
        <c:noMultiLvlLbl val="0"/>
      </c:catAx>
      <c:valAx>
        <c:axId val="5090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р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73</xdr:row>
      <xdr:rowOff>0</xdr:rowOff>
    </xdr:from>
    <xdr:to>
      <xdr:col>8</xdr:col>
      <xdr:colOff>533399</xdr:colOff>
      <xdr:row>87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053BB3-52DC-47B3-A35A-6BD75A8BE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111</xdr:row>
      <xdr:rowOff>180975</xdr:rowOff>
    </xdr:from>
    <xdr:to>
      <xdr:col>11</xdr:col>
      <xdr:colOff>257175</xdr:colOff>
      <xdr:row>125</xdr:row>
      <xdr:rowOff>104775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073A7EF-A728-4368-86B3-63148B3AA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17125"/>
          <a:ext cx="895350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76201</xdr:colOff>
      <xdr:row>128</xdr:row>
      <xdr:rowOff>76200</xdr:rowOff>
    </xdr:from>
    <xdr:to>
      <xdr:col>11</xdr:col>
      <xdr:colOff>390525</xdr:colOff>
      <xdr:row>157</xdr:row>
      <xdr:rowOff>161925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DB65E7D-4FA9-416F-961A-7C184FCB3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25850850"/>
          <a:ext cx="9010649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A939-0887-45B4-9296-927BDE487D37}">
  <sheetPr>
    <pageSetUpPr fitToPage="1"/>
  </sheetPr>
  <dimension ref="A1:N110"/>
  <sheetViews>
    <sheetView tabSelected="1" topLeftCell="A64" zoomScaleNormal="100" workbookViewId="0">
      <selection activeCell="A7" sqref="A7:I7"/>
    </sheetView>
  </sheetViews>
  <sheetFormatPr defaultRowHeight="15" x14ac:dyDescent="0.25"/>
  <cols>
    <col min="1" max="1" width="9.7109375" customWidth="1"/>
    <col min="2" max="2" width="27.85546875" customWidth="1"/>
    <col min="3" max="3" width="17.7109375" customWidth="1"/>
    <col min="4" max="4" width="15.7109375" customWidth="1"/>
    <col min="11" max="11" width="4.5703125" customWidth="1"/>
  </cols>
  <sheetData>
    <row r="1" spans="1:14" x14ac:dyDescent="0.25">
      <c r="A1" s="46" t="s">
        <v>66</v>
      </c>
      <c r="B1" s="47"/>
      <c r="C1" s="47"/>
      <c r="D1" s="47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30" customHeight="1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5"/>
      <c r="K2" s="5"/>
      <c r="L2" s="5"/>
      <c r="M2" s="5"/>
      <c r="N2" s="5"/>
    </row>
    <row r="3" spans="1:14" ht="30" customHeight="1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5"/>
      <c r="K3" s="5"/>
      <c r="L3" s="5"/>
      <c r="M3" s="5"/>
      <c r="N3" s="5"/>
    </row>
    <row r="4" spans="1:14" ht="30" customHeight="1" x14ac:dyDescent="0.25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5"/>
      <c r="K4" s="5"/>
      <c r="L4" s="5"/>
      <c r="M4" s="5"/>
      <c r="N4" s="5"/>
    </row>
    <row r="5" spans="1:14" ht="18" customHeight="1" x14ac:dyDescent="0.25">
      <c r="A5" s="48" t="s">
        <v>3</v>
      </c>
      <c r="B5" s="48"/>
      <c r="C5" s="48"/>
      <c r="D5" s="48"/>
      <c r="E5" s="48"/>
      <c r="F5" s="48"/>
      <c r="G5" s="48"/>
      <c r="H5" s="48"/>
      <c r="I5" s="48"/>
      <c r="J5" s="5"/>
      <c r="K5" s="5"/>
      <c r="L5" s="5"/>
      <c r="M5" s="5"/>
      <c r="N5" s="5"/>
    </row>
    <row r="6" spans="1:14" ht="17.25" customHeight="1" x14ac:dyDescent="0.25">
      <c r="A6" s="48" t="s">
        <v>4</v>
      </c>
      <c r="B6" s="48"/>
      <c r="C6" s="48"/>
      <c r="D6" s="48"/>
      <c r="E6" s="48"/>
      <c r="F6" s="48"/>
      <c r="G6" s="48"/>
      <c r="H6" s="48"/>
      <c r="I6" s="48"/>
      <c r="J6" s="5"/>
      <c r="K6" s="5"/>
      <c r="L6" s="5"/>
      <c r="M6" s="5"/>
      <c r="N6" s="5"/>
    </row>
    <row r="7" spans="1:14" ht="15.75" customHeight="1" x14ac:dyDescent="0.25">
      <c r="A7" s="48" t="s">
        <v>5</v>
      </c>
      <c r="B7" s="48"/>
      <c r="C7" s="48"/>
      <c r="D7" s="48"/>
      <c r="E7" s="48"/>
      <c r="F7" s="48"/>
      <c r="G7" s="48"/>
      <c r="H7" s="48"/>
      <c r="I7" s="48"/>
      <c r="J7" s="5"/>
      <c r="K7" s="5"/>
      <c r="L7" s="5"/>
      <c r="M7" s="5"/>
      <c r="N7" s="5"/>
    </row>
    <row r="9" spans="1:14" ht="15.75" thickBot="1" x14ac:dyDescent="0.3"/>
    <row r="10" spans="1:14" ht="15.75" x14ac:dyDescent="0.25">
      <c r="A10" s="14" t="s">
        <v>34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4" x14ac:dyDescent="0.25">
      <c r="A11" s="8" t="s">
        <v>16</v>
      </c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4" x14ac:dyDescent="0.25">
      <c r="A12" s="8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10"/>
    </row>
    <row r="13" spans="1:14" x14ac:dyDescent="0.25">
      <c r="A13" s="8" t="s">
        <v>18</v>
      </c>
      <c r="B13" s="9"/>
      <c r="C13" s="9"/>
      <c r="D13" s="9"/>
      <c r="E13" s="9"/>
      <c r="F13" s="9"/>
      <c r="G13" s="9"/>
      <c r="H13" s="9"/>
      <c r="I13" s="9"/>
      <c r="J13" s="9"/>
      <c r="K13" s="10"/>
    </row>
    <row r="14" spans="1:14" x14ac:dyDescent="0.25">
      <c r="A14" s="8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10"/>
    </row>
    <row r="15" spans="1:14" x14ac:dyDescent="0.25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10"/>
    </row>
    <row r="16" spans="1:14" x14ac:dyDescent="0.25">
      <c r="A16" s="8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10"/>
    </row>
    <row r="17" spans="1:11" x14ac:dyDescent="0.25">
      <c r="A17" s="8" t="s">
        <v>22</v>
      </c>
      <c r="B17" s="9"/>
      <c r="C17" s="9"/>
      <c r="D17" s="9"/>
      <c r="E17" s="9"/>
      <c r="F17" s="9"/>
      <c r="G17" s="9"/>
      <c r="H17" s="9"/>
      <c r="I17" s="9"/>
      <c r="J17" s="9"/>
      <c r="K17" s="10"/>
    </row>
    <row r="18" spans="1:11" x14ac:dyDescent="0.25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 x14ac:dyDescent="0.25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5">
      <c r="A20" s="8" t="s">
        <v>47</v>
      </c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 x14ac:dyDescent="0.25">
      <c r="A21" s="8" t="s">
        <v>48</v>
      </c>
      <c r="B21" s="9"/>
      <c r="C21" s="9"/>
      <c r="D21" s="9"/>
      <c r="E21" s="9"/>
      <c r="F21" s="9"/>
      <c r="G21" s="9"/>
      <c r="H21" s="9"/>
      <c r="I21" s="9"/>
      <c r="J21" s="9"/>
      <c r="K21" s="10"/>
    </row>
    <row r="22" spans="1:11" x14ac:dyDescent="0.25">
      <c r="A22" s="8" t="s">
        <v>49</v>
      </c>
      <c r="B22" s="9"/>
      <c r="C22" s="9"/>
      <c r="D22" s="9"/>
      <c r="E22" s="9"/>
      <c r="F22" s="9"/>
      <c r="G22" s="9"/>
      <c r="H22" s="9"/>
      <c r="I22" s="9"/>
      <c r="J22" s="9"/>
      <c r="K22" s="10"/>
    </row>
    <row r="23" spans="1:11" x14ac:dyDescent="0.25">
      <c r="A23" s="8" t="s">
        <v>25</v>
      </c>
      <c r="B23" s="9"/>
      <c r="C23" s="9"/>
      <c r="D23" s="9"/>
      <c r="E23" s="9"/>
      <c r="F23" s="9"/>
      <c r="G23" s="9"/>
      <c r="H23" s="9"/>
      <c r="I23" s="9"/>
      <c r="J23" s="9"/>
      <c r="K23" s="10"/>
    </row>
    <row r="24" spans="1:11" x14ac:dyDescent="0.25">
      <c r="A24" s="8" t="s">
        <v>24</v>
      </c>
      <c r="B24" s="9"/>
      <c r="C24" s="9"/>
      <c r="D24" s="9"/>
      <c r="E24" s="9"/>
      <c r="F24" s="9"/>
      <c r="G24" s="9"/>
      <c r="H24" s="9"/>
      <c r="I24" s="9"/>
      <c r="J24" s="9"/>
      <c r="K24" s="10"/>
    </row>
    <row r="25" spans="1:11" x14ac:dyDescent="0.25">
      <c r="A25" s="8" t="s">
        <v>26</v>
      </c>
      <c r="B25" s="9"/>
      <c r="C25" s="9"/>
      <c r="D25" s="9"/>
      <c r="E25" s="9"/>
      <c r="F25" s="9"/>
      <c r="G25" s="9"/>
      <c r="H25" s="9"/>
      <c r="I25" s="9"/>
      <c r="J25" s="9"/>
      <c r="K25" s="10"/>
    </row>
    <row r="26" spans="1:11" x14ac:dyDescent="0.25">
      <c r="A26" s="8" t="s">
        <v>27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x14ac:dyDescent="0.25">
      <c r="A27" s="8" t="s">
        <v>28</v>
      </c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25">
      <c r="A28" s="8" t="s">
        <v>29</v>
      </c>
      <c r="B28" s="9"/>
      <c r="C28" s="9"/>
      <c r="D28" s="9"/>
      <c r="E28" s="9"/>
      <c r="F28" s="9"/>
      <c r="G28" s="9"/>
      <c r="H28" s="9"/>
      <c r="I28" s="9"/>
      <c r="J28" s="9"/>
      <c r="K28" s="10"/>
    </row>
    <row r="29" spans="1:11" x14ac:dyDescent="0.25">
      <c r="A29" s="8" t="s">
        <v>30</v>
      </c>
      <c r="B29" s="9"/>
      <c r="C29" s="9"/>
      <c r="D29" s="9"/>
      <c r="E29" s="9"/>
      <c r="F29" s="9"/>
      <c r="G29" s="9"/>
      <c r="H29" s="9"/>
      <c r="I29" s="9"/>
      <c r="J29" s="9"/>
      <c r="K29" s="10"/>
    </row>
    <row r="30" spans="1:11" x14ac:dyDescent="0.25">
      <c r="A30" s="8" t="s">
        <v>31</v>
      </c>
      <c r="B30" s="9"/>
      <c r="C30" s="9"/>
      <c r="D30" s="9"/>
      <c r="E30" s="9"/>
      <c r="F30" s="9"/>
      <c r="G30" s="9"/>
      <c r="H30" s="9"/>
      <c r="I30" s="9"/>
      <c r="J30" s="9"/>
      <c r="K30" s="10"/>
    </row>
    <row r="31" spans="1:11" x14ac:dyDescent="0.25">
      <c r="A31" s="8" t="s">
        <v>32</v>
      </c>
      <c r="B31" s="9"/>
      <c r="C31" s="9"/>
      <c r="D31" s="9"/>
      <c r="E31" s="9"/>
      <c r="F31" s="9"/>
      <c r="G31" s="9"/>
      <c r="H31" s="9"/>
      <c r="I31" s="9"/>
      <c r="J31" s="9"/>
      <c r="K31" s="10"/>
    </row>
    <row r="32" spans="1:11" ht="15.75" thickBot="1" x14ac:dyDescent="0.3">
      <c r="A32" s="11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3"/>
    </row>
    <row r="34" spans="1:3" x14ac:dyDescent="0.25">
      <c r="A34" s="43" t="s">
        <v>67</v>
      </c>
    </row>
    <row r="35" spans="1:3" x14ac:dyDescent="0.25">
      <c r="A35" s="1"/>
      <c r="B35" s="1" t="s">
        <v>6</v>
      </c>
      <c r="C35" s="1" t="s">
        <v>7</v>
      </c>
    </row>
    <row r="36" spans="1:3" x14ac:dyDescent="0.25">
      <c r="A36" s="1">
        <v>1</v>
      </c>
      <c r="B36" s="2" t="s">
        <v>43</v>
      </c>
      <c r="C36" s="2" t="s">
        <v>12</v>
      </c>
    </row>
    <row r="37" spans="1:3" x14ac:dyDescent="0.25">
      <c r="A37" s="1">
        <v>2</v>
      </c>
      <c r="B37" s="2" t="s">
        <v>42</v>
      </c>
      <c r="C37" s="3" t="s">
        <v>11</v>
      </c>
    </row>
    <row r="38" spans="1:3" x14ac:dyDescent="0.25">
      <c r="A38" s="1">
        <v>3</v>
      </c>
      <c r="B38" s="2" t="s">
        <v>40</v>
      </c>
      <c r="C38" s="3"/>
    </row>
    <row r="39" spans="1:3" x14ac:dyDescent="0.25">
      <c r="A39" s="1">
        <v>4</v>
      </c>
      <c r="B39" s="2" t="s">
        <v>10</v>
      </c>
      <c r="C39" s="3"/>
    </row>
    <row r="41" spans="1:3" x14ac:dyDescent="0.25">
      <c r="A41" s="15" t="s">
        <v>8</v>
      </c>
      <c r="B41" s="16" t="s">
        <v>41</v>
      </c>
    </row>
    <row r="42" spans="1:3" x14ac:dyDescent="0.25">
      <c r="A42" s="16"/>
      <c r="B42" s="16" t="s">
        <v>13</v>
      </c>
    </row>
    <row r="43" spans="1:3" x14ac:dyDescent="0.25">
      <c r="A43" s="17" t="s">
        <v>9</v>
      </c>
      <c r="B43" s="18" t="s">
        <v>50</v>
      </c>
    </row>
    <row r="44" spans="1:3" x14ac:dyDescent="0.25">
      <c r="A44" s="18"/>
      <c r="B44" s="18" t="s">
        <v>13</v>
      </c>
    </row>
    <row r="45" spans="1:3" x14ac:dyDescent="0.25">
      <c r="A45" s="26" t="s">
        <v>44</v>
      </c>
      <c r="B45" s="27" t="s">
        <v>15</v>
      </c>
    </row>
    <row r="46" spans="1:3" x14ac:dyDescent="0.25">
      <c r="A46" s="27"/>
      <c r="B46" s="27" t="s">
        <v>14</v>
      </c>
    </row>
    <row r="47" spans="1:3" x14ac:dyDescent="0.25">
      <c r="A47" s="19" t="s">
        <v>45</v>
      </c>
      <c r="B47" s="20" t="s">
        <v>46</v>
      </c>
    </row>
    <row r="48" spans="1:3" x14ac:dyDescent="0.25">
      <c r="A48" s="20"/>
      <c r="B48" s="20" t="s">
        <v>14</v>
      </c>
    </row>
    <row r="50" spans="1:4" x14ac:dyDescent="0.25">
      <c r="A50" t="s">
        <v>76</v>
      </c>
    </row>
    <row r="51" spans="1:4" x14ac:dyDescent="0.25">
      <c r="A51" s="1" t="s">
        <v>35</v>
      </c>
      <c r="B51" s="1" t="s">
        <v>36</v>
      </c>
      <c r="C51" s="1" t="s">
        <v>37</v>
      </c>
    </row>
    <row r="52" spans="1:4" x14ac:dyDescent="0.25">
      <c r="A52" s="33">
        <v>263214</v>
      </c>
      <c r="B52" s="34">
        <v>654425630.79141295</v>
      </c>
      <c r="C52" s="33">
        <v>11</v>
      </c>
    </row>
    <row r="53" spans="1:4" x14ac:dyDescent="0.25">
      <c r="A53" s="31">
        <v>17715</v>
      </c>
      <c r="B53" s="32">
        <v>167176284.84696499</v>
      </c>
      <c r="C53" s="31">
        <v>12</v>
      </c>
    </row>
    <row r="54" spans="1:4" x14ac:dyDescent="0.25">
      <c r="A54" s="33">
        <v>277859</v>
      </c>
      <c r="B54" s="34">
        <v>717659679.18413901</v>
      </c>
      <c r="C54" s="33">
        <v>21</v>
      </c>
    </row>
    <row r="55" spans="1:4" x14ac:dyDescent="0.25">
      <c r="A55" s="31">
        <v>36105</v>
      </c>
      <c r="B55" s="32">
        <v>463232679.11172402</v>
      </c>
      <c r="C55" s="31">
        <v>22</v>
      </c>
    </row>
    <row r="56" spans="1:4" x14ac:dyDescent="0.25">
      <c r="A56" s="33">
        <v>162023</v>
      </c>
      <c r="B56" s="34">
        <v>465783070.16325498</v>
      </c>
      <c r="C56" s="33">
        <v>31</v>
      </c>
    </row>
    <row r="57" spans="1:4" x14ac:dyDescent="0.25">
      <c r="A57" s="31">
        <v>31153</v>
      </c>
      <c r="B57" s="32">
        <v>503874276.46371299</v>
      </c>
      <c r="C57" s="31">
        <v>32</v>
      </c>
    </row>
    <row r="58" spans="1:4" x14ac:dyDescent="0.25">
      <c r="A58" s="33">
        <v>176408</v>
      </c>
      <c r="B58" s="34">
        <v>472436136.33841503</v>
      </c>
      <c r="C58" s="33">
        <v>41</v>
      </c>
    </row>
    <row r="59" spans="1:4" x14ac:dyDescent="0.25">
      <c r="A59" s="29">
        <v>50642</v>
      </c>
      <c r="B59" s="30">
        <v>1098099687.20189</v>
      </c>
      <c r="C59" s="29">
        <v>42</v>
      </c>
    </row>
    <row r="60" spans="1:4" x14ac:dyDescent="0.25">
      <c r="A60" s="1">
        <f>SUM(A52:A59)</f>
        <v>1015119</v>
      </c>
      <c r="B60" s="28">
        <f>SUM(B52:B59)</f>
        <v>4542687444.1015148</v>
      </c>
      <c r="C60" s="1" t="s">
        <v>68</v>
      </c>
    </row>
    <row r="61" spans="1:4" x14ac:dyDescent="0.25">
      <c r="A61" s="25"/>
    </row>
    <row r="62" spans="1:4" ht="45" x14ac:dyDescent="0.25">
      <c r="A62" s="1" t="s">
        <v>37</v>
      </c>
      <c r="B62" s="1" t="s">
        <v>51</v>
      </c>
      <c r="C62" s="44" t="s">
        <v>38</v>
      </c>
      <c r="D62" s="44" t="s">
        <v>39</v>
      </c>
    </row>
    <row r="63" spans="1:4" x14ac:dyDescent="0.25">
      <c r="A63" s="15">
        <v>42</v>
      </c>
      <c r="B63" s="15" t="s">
        <v>52</v>
      </c>
      <c r="C63" s="22">
        <f>B59/365*2</f>
        <v>6016984.587407616</v>
      </c>
      <c r="D63" s="22">
        <f>C63*30</f>
        <v>180509537.62222847</v>
      </c>
    </row>
    <row r="64" spans="1:4" x14ac:dyDescent="0.25">
      <c r="A64" s="26">
        <v>12</v>
      </c>
      <c r="B64" s="35" t="s">
        <v>54</v>
      </c>
      <c r="C64" s="36">
        <f>(B53/(365*2 - 400))*0.05</f>
        <v>25329.740128328031</v>
      </c>
      <c r="D64" s="36">
        <f t="shared" ref="D64:D70" si="0">C64*30</f>
        <v>759892.20384984091</v>
      </c>
    </row>
    <row r="65" spans="1:4" x14ac:dyDescent="0.25">
      <c r="A65" s="26">
        <v>22</v>
      </c>
      <c r="B65" s="26" t="s">
        <v>55</v>
      </c>
      <c r="C65" s="36">
        <f>(B55/(365*2 - 181))*0.07</f>
        <v>59064.276025174287</v>
      </c>
      <c r="D65" s="36">
        <f t="shared" si="0"/>
        <v>1771928.2807552286</v>
      </c>
    </row>
    <row r="66" spans="1:4" x14ac:dyDescent="0.25">
      <c r="A66" s="26">
        <v>32</v>
      </c>
      <c r="B66" s="26" t="s">
        <v>53</v>
      </c>
      <c r="C66" s="36">
        <f>(B57/(365*2 - 60))*0.2</f>
        <v>150410.23178021284</v>
      </c>
      <c r="D66" s="36">
        <f t="shared" si="0"/>
        <v>4512306.9534063851</v>
      </c>
    </row>
    <row r="67" spans="1:4" x14ac:dyDescent="0.25">
      <c r="A67" s="19">
        <v>11</v>
      </c>
      <c r="B67" s="19" t="s">
        <v>56</v>
      </c>
      <c r="C67" s="21">
        <f>(B52/(365*2 - 400))*0.0005</f>
        <v>991.55398604759546</v>
      </c>
      <c r="D67" s="21">
        <f t="shared" si="0"/>
        <v>29746.619581427865</v>
      </c>
    </row>
    <row r="68" spans="1:4" x14ac:dyDescent="0.25">
      <c r="A68" s="19">
        <v>21</v>
      </c>
      <c r="B68" s="19" t="s">
        <v>57</v>
      </c>
      <c r="C68" s="21">
        <f>(B54/(365*2 - 181))*0.005</f>
        <v>6536.0626519502639</v>
      </c>
      <c r="D68" s="21">
        <f t="shared" si="0"/>
        <v>196081.87955850791</v>
      </c>
    </row>
    <row r="69" spans="1:4" x14ac:dyDescent="0.25">
      <c r="A69" s="19">
        <v>31</v>
      </c>
      <c r="B69" s="19" t="s">
        <v>54</v>
      </c>
      <c r="C69" s="21">
        <f>(B56/(365*2 - 60))*0.05</f>
        <v>34759.930609198134</v>
      </c>
      <c r="D69" s="21">
        <f t="shared" si="0"/>
        <v>1042797.9182759441</v>
      </c>
    </row>
    <row r="70" spans="1:4" x14ac:dyDescent="0.25">
      <c r="A70" s="19">
        <v>41</v>
      </c>
      <c r="B70" s="19" t="s">
        <v>58</v>
      </c>
      <c r="C70" s="21">
        <f>(B58/(365*2)*0.1)</f>
        <v>64717.278950467815</v>
      </c>
      <c r="D70" s="21">
        <f t="shared" si="0"/>
        <v>1941518.3685140344</v>
      </c>
    </row>
    <row r="71" spans="1:4" x14ac:dyDescent="0.25">
      <c r="D71" s="37">
        <f>SUM(D63:D70)</f>
        <v>190763809.84616986</v>
      </c>
    </row>
    <row r="72" spans="1:4" x14ac:dyDescent="0.25">
      <c r="C72" t="s">
        <v>59</v>
      </c>
      <c r="D72" s="37">
        <v>372349286.29333597</v>
      </c>
    </row>
    <row r="73" spans="1:4" x14ac:dyDescent="0.25">
      <c r="B73" s="43" t="s">
        <v>77</v>
      </c>
    </row>
    <row r="74" spans="1:4" x14ac:dyDescent="0.25">
      <c r="A74" s="1" t="s">
        <v>61</v>
      </c>
      <c r="B74" s="1" t="s">
        <v>62</v>
      </c>
      <c r="C74" s="1" t="s">
        <v>63</v>
      </c>
    </row>
    <row r="75" spans="1:4" x14ac:dyDescent="0.25">
      <c r="A75" s="2">
        <v>1</v>
      </c>
      <c r="B75" s="2">
        <v>2016</v>
      </c>
      <c r="C75" s="38">
        <v>96812334.960448295</v>
      </c>
    </row>
    <row r="76" spans="1:4" x14ac:dyDescent="0.25">
      <c r="A76" s="2">
        <v>2</v>
      </c>
      <c r="B76" s="2">
        <v>2016</v>
      </c>
      <c r="C76" s="38">
        <v>95436530.777820602</v>
      </c>
    </row>
    <row r="77" spans="1:4" x14ac:dyDescent="0.25">
      <c r="A77" s="2">
        <v>3</v>
      </c>
      <c r="B77" s="2">
        <v>2016</v>
      </c>
      <c r="C77" s="38">
        <v>115270625.486091</v>
      </c>
    </row>
    <row r="78" spans="1:4" x14ac:dyDescent="0.25">
      <c r="A78" s="2">
        <v>4</v>
      </c>
      <c r="B78" s="2">
        <v>2016</v>
      </c>
      <c r="C78" s="38">
        <v>139324010.7351</v>
      </c>
    </row>
    <row r="79" spans="1:4" x14ac:dyDescent="0.25">
      <c r="A79" s="2">
        <v>5</v>
      </c>
      <c r="B79" s="2">
        <v>2016</v>
      </c>
      <c r="C79" s="38">
        <v>108587343.23582201</v>
      </c>
    </row>
    <row r="80" spans="1:4" x14ac:dyDescent="0.25">
      <c r="A80" s="2">
        <v>6</v>
      </c>
      <c r="B80" s="2">
        <v>2016</v>
      </c>
      <c r="C80" s="38">
        <v>116676502.674638</v>
      </c>
    </row>
    <row r="81" spans="1:3" x14ac:dyDescent="0.25">
      <c r="A81" s="2">
        <v>7</v>
      </c>
      <c r="B81" s="2">
        <v>2016</v>
      </c>
      <c r="C81" s="38">
        <v>113191827.61317401</v>
      </c>
    </row>
    <row r="82" spans="1:3" x14ac:dyDescent="0.25">
      <c r="A82" s="2">
        <v>8</v>
      </c>
      <c r="B82" s="2">
        <v>2016</v>
      </c>
      <c r="C82" s="38">
        <v>139561892.40846601</v>
      </c>
    </row>
    <row r="83" spans="1:3" x14ac:dyDescent="0.25">
      <c r="A83" s="2">
        <v>9</v>
      </c>
      <c r="B83" s="2">
        <v>2016</v>
      </c>
      <c r="C83" s="38">
        <v>152917024.48203501</v>
      </c>
    </row>
    <row r="84" spans="1:3" x14ac:dyDescent="0.25">
      <c r="A84" s="2">
        <v>10</v>
      </c>
      <c r="B84" s="2">
        <v>2016</v>
      </c>
      <c r="C84" s="38">
        <v>211633380.72301701</v>
      </c>
    </row>
    <row r="85" spans="1:3" x14ac:dyDescent="0.25">
      <c r="A85" s="2">
        <v>11</v>
      </c>
      <c r="B85" s="2">
        <v>2016</v>
      </c>
      <c r="C85" s="38">
        <v>256654031.910541</v>
      </c>
    </row>
    <row r="86" spans="1:3" x14ac:dyDescent="0.25">
      <c r="A86" s="2">
        <v>12</v>
      </c>
      <c r="B86" s="2">
        <v>2016</v>
      </c>
      <c r="C86" s="38">
        <v>258957148.103127</v>
      </c>
    </row>
    <row r="87" spans="1:3" x14ac:dyDescent="0.25">
      <c r="A87" s="2">
        <v>1</v>
      </c>
      <c r="B87" s="2">
        <v>2017</v>
      </c>
      <c r="C87" s="38">
        <v>177191391.367966</v>
      </c>
    </row>
    <row r="88" spans="1:3" x14ac:dyDescent="0.25">
      <c r="A88" s="2">
        <v>2</v>
      </c>
      <c r="B88" s="2">
        <v>2017</v>
      </c>
      <c r="C88" s="38">
        <v>161617657.520879</v>
      </c>
    </row>
    <row r="89" spans="1:3" x14ac:dyDescent="0.25">
      <c r="A89" s="2">
        <v>3</v>
      </c>
      <c r="B89" s="2">
        <v>2017</v>
      </c>
      <c r="C89" s="38">
        <v>214789307.61024401</v>
      </c>
    </row>
    <row r="90" spans="1:3" x14ac:dyDescent="0.25">
      <c r="A90" s="2">
        <v>4</v>
      </c>
      <c r="B90" s="2">
        <v>2017</v>
      </c>
      <c r="C90" s="38">
        <v>197661209.96623099</v>
      </c>
    </row>
    <row r="91" spans="1:3" x14ac:dyDescent="0.25">
      <c r="A91" s="2">
        <v>5</v>
      </c>
      <c r="B91" s="2">
        <v>2017</v>
      </c>
      <c r="C91" s="38">
        <v>217075552.505575</v>
      </c>
    </row>
    <row r="92" spans="1:3" x14ac:dyDescent="0.25">
      <c r="A92" s="2">
        <v>6</v>
      </c>
      <c r="B92" s="2">
        <v>2017</v>
      </c>
      <c r="C92" s="38">
        <v>184955837.578605</v>
      </c>
    </row>
    <row r="93" spans="1:3" x14ac:dyDescent="0.25">
      <c r="A93" s="2">
        <v>7</v>
      </c>
      <c r="B93" s="2">
        <v>2017</v>
      </c>
      <c r="C93" s="38">
        <v>187225893.48038301</v>
      </c>
    </row>
    <row r="94" spans="1:3" x14ac:dyDescent="0.25">
      <c r="A94" s="2">
        <v>8</v>
      </c>
      <c r="B94" s="2">
        <v>2017</v>
      </c>
      <c r="C94" s="38">
        <v>205855839.991339</v>
      </c>
    </row>
    <row r="95" spans="1:3" x14ac:dyDescent="0.25">
      <c r="A95" s="2">
        <v>9</v>
      </c>
      <c r="B95" s="2">
        <v>2017</v>
      </c>
      <c r="C95" s="38">
        <v>212034384.406739</v>
      </c>
    </row>
    <row r="96" spans="1:3" x14ac:dyDescent="0.25">
      <c r="A96" s="2">
        <v>10</v>
      </c>
      <c r="B96" s="2">
        <v>2017</v>
      </c>
      <c r="C96" s="38">
        <v>280213678.89325202</v>
      </c>
    </row>
    <row r="97" spans="1:10" x14ac:dyDescent="0.25">
      <c r="A97" s="2">
        <v>11</v>
      </c>
      <c r="B97" s="2">
        <v>2017</v>
      </c>
      <c r="C97" s="38">
        <v>326694751.37668699</v>
      </c>
    </row>
    <row r="98" spans="1:10" x14ac:dyDescent="0.25">
      <c r="A98" s="2">
        <v>12</v>
      </c>
      <c r="B98" s="2">
        <v>2017</v>
      </c>
      <c r="C98" s="38">
        <v>372349286.29333597</v>
      </c>
    </row>
    <row r="99" spans="1:10" x14ac:dyDescent="0.25">
      <c r="C99" s="39">
        <f>SUM(C75:C98)</f>
        <v>4542687444.1015167</v>
      </c>
      <c r="D99" s="24"/>
    </row>
    <row r="100" spans="1:10" x14ac:dyDescent="0.25">
      <c r="C100" s="37">
        <f>C99/24</f>
        <v>189278643.50422987</v>
      </c>
      <c r="D100" s="45" t="s">
        <v>60</v>
      </c>
      <c r="E100" s="45"/>
      <c r="F100" s="45"/>
      <c r="G100" s="45"/>
    </row>
    <row r="101" spans="1:10" x14ac:dyDescent="0.25">
      <c r="C101" s="23">
        <f>C98/C100</f>
        <v>1.9672017899104131</v>
      </c>
      <c r="D101" s="4"/>
    </row>
    <row r="102" spans="1:10" x14ac:dyDescent="0.25">
      <c r="C102" s="40">
        <f>D71*C101</f>
        <v>375270908.179515</v>
      </c>
      <c r="D102" s="45" t="s">
        <v>64</v>
      </c>
      <c r="E102" s="45"/>
      <c r="F102" s="45"/>
      <c r="G102" s="45"/>
    </row>
    <row r="103" spans="1:10" x14ac:dyDescent="0.25">
      <c r="C103" s="40">
        <v>372349286.29333597</v>
      </c>
      <c r="D103" s="45" t="s">
        <v>59</v>
      </c>
      <c r="E103" s="45"/>
      <c r="F103" s="45"/>
      <c r="G103" s="45"/>
    </row>
    <row r="106" spans="1:10" ht="41.25" customHeight="1" x14ac:dyDescent="0.25">
      <c r="A106" s="42" t="s">
        <v>65</v>
      </c>
      <c r="B106" s="42"/>
      <c r="C106" s="42"/>
      <c r="D106" s="42"/>
      <c r="E106" s="42"/>
      <c r="F106" s="42"/>
      <c r="G106" s="42"/>
      <c r="H106" s="42"/>
      <c r="I106" s="42"/>
      <c r="J106" s="42"/>
    </row>
    <row r="107" spans="1:10" x14ac:dyDescent="0.25">
      <c r="A107" s="41"/>
    </row>
    <row r="108" spans="1:10" x14ac:dyDescent="0.25">
      <c r="A108" s="2" t="s">
        <v>69</v>
      </c>
      <c r="B108" s="2" t="s">
        <v>70</v>
      </c>
      <c r="C108" s="2" t="s">
        <v>71</v>
      </c>
    </row>
    <row r="109" spans="1:10" x14ac:dyDescent="0.25">
      <c r="A109" s="2"/>
      <c r="B109" s="2" t="s">
        <v>72</v>
      </c>
      <c r="C109" s="2" t="s">
        <v>73</v>
      </c>
    </row>
    <row r="110" spans="1:10" x14ac:dyDescent="0.25">
      <c r="A110" s="2"/>
      <c r="B110" s="2" t="s">
        <v>75</v>
      </c>
      <c r="C110" s="2" t="s">
        <v>74</v>
      </c>
    </row>
  </sheetData>
  <mergeCells count="10">
    <mergeCell ref="A7:I7"/>
    <mergeCell ref="A106:J106"/>
    <mergeCell ref="D100:G100"/>
    <mergeCell ref="D102:G102"/>
    <mergeCell ref="D103:G103"/>
    <mergeCell ref="A2:I2"/>
    <mergeCell ref="A3:I3"/>
    <mergeCell ref="A4:I4"/>
    <mergeCell ref="A5:I5"/>
    <mergeCell ref="A6:I6"/>
  </mergeCells>
  <pageMargins left="0.7" right="0.7" top="0.75" bottom="0.75" header="0.3" footer="0.3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2020-07-28T20:42:44Z</cp:lastPrinted>
  <dcterms:created xsi:type="dcterms:W3CDTF">2020-07-28T17:13:12Z</dcterms:created>
  <dcterms:modified xsi:type="dcterms:W3CDTF">2020-07-28T20:44:58Z</dcterms:modified>
</cp:coreProperties>
</file>