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rabalho - AS\"/>
    </mc:Choice>
  </mc:AlternateContent>
  <bookViews>
    <workbookView xWindow="0" yWindow="0" windowWidth="20490" windowHeight="7545"/>
  </bookViews>
  <sheets>
    <sheet name="ArvoreDecisao" sheetId="20" r:id="rId1"/>
    <sheet name="Sheet1" sheetId="22" r:id="rId2"/>
    <sheet name="treeCalc_1" sheetId="21" state="hidden" r:id="rId3"/>
  </sheets>
  <definedNames>
    <definedName name="Pal_Workbook_GUID" hidden="1">"H697X1XPXAWQXE3XIMCLB6RL"</definedName>
    <definedName name="PTree_PolicySuggestion_IncludeDecisionTable" hidden="1">TRUE</definedName>
    <definedName name="PTree_PolicySuggestion_IncludeOptimalDecisionTree" hidden="1">TRUE</definedName>
    <definedName name="PTree_PolicySuggestion_Model" hidden="1">PTreeObjectReference(PTDecisionTree_1,treeCalc_1!$A$1)</definedName>
    <definedName name="PTree_PolicySuggestion_ReportPlacement" hidden="1">1</definedName>
    <definedName name="PTree_PolicySuggestion_StartingNode" hidden="1">PTreeObjectReference(NULL,NULL)</definedName>
    <definedName name="PTree_RiskProfile_IncludeCumulativeChart" hidden="1">TRUE</definedName>
    <definedName name="PTree_RiskProfile_IncludeProbabilityChart" hidden="1">TRUE</definedName>
    <definedName name="PTree_RiskProfile_IncludeStatisticalSummary" hidden="1">TRUE</definedName>
    <definedName name="PTree_RiskProfile_Model" hidden="1">PTreeObjectReference(PTDecisionTree_1,treeCalc_1!$A$1)</definedName>
    <definedName name="PTree_RiskProfile_PathsToAnalyze" hidden="1">1</definedName>
    <definedName name="PTree_RiskProfile_ReportPlacement" hidden="1">1</definedName>
    <definedName name="PTree_RiskProfile_StartingNode" hidden="1">PTreeObjectReference(PTDecisionTreeNode_1_4,ArvoreDecisao!$F$59)</definedName>
    <definedName name="PTree_SensitivityAnalysis_AnalysisType" hidden="1">0</definedName>
    <definedName name="PTree_SensitivityAnalysis_GraphsDisplayPercentageChange" hidden="1">TRUE</definedName>
    <definedName name="PTree_SensitivityAnalysis_IncludeSensitivityGraph" hidden="1">TRUE</definedName>
    <definedName name="PTree_SensitivityAnalysis_IncludeSpiderGraph" hidden="1">TRUE</definedName>
    <definedName name="PTree_SensitivityAnalysis_IncludeStrategyRegion" hidden="1">TRUE</definedName>
    <definedName name="PTree_SensitivityAnalysis_IncludeTornadoGraph" hidden="1">TRUE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87.1</definedName>
    <definedName name="PTree_SensitivityAnalysis_Inputs_1_Minimum" hidden="1">60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1</definedName>
    <definedName name="PTree_SensitivityAnalysis_Inputs_1_VaryCell" hidden="1">ArvoreDecisao!$D$37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91.2</definedName>
    <definedName name="PTree_SensitivityAnalysis_Inputs_2_Minimum" hidden="1">64.2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1</definedName>
    <definedName name="PTree_SensitivityAnalysis_Inputs_2_VaryCell" hidden="1">ArvoreDecisao!$E$37</definedName>
    <definedName name="PTree_SensitivityAnalysis_Inputs_Count" hidden="1">2</definedName>
    <definedName name="PTree_SensitivityAnalysis_Output_AlternateCellLabel" hidden="1">""</definedName>
    <definedName name="PTree_SensitivityAnalysis_Output_Model" hidden="1">PTreeObjectReference(PTDecisionTree_1,treeCalc_1!$A$1)</definedName>
    <definedName name="PTree_SensitivityAnalysis_Output_OutputType" hidden="1">1</definedName>
    <definedName name="PTree_SensitivityAnalysis_Output_StartingNode" hidden="1">PTreeObjectReference(NULL,NULL)</definedName>
    <definedName name="PTree_SensitivityAnalysis_ReportPlacement" hidden="1">1</definedName>
    <definedName name="PTree_SensitivityAnalysis_UpdateDisplay" hidden="1">TRUE</definedName>
    <definedName name="TopRankDefaultDistForRange" hidden="1">0</definedName>
    <definedName name="TopRankDefaultMaxChange" hidden="1">"0,1"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ChangeThreshold">"0,01"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treeList" hidden="1">"10000000000000000000000000000000000000000000000000000000000000000000000000000000000000000000000000000000000000000000000000000000000000000000000000000000000000000000000000000000000000000000000000000000"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7" i="20" l="1"/>
  <c r="P57" i="20" s="1"/>
  <c r="H57" i="20" s="1"/>
  <c r="K61" i="20"/>
  <c r="P61" i="20" s="1"/>
  <c r="H61" i="20" s="1"/>
  <c r="K65" i="20"/>
  <c r="P65" i="20" s="1"/>
  <c r="H65" i="20" s="1"/>
  <c r="K67" i="20"/>
  <c r="P67" i="20" s="1"/>
  <c r="H67" i="20" s="1"/>
  <c r="K71" i="20"/>
  <c r="P71" i="20" s="1"/>
  <c r="H71" i="20" s="1"/>
  <c r="K75" i="20"/>
  <c r="P75" i="20" s="1"/>
  <c r="H75" i="20" s="1"/>
  <c r="K77" i="20"/>
  <c r="P77" i="20" s="1"/>
  <c r="H77" i="20" s="1"/>
  <c r="K81" i="20"/>
  <c r="P81" i="20" s="1"/>
  <c r="H81" i="20" s="1"/>
  <c r="K85" i="20"/>
  <c r="P85" i="20" s="1"/>
  <c r="H85" i="20" s="1"/>
  <c r="K87" i="20"/>
  <c r="P87" i="20" s="1"/>
  <c r="H87" i="20" s="1"/>
  <c r="K91" i="20"/>
  <c r="P91" i="20" s="1"/>
  <c r="H91" i="20" s="1"/>
  <c r="K95" i="20"/>
  <c r="P95" i="20" s="1"/>
  <c r="H95" i="20" s="1"/>
  <c r="K97" i="20"/>
  <c r="P97" i="20" s="1"/>
  <c r="H97" i="20" s="1"/>
  <c r="K101" i="20"/>
  <c r="P101" i="20" s="1"/>
  <c r="H101" i="20" s="1"/>
  <c r="K105" i="20"/>
  <c r="P105" i="20" s="1"/>
  <c r="H105" i="20" s="1"/>
  <c r="K107" i="20"/>
  <c r="P107" i="20" s="1"/>
  <c r="H107" i="20" s="1"/>
  <c r="K111" i="20"/>
  <c r="P111" i="20" s="1"/>
  <c r="H111" i="20" s="1"/>
  <c r="K115" i="20"/>
  <c r="P115" i="20" s="1"/>
  <c r="H115" i="20" s="1"/>
  <c r="K117" i="20"/>
  <c r="P117" i="20" s="1"/>
  <c r="H117" i="20" s="1"/>
  <c r="K119" i="20"/>
  <c r="P119" i="20" s="1"/>
  <c r="H119" i="20" s="1"/>
  <c r="K123" i="20"/>
  <c r="P123" i="20" s="1"/>
  <c r="H123" i="20" s="1"/>
  <c r="K125" i="20"/>
  <c r="P125" i="20" s="1"/>
  <c r="H125" i="20" s="1"/>
  <c r="K129" i="20"/>
  <c r="P129" i="20" s="1"/>
  <c r="H129" i="20" s="1"/>
  <c r="K133" i="20"/>
  <c r="P133" i="20" s="1"/>
  <c r="H133" i="20" s="1"/>
  <c r="K135" i="20"/>
  <c r="P135" i="20" s="1"/>
  <c r="H135" i="20" s="1"/>
  <c r="K139" i="20"/>
  <c r="P139" i="20" s="1"/>
  <c r="H139" i="20" s="1"/>
  <c r="K143" i="20"/>
  <c r="P143" i="20" s="1"/>
  <c r="H143" i="20" s="1"/>
  <c r="K145" i="20"/>
  <c r="P145" i="20" s="1"/>
  <c r="H145" i="20" s="1"/>
  <c r="K149" i="20"/>
  <c r="P149" i="20" s="1"/>
  <c r="H149" i="20" s="1"/>
  <c r="K153" i="20"/>
  <c r="P153" i="20" s="1"/>
  <c r="H153" i="20" s="1"/>
  <c r="K155" i="20"/>
  <c r="P155" i="20" s="1"/>
  <c r="H155" i="20" s="1"/>
  <c r="K159" i="20"/>
  <c r="P159" i="20" s="1"/>
  <c r="F159" i="20" s="1"/>
  <c r="K163" i="20"/>
  <c r="P163" i="20" s="1"/>
  <c r="F163" i="20" s="1"/>
  <c r="K165" i="20"/>
  <c r="P165" i="20" s="1"/>
  <c r="F165" i="20" s="1"/>
  <c r="K169" i="20"/>
  <c r="P169" i="20" s="1"/>
  <c r="F169" i="20" s="1"/>
  <c r="K173" i="20"/>
  <c r="P173" i="20" s="1"/>
  <c r="F173" i="20" s="1"/>
  <c r="K175" i="20"/>
  <c r="P175" i="20" s="1"/>
  <c r="F175" i="20" s="1"/>
  <c r="K55" i="20"/>
  <c r="P55" i="20" s="1"/>
  <c r="H55" i="20" s="1"/>
  <c r="K45" i="20"/>
  <c r="P45" i="20" s="1"/>
  <c r="H45" i="20" s="1"/>
  <c r="K47" i="20"/>
  <c r="P47" i="20" s="1"/>
  <c r="H47" i="20" s="1"/>
  <c r="K51" i="20"/>
  <c r="P51" i="20" s="1"/>
  <c r="H51" i="20" s="1"/>
  <c r="K41" i="20"/>
  <c r="P41" i="20" s="1"/>
  <c r="H41" i="20" s="1"/>
  <c r="K78" i="21" l="1"/>
  <c r="J78" i="21"/>
  <c r="K77" i="21"/>
  <c r="J77" i="21"/>
  <c r="K76" i="21"/>
  <c r="J76" i="21"/>
  <c r="J75" i="21"/>
  <c r="O75" i="21"/>
  <c r="K74" i="21"/>
  <c r="J74" i="21"/>
  <c r="K73" i="21"/>
  <c r="J73" i="21"/>
  <c r="K72" i="21"/>
  <c r="J72" i="21"/>
  <c r="J71" i="21"/>
  <c r="O71" i="21"/>
  <c r="J13" i="21"/>
  <c r="O13" i="21"/>
  <c r="K70" i="21"/>
  <c r="J70" i="21"/>
  <c r="K69" i="21"/>
  <c r="J69" i="21"/>
  <c r="K68" i="21"/>
  <c r="J68" i="21"/>
  <c r="J67" i="21"/>
  <c r="O67" i="21"/>
  <c r="K66" i="21"/>
  <c r="J66" i="21"/>
  <c r="K65" i="21"/>
  <c r="J65" i="21"/>
  <c r="K64" i="21"/>
  <c r="J64" i="21"/>
  <c r="J63" i="21"/>
  <c r="O63" i="21"/>
  <c r="J62" i="21"/>
  <c r="O62" i="21"/>
  <c r="K61" i="21"/>
  <c r="J61" i="21"/>
  <c r="K60" i="21"/>
  <c r="J60" i="21"/>
  <c r="K59" i="21"/>
  <c r="J59" i="21"/>
  <c r="J58" i="21"/>
  <c r="O58" i="21"/>
  <c r="K57" i="21"/>
  <c r="J57" i="21"/>
  <c r="K56" i="21"/>
  <c r="J56" i="21"/>
  <c r="K55" i="21"/>
  <c r="J55" i="21"/>
  <c r="J54" i="21"/>
  <c r="O54" i="21"/>
  <c r="J53" i="21"/>
  <c r="O53" i="21"/>
  <c r="K16" i="21"/>
  <c r="J16" i="21"/>
  <c r="O16" i="21"/>
  <c r="K52" i="21"/>
  <c r="J52" i="21"/>
  <c r="K51" i="21"/>
  <c r="J51" i="21"/>
  <c r="K50" i="21"/>
  <c r="J50" i="21"/>
  <c r="J49" i="21"/>
  <c r="O49" i="21"/>
  <c r="K48" i="21"/>
  <c r="J48" i="21"/>
  <c r="K47" i="21"/>
  <c r="J47" i="21"/>
  <c r="K46" i="21"/>
  <c r="J46" i="21"/>
  <c r="J45" i="21"/>
  <c r="O45" i="21"/>
  <c r="J44" i="21"/>
  <c r="O44" i="21"/>
  <c r="K43" i="21"/>
  <c r="J43" i="21"/>
  <c r="K42" i="21"/>
  <c r="J42" i="21"/>
  <c r="K41" i="21"/>
  <c r="J41" i="21"/>
  <c r="J40" i="21"/>
  <c r="O40" i="21"/>
  <c r="K39" i="21"/>
  <c r="J39" i="21"/>
  <c r="K38" i="21"/>
  <c r="J38" i="21"/>
  <c r="K37" i="21"/>
  <c r="J37" i="21"/>
  <c r="J36" i="21"/>
  <c r="O36" i="21"/>
  <c r="J35" i="21"/>
  <c r="O35" i="21"/>
  <c r="K15" i="21"/>
  <c r="J15" i="21"/>
  <c r="O15" i="21"/>
  <c r="K34" i="21"/>
  <c r="J34" i="21"/>
  <c r="K33" i="21"/>
  <c r="J33" i="21"/>
  <c r="K32" i="21"/>
  <c r="J32" i="21"/>
  <c r="J31" i="21"/>
  <c r="O31" i="21"/>
  <c r="K30" i="21"/>
  <c r="J30" i="21"/>
  <c r="K29" i="21"/>
  <c r="J29" i="21"/>
  <c r="K28" i="21"/>
  <c r="J28" i="21"/>
  <c r="J27" i="21"/>
  <c r="O27" i="21"/>
  <c r="J18" i="21"/>
  <c r="O18" i="21"/>
  <c r="K26" i="21"/>
  <c r="J26" i="21"/>
  <c r="K25" i="21"/>
  <c r="J25" i="21"/>
  <c r="K24" i="21"/>
  <c r="J24" i="21"/>
  <c r="J20" i="21"/>
  <c r="O20" i="21"/>
  <c r="K23" i="21"/>
  <c r="J23" i="21"/>
  <c r="K22" i="21"/>
  <c r="J22" i="21"/>
  <c r="K21" i="21"/>
  <c r="J21" i="21"/>
  <c r="J19" i="21"/>
  <c r="O19" i="21"/>
  <c r="J17" i="21"/>
  <c r="O17" i="21"/>
  <c r="K14" i="21"/>
  <c r="J14" i="21"/>
  <c r="O14" i="21"/>
  <c r="J12" i="21"/>
  <c r="O12" i="21"/>
  <c r="K11" i="21"/>
  <c r="J11" i="21"/>
  <c r="O11" i="21"/>
  <c r="B11" i="21"/>
  <c r="B2" i="21"/>
  <c r="A19" i="21" l="1"/>
  <c r="F2" i="21" l="1"/>
  <c r="I71" i="20"/>
  <c r="D78" i="20"/>
  <c r="F137" i="20"/>
  <c r="I97" i="20"/>
  <c r="E170" i="20"/>
  <c r="G130" i="20"/>
  <c r="G158" i="20"/>
  <c r="H53" i="20"/>
  <c r="D166" i="20"/>
  <c r="G92" i="20"/>
  <c r="G140" i="20"/>
  <c r="I148" i="20"/>
  <c r="G89" i="20"/>
  <c r="H63" i="20"/>
  <c r="I143" i="20"/>
  <c r="I104" i="20"/>
  <c r="I40" i="20"/>
  <c r="G169" i="20"/>
  <c r="I107" i="20"/>
  <c r="F99" i="20"/>
  <c r="I122" i="20"/>
  <c r="I139" i="20"/>
  <c r="I51" i="20"/>
  <c r="I50" i="20"/>
  <c r="F108" i="20"/>
  <c r="I145" i="20"/>
  <c r="I152" i="20"/>
  <c r="I46" i="20"/>
  <c r="F68" i="20"/>
  <c r="I105" i="20"/>
  <c r="I123" i="20"/>
  <c r="I118" i="20"/>
  <c r="G168" i="20"/>
  <c r="G52" i="20"/>
  <c r="I75" i="20"/>
  <c r="I84" i="20"/>
  <c r="I67" i="20"/>
  <c r="F161" i="20"/>
  <c r="F48" i="20"/>
  <c r="H73" i="20"/>
  <c r="G159" i="20"/>
  <c r="I116" i="20"/>
  <c r="I94" i="20"/>
  <c r="E160" i="20"/>
  <c r="G163" i="20"/>
  <c r="F88" i="20"/>
  <c r="G62" i="20"/>
  <c r="I142" i="20"/>
  <c r="I125" i="20"/>
  <c r="I153" i="20"/>
  <c r="G172" i="20"/>
  <c r="I114" i="20"/>
  <c r="H93" i="20"/>
  <c r="I90" i="20"/>
  <c r="I155" i="20"/>
  <c r="I65" i="20"/>
  <c r="I47" i="20"/>
  <c r="I110" i="20"/>
  <c r="H113" i="20"/>
  <c r="G175" i="20"/>
  <c r="I124" i="20"/>
  <c r="I76" i="20"/>
  <c r="I61" i="20"/>
  <c r="G147" i="20"/>
  <c r="I106" i="20"/>
  <c r="D157" i="20"/>
  <c r="G173" i="20"/>
  <c r="I91" i="20"/>
  <c r="I44" i="20"/>
  <c r="F126" i="20"/>
  <c r="I56" i="20"/>
  <c r="I55" i="20"/>
  <c r="I74" i="20"/>
  <c r="G102" i="20"/>
  <c r="I135" i="20"/>
  <c r="I154" i="20"/>
  <c r="F59" i="20"/>
  <c r="I41" i="20"/>
  <c r="G109" i="20"/>
  <c r="I144" i="20"/>
  <c r="F146" i="20"/>
  <c r="I134" i="20"/>
  <c r="G42" i="20"/>
  <c r="I129" i="20"/>
  <c r="I80" i="20"/>
  <c r="I101" i="20"/>
  <c r="I138" i="20"/>
  <c r="G150" i="20"/>
  <c r="I85" i="20"/>
  <c r="I57" i="20"/>
  <c r="I149" i="20"/>
  <c r="G112" i="20"/>
  <c r="I87" i="20"/>
  <c r="E167" i="20"/>
  <c r="H83" i="20"/>
  <c r="I77" i="20"/>
  <c r="I66" i="20"/>
  <c r="H121" i="20"/>
  <c r="I70" i="20"/>
  <c r="G162" i="20"/>
  <c r="I115" i="20"/>
  <c r="I86" i="20"/>
  <c r="I132" i="20"/>
  <c r="H141" i="20"/>
  <c r="G69" i="20"/>
  <c r="G49" i="20"/>
  <c r="I100" i="20"/>
  <c r="I111" i="20"/>
  <c r="F171" i="20"/>
  <c r="I128" i="20"/>
  <c r="I60" i="20"/>
  <c r="G127" i="20"/>
  <c r="I119" i="20"/>
  <c r="I54" i="20"/>
  <c r="G164" i="20"/>
  <c r="I64" i="20"/>
  <c r="I95" i="20"/>
  <c r="I96" i="20"/>
  <c r="G120" i="20"/>
  <c r="G165" i="20"/>
  <c r="I45" i="20"/>
  <c r="G72" i="20"/>
  <c r="G82" i="20"/>
  <c r="H131" i="20"/>
  <c r="I117" i="20"/>
  <c r="G174" i="20"/>
  <c r="H103" i="20"/>
  <c r="I81" i="20"/>
  <c r="E79" i="20"/>
  <c r="H151" i="20"/>
  <c r="I133" i="20"/>
  <c r="A60" i="21"/>
  <c r="A45" i="21"/>
  <c r="A74" i="21"/>
  <c r="A75" i="21"/>
  <c r="A63" i="21"/>
  <c r="A36" i="21"/>
  <c r="A26" i="21"/>
  <c r="A44" i="21"/>
  <c r="A25" i="21"/>
  <c r="A62" i="21"/>
  <c r="A23" i="21"/>
  <c r="A69" i="21"/>
  <c r="A31" i="21"/>
  <c r="A56" i="21"/>
  <c r="A64" i="21"/>
  <c r="A65" i="21"/>
  <c r="A43" i="21"/>
  <c r="A67" i="21"/>
  <c r="A52" i="21"/>
  <c r="A42" i="21"/>
  <c r="A50" i="21"/>
  <c r="A51" i="21"/>
  <c r="A13" i="21"/>
  <c r="A38" i="21"/>
  <c r="A21" i="21"/>
  <c r="A41" i="21"/>
  <c r="A28" i="21"/>
  <c r="A29" i="21"/>
  <c r="A57" i="21"/>
  <c r="A71" i="21"/>
  <c r="A47" i="21"/>
  <c r="A15" i="21"/>
  <c r="A27" i="21"/>
  <c r="A16" i="21"/>
  <c r="A12" i="21"/>
  <c r="A58" i="21"/>
  <c r="A55" i="21"/>
  <c r="A17" i="21"/>
  <c r="A54" i="21"/>
  <c r="A39" i="21"/>
  <c r="A46" i="21"/>
  <c r="A14" i="21"/>
  <c r="A77" i="21"/>
  <c r="A78" i="21"/>
  <c r="A70" i="21"/>
  <c r="A73" i="21"/>
  <c r="A30" i="21"/>
  <c r="A66" i="21"/>
  <c r="A48" i="21"/>
  <c r="A35" i="21"/>
  <c r="A32" i="21"/>
  <c r="A37" i="21"/>
  <c r="A22" i="21"/>
  <c r="A53" i="21"/>
  <c r="A18" i="21"/>
  <c r="A34" i="21"/>
  <c r="A68" i="21"/>
  <c r="A59" i="21"/>
  <c r="A61" i="21"/>
  <c r="A11" i="21"/>
  <c r="A49" i="21"/>
  <c r="A40" i="21"/>
  <c r="A72" i="21"/>
  <c r="A33" i="21"/>
  <c r="A24" i="21"/>
  <c r="A76" i="21"/>
  <c r="A20" i="21"/>
</calcChain>
</file>

<file path=xl/sharedStrings.xml><?xml version="1.0" encoding="utf-8"?>
<sst xmlns="http://schemas.openxmlformats.org/spreadsheetml/2006/main" count="406" uniqueCount="117">
  <si>
    <t>Name</t>
  </si>
  <si>
    <t>SheetRef</t>
  </si>
  <si>
    <t>GenInfo</t>
  </si>
  <si>
    <t>Ptree1 Compatibility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</si>
  <si>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</si>
  <si>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</si>
  <si>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</si>
  <si>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</si>
  <si>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</si>
  <si>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</si>
  <si>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</si>
  <si>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</si>
  <si>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</si>
  <si>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</si>
  <si>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</si>
  <si>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7.6.0</t>
  </si>
  <si>
    <t>5.0.0</t>
  </si>
  <si>
    <t>&lt;NF&gt;</t>
  </si>
  <si>
    <t>Automatic</t>
  </si>
  <si>
    <t/>
  </si>
  <si>
    <t>Procura Elevada</t>
  </si>
  <si>
    <t>Procura Moderada</t>
  </si>
  <si>
    <t>Procura Baixa</t>
  </si>
  <si>
    <t>Insucesso</t>
  </si>
  <si>
    <t>Def. Link</t>
  </si>
  <si>
    <t>EXT REFS</t>
  </si>
  <si>
    <t>Def. Form</t>
  </si>
  <si>
    <t>Calc Macro</t>
  </si>
  <si>
    <t>Highest#</t>
  </si>
  <si>
    <t>Model GUID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</si>
  <si>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</si>
  <si>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</si>
  <si>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</si>
  <si>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</si>
  <si>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</si>
  <si>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</si>
  <si>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</si>
  <si>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</si>
  <si>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</si>
  <si>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</si>
  <si>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</si>
  <si>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</si>
  <si>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</si>
  <si>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</si>
  <si>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</si>
  <si>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</si>
  <si>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DEFAULT</t>
  </si>
  <si>
    <t>4,0,0,0,17,0,0</t>
  </si>
  <si>
    <t>4,0,0,0,57,0,0</t>
  </si>
  <si>
    <t>4,0,0,0,61,0,0</t>
  </si>
  <si>
    <t>Investigar</t>
  </si>
  <si>
    <t>InvestigarNovoProduto</t>
  </si>
  <si>
    <t>ManterMcBifana</t>
  </si>
  <si>
    <t>2A642F74</t>
  </si>
  <si>
    <t>0</t>
  </si>
  <si>
    <t>0,1,1,0,0,Exponential, 0,0,-1,0,-1,-1,.0001</t>
  </si>
  <si>
    <t>DecisãoMcDonalds</t>
  </si>
  <si>
    <t>2,0,0,2,2,3,0,0,0</t>
  </si>
  <si>
    <t>SucessoInvestigação</t>
  </si>
  <si>
    <t>1,0,0,3,4,5,6,1,0,0</t>
  </si>
  <si>
    <t>SucessoCompleto</t>
  </si>
  <si>
    <t>SucessoParcial</t>
  </si>
  <si>
    <t>Lançar?</t>
  </si>
  <si>
    <t>2,0,0,2,7,8,2,0,0</t>
  </si>
  <si>
    <t>LançarNovoProduto</t>
  </si>
  <si>
    <t>ManterNivelServiço</t>
  </si>
  <si>
    <t>2,0,0,2,9,10,4,0,0</t>
  </si>
  <si>
    <t>ManterNivel</t>
  </si>
  <si>
    <t>DiminuirNivel</t>
  </si>
  <si>
    <t>Procura</t>
  </si>
  <si>
    <t>4,0,0,0,9,0,0</t>
  </si>
  <si>
    <t>1,0,0,3,11,12,13,7,0,0</t>
  </si>
  <si>
    <t>1,0,0,3,14,15,16,7,0,0</t>
  </si>
  <si>
    <t>4,0,0,0,10,0,0</t>
  </si>
  <si>
    <t>2,0,0,2,17,21,4,0,0</t>
  </si>
  <si>
    <t>1,0,0,3,18,19,20,8,0,0</t>
  </si>
  <si>
    <t>1,0,0,3,22,23,24,8,0,0</t>
  </si>
  <si>
    <t>4,0,0,0,21,0,0</t>
  </si>
  <si>
    <t>2,0,0,2,25,34,2,0,0</t>
  </si>
  <si>
    <t>2,0,0,2,26,30,5,0,0</t>
  </si>
  <si>
    <t>1,0,0,3,27,28,29,25,0,0</t>
  </si>
  <si>
    <t>4,0,0,0,26,0,0</t>
  </si>
  <si>
    <t>1,0,0,3,31,32,33,25,0,0</t>
  </si>
  <si>
    <t>4,0,0,0,30,0,0</t>
  </si>
  <si>
    <t>2,0,0,2,35,39,5,0,0</t>
  </si>
  <si>
    <t>1,0,0,3,36,37,38,34,0,0</t>
  </si>
  <si>
    <t>4,0,0,0,35,0,0</t>
  </si>
  <si>
    <t>1,0,0,3,40,41,42,34,0,0</t>
  </si>
  <si>
    <t>4,0,0,0,39,0,0</t>
  </si>
  <si>
    <t>2,0,0,2,43,52,2,0,0</t>
  </si>
  <si>
    <t>2,0,0,2,44,48,6,0,0</t>
  </si>
  <si>
    <t>1,0,0,3,45,46,47,43,0,0</t>
  </si>
  <si>
    <t>4,0,0,0,44,0,0</t>
  </si>
  <si>
    <t>1,0,0,3,49,50,51,43,0,0</t>
  </si>
  <si>
    <t>4,0,0,0,48,0,0</t>
  </si>
  <si>
    <t>2,0,0,2,53,57,6,0,0</t>
  </si>
  <si>
    <t>1,0,0,3,54,55,56,52,0,0</t>
  </si>
  <si>
    <t>4,0,0,0,53,0,0</t>
  </si>
  <si>
    <t>1,0,0,3,58,59,60,52,0,0</t>
  </si>
  <si>
    <t>2,0,0,2,61,65,1,0,0</t>
  </si>
  <si>
    <t>1,0,0,3,62,63,64,3,0,0</t>
  </si>
  <si>
    <t>1,0,0,3,66,67,68,3,0,0</t>
  </si>
  <si>
    <t>4,0,0,0,65,0,0</t>
  </si>
  <si>
    <t>7.5.2</t>
  </si>
  <si>
    <t xml:space="preserve">  </t>
  </si>
  <si>
    <t>Pesos</t>
  </si>
  <si>
    <t>Consequência</t>
  </si>
  <si>
    <t>Classificação</t>
  </si>
  <si>
    <t>Valor</t>
  </si>
  <si>
    <t>Satisfação Cliente</t>
  </si>
  <si>
    <t>Lucro</t>
  </si>
  <si>
    <t>ManterNível</t>
  </si>
  <si>
    <t>Satisfação</t>
  </si>
  <si>
    <t>Base Bound</t>
  </si>
  <si>
    <t>Lower Bound</t>
  </si>
  <si>
    <t>Bound</t>
  </si>
  <si>
    <t>nível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</si>
</sst>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8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008000"/>
      <name val="Calibri"/>
      <family val="2"/>
      <scheme val="minor"/>
    </font>
    <font>
      <b/>
      <sz val="8"/>
      <color rgb="FF00008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/>
    <xf numFmtId="0" fontId="0" fillId="3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" xfId="0" applyFill="1" applyBorder="1"/>
    <xf numFmtId="0" fontId="0" fillId="4" borderId="14" xfId="0" applyFill="1" applyBorder="1"/>
    <xf numFmtId="0" fontId="0" fillId="4" borderId="15" xfId="0" applyFill="1" applyBorder="1"/>
    <xf numFmtId="0" fontId="0" fillId="5" borderId="2" xfId="0" applyFill="1" applyBorder="1"/>
    <xf numFmtId="0" fontId="0" fillId="5" borderId="14" xfId="0" applyFill="1" applyBorder="1"/>
    <xf numFmtId="0" fontId="0" fillId="5" borderId="15" xfId="0" applyFill="1" applyBorder="1"/>
    <xf numFmtId="0" fontId="0" fillId="4" borderId="3" xfId="0" applyFill="1" applyBorder="1"/>
    <xf numFmtId="0" fontId="0" fillId="5" borderId="3" xfId="0" applyFill="1" applyBorder="1"/>
    <xf numFmtId="0" fontId="0" fillId="5" borderId="17" xfId="0" applyFill="1" applyBorder="1"/>
    <xf numFmtId="0" fontId="0" fillId="5" borderId="16" xfId="0" applyFill="1" applyBorder="1"/>
    <xf numFmtId="0" fontId="0" fillId="4" borderId="17" xfId="0" applyFill="1" applyBorder="1"/>
    <xf numFmtId="0" fontId="0" fillId="4" borderId="16" xfId="0" applyFill="1" applyBorder="1"/>
    <xf numFmtId="2" fontId="0" fillId="2" borderId="2" xfId="0" applyNumberFormat="1" applyFill="1" applyBorder="1"/>
    <xf numFmtId="2" fontId="0" fillId="2" borderId="17" xfId="0" applyNumberFormat="1" applyFill="1" applyBorder="1"/>
    <xf numFmtId="2" fontId="0" fillId="2" borderId="16" xfId="0" applyNumberFormat="1" applyFill="1" applyBorder="1"/>
    <xf numFmtId="2" fontId="1" fillId="0" borderId="0" xfId="0" applyNumberFormat="1" applyFont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242697</xdr:colOff>
      <xdr:row>173</xdr:row>
      <xdr:rowOff>185421</xdr:rowOff>
    </xdr:from>
    <xdr:to>
      <xdr:col>6</xdr:col>
      <xdr:colOff>127</xdr:colOff>
      <xdr:row>173</xdr:row>
      <xdr:rowOff>185421</xdr:rowOff>
    </xdr:to>
    <xdr:cxnSp macro="_xll.PtreeEvent_ObjectClick">
      <xdr:nvCxnSpPr>
        <xdr:cNvPr id="330" name="PTObj_DBranchHLine_1_68">
          <a:extLst>
            <a:ext uri="{FF2B5EF4-FFF2-40B4-BE49-F238E27FC236}">
              <a16:creationId xmlns:a16="http://schemas.microsoft.com/office/drawing/2014/main" xmlns="" id="{11E168DC-7126-4EA9-BD15-F9D3ADE4E2EE}"/>
            </a:ext>
          </a:extLst>
        </xdr:cNvPr>
        <xdr:cNvCxnSpPr/>
      </xdr:nvCxnSpPr>
      <xdr:spPr>
        <a:xfrm>
          <a:off x="7424547" y="33141921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169</xdr:row>
      <xdr:rowOff>180342</xdr:rowOff>
    </xdr:from>
    <xdr:to>
      <xdr:col>5</xdr:col>
      <xdr:colOff>242697</xdr:colOff>
      <xdr:row>173</xdr:row>
      <xdr:rowOff>185421</xdr:rowOff>
    </xdr:to>
    <xdr:cxnSp macro="_xll.PtreeEvent_ObjectClick">
      <xdr:nvCxnSpPr>
        <xdr:cNvPr id="329" name="PTObj_DBranchDLine_1_68">
          <a:extLst>
            <a:ext uri="{FF2B5EF4-FFF2-40B4-BE49-F238E27FC236}">
              <a16:creationId xmlns:a16="http://schemas.microsoft.com/office/drawing/2014/main" xmlns="" id="{DC470B37-7CFB-4CA5-8050-995218B4412D}"/>
            </a:ext>
          </a:extLst>
        </xdr:cNvPr>
        <xdr:cNvCxnSpPr/>
      </xdr:nvCxnSpPr>
      <xdr:spPr>
        <a:xfrm>
          <a:off x="7272147" y="32374842"/>
          <a:ext cx="152400" cy="767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171</xdr:row>
      <xdr:rowOff>185421</xdr:rowOff>
    </xdr:from>
    <xdr:to>
      <xdr:col>6</xdr:col>
      <xdr:colOff>127</xdr:colOff>
      <xdr:row>171</xdr:row>
      <xdr:rowOff>185421</xdr:rowOff>
    </xdr:to>
    <xdr:cxnSp macro="_xll.PtreeEvent_ObjectClick">
      <xdr:nvCxnSpPr>
        <xdr:cNvPr id="326" name="PTObj_DBranchHLine_1_67">
          <a:extLst>
            <a:ext uri="{FF2B5EF4-FFF2-40B4-BE49-F238E27FC236}">
              <a16:creationId xmlns:a16="http://schemas.microsoft.com/office/drawing/2014/main" xmlns="" id="{E93EAD74-6692-417C-AE16-E22CD16D8C4B}"/>
            </a:ext>
          </a:extLst>
        </xdr:cNvPr>
        <xdr:cNvCxnSpPr/>
      </xdr:nvCxnSpPr>
      <xdr:spPr>
        <a:xfrm>
          <a:off x="7424547" y="32760921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169</xdr:row>
      <xdr:rowOff>180342</xdr:rowOff>
    </xdr:from>
    <xdr:to>
      <xdr:col>5</xdr:col>
      <xdr:colOff>242697</xdr:colOff>
      <xdr:row>171</xdr:row>
      <xdr:rowOff>185421</xdr:rowOff>
    </xdr:to>
    <xdr:cxnSp macro="_xll.PtreeEvent_ObjectClick">
      <xdr:nvCxnSpPr>
        <xdr:cNvPr id="325" name="PTObj_DBranchDLine_1_67">
          <a:extLst>
            <a:ext uri="{FF2B5EF4-FFF2-40B4-BE49-F238E27FC236}">
              <a16:creationId xmlns:a16="http://schemas.microsoft.com/office/drawing/2014/main" xmlns="" id="{2A073A6B-A603-429D-94DD-AD164944AFEE}"/>
            </a:ext>
          </a:extLst>
        </xdr:cNvPr>
        <xdr:cNvCxnSpPr/>
      </xdr:nvCxnSpPr>
      <xdr:spPr>
        <a:xfrm>
          <a:off x="7272147" y="32374842"/>
          <a:ext cx="152400" cy="386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167</xdr:row>
      <xdr:rowOff>185421</xdr:rowOff>
    </xdr:from>
    <xdr:to>
      <xdr:col>6</xdr:col>
      <xdr:colOff>127</xdr:colOff>
      <xdr:row>167</xdr:row>
      <xdr:rowOff>185421</xdr:rowOff>
    </xdr:to>
    <xdr:cxnSp macro="_xll.PtreeEvent_ObjectClick">
      <xdr:nvCxnSpPr>
        <xdr:cNvPr id="322" name="PTObj_DBranchHLine_1_66">
          <a:extLst>
            <a:ext uri="{FF2B5EF4-FFF2-40B4-BE49-F238E27FC236}">
              <a16:creationId xmlns:a16="http://schemas.microsoft.com/office/drawing/2014/main" xmlns="" id="{E10DF608-BD3E-4802-9690-D03E2DC4AE4B}"/>
            </a:ext>
          </a:extLst>
        </xdr:cNvPr>
        <xdr:cNvCxnSpPr/>
      </xdr:nvCxnSpPr>
      <xdr:spPr>
        <a:xfrm>
          <a:off x="7424547" y="31998921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167</xdr:row>
      <xdr:rowOff>185421</xdr:rowOff>
    </xdr:from>
    <xdr:to>
      <xdr:col>5</xdr:col>
      <xdr:colOff>242697</xdr:colOff>
      <xdr:row>169</xdr:row>
      <xdr:rowOff>180342</xdr:rowOff>
    </xdr:to>
    <xdr:cxnSp macro="_xll.PtreeEvent_ObjectClick">
      <xdr:nvCxnSpPr>
        <xdr:cNvPr id="321" name="PTObj_DBranchDLine_1_66">
          <a:extLst>
            <a:ext uri="{FF2B5EF4-FFF2-40B4-BE49-F238E27FC236}">
              <a16:creationId xmlns:a16="http://schemas.microsoft.com/office/drawing/2014/main" xmlns="" id="{5191A65E-BE1C-45A1-85C8-63F9FB234371}"/>
            </a:ext>
          </a:extLst>
        </xdr:cNvPr>
        <xdr:cNvCxnSpPr/>
      </xdr:nvCxnSpPr>
      <xdr:spPr>
        <a:xfrm flipV="1">
          <a:off x="7272147" y="31998921"/>
          <a:ext cx="152400" cy="3759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169</xdr:row>
      <xdr:rowOff>185421</xdr:rowOff>
    </xdr:from>
    <xdr:to>
      <xdr:col>5</xdr:col>
      <xdr:colOff>127</xdr:colOff>
      <xdr:row>169</xdr:row>
      <xdr:rowOff>185421</xdr:rowOff>
    </xdr:to>
    <xdr:cxnSp macro="_xll.PtreeEvent_ObjectClick">
      <xdr:nvCxnSpPr>
        <xdr:cNvPr id="318" name="PTObj_DBranchHLine_1_65">
          <a:extLst>
            <a:ext uri="{FF2B5EF4-FFF2-40B4-BE49-F238E27FC236}">
              <a16:creationId xmlns:a16="http://schemas.microsoft.com/office/drawing/2014/main" xmlns="" id="{B19B0ACE-BE87-4CC7-8DDB-1D6BDAFE5B49}"/>
            </a:ext>
          </a:extLst>
        </xdr:cNvPr>
        <xdr:cNvCxnSpPr/>
      </xdr:nvCxnSpPr>
      <xdr:spPr>
        <a:xfrm>
          <a:off x="5376672" y="32379921"/>
          <a:ext cx="18053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165</xdr:row>
      <xdr:rowOff>180342</xdr:rowOff>
    </xdr:from>
    <xdr:to>
      <xdr:col>4</xdr:col>
      <xdr:colOff>242697</xdr:colOff>
      <xdr:row>169</xdr:row>
      <xdr:rowOff>185421</xdr:rowOff>
    </xdr:to>
    <xdr:cxnSp macro="_xll.PtreeEvent_ObjectClick">
      <xdr:nvCxnSpPr>
        <xdr:cNvPr id="317" name="PTObj_DBranchDLine_1_65">
          <a:extLst>
            <a:ext uri="{FF2B5EF4-FFF2-40B4-BE49-F238E27FC236}">
              <a16:creationId xmlns:a16="http://schemas.microsoft.com/office/drawing/2014/main" xmlns="" id="{D8591B50-D661-4CCF-BC4F-862A955BFE56}"/>
            </a:ext>
          </a:extLst>
        </xdr:cNvPr>
        <xdr:cNvCxnSpPr/>
      </xdr:nvCxnSpPr>
      <xdr:spPr>
        <a:xfrm>
          <a:off x="5224272" y="31612842"/>
          <a:ext cx="152400" cy="767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163</xdr:row>
      <xdr:rowOff>185421</xdr:rowOff>
    </xdr:from>
    <xdr:to>
      <xdr:col>6</xdr:col>
      <xdr:colOff>127</xdr:colOff>
      <xdr:row>163</xdr:row>
      <xdr:rowOff>185421</xdr:rowOff>
    </xdr:to>
    <xdr:cxnSp macro="_xll.PtreeEvent_ObjectClick">
      <xdr:nvCxnSpPr>
        <xdr:cNvPr id="314" name="PTObj_DBranchHLine_1_64">
          <a:extLst>
            <a:ext uri="{FF2B5EF4-FFF2-40B4-BE49-F238E27FC236}">
              <a16:creationId xmlns:a16="http://schemas.microsoft.com/office/drawing/2014/main" xmlns="" id="{3897F5E4-EA86-4E11-A3FB-650CDA45521D}"/>
            </a:ext>
          </a:extLst>
        </xdr:cNvPr>
        <xdr:cNvCxnSpPr/>
      </xdr:nvCxnSpPr>
      <xdr:spPr>
        <a:xfrm>
          <a:off x="7424547" y="31236921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159</xdr:row>
      <xdr:rowOff>180342</xdr:rowOff>
    </xdr:from>
    <xdr:to>
      <xdr:col>5</xdr:col>
      <xdr:colOff>242697</xdr:colOff>
      <xdr:row>163</xdr:row>
      <xdr:rowOff>185421</xdr:rowOff>
    </xdr:to>
    <xdr:cxnSp macro="_xll.PtreeEvent_ObjectClick">
      <xdr:nvCxnSpPr>
        <xdr:cNvPr id="313" name="PTObj_DBranchDLine_1_64">
          <a:extLst>
            <a:ext uri="{FF2B5EF4-FFF2-40B4-BE49-F238E27FC236}">
              <a16:creationId xmlns:a16="http://schemas.microsoft.com/office/drawing/2014/main" xmlns="" id="{70EA5D19-5F8C-4AEC-A29C-EC2409D5091B}"/>
            </a:ext>
          </a:extLst>
        </xdr:cNvPr>
        <xdr:cNvCxnSpPr/>
      </xdr:nvCxnSpPr>
      <xdr:spPr>
        <a:xfrm>
          <a:off x="7272147" y="30469842"/>
          <a:ext cx="152400" cy="767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161</xdr:row>
      <xdr:rowOff>185421</xdr:rowOff>
    </xdr:from>
    <xdr:to>
      <xdr:col>6</xdr:col>
      <xdr:colOff>127</xdr:colOff>
      <xdr:row>161</xdr:row>
      <xdr:rowOff>185421</xdr:rowOff>
    </xdr:to>
    <xdr:cxnSp macro="_xll.PtreeEvent_ObjectClick">
      <xdr:nvCxnSpPr>
        <xdr:cNvPr id="310" name="PTObj_DBranchHLine_1_63">
          <a:extLst>
            <a:ext uri="{FF2B5EF4-FFF2-40B4-BE49-F238E27FC236}">
              <a16:creationId xmlns:a16="http://schemas.microsoft.com/office/drawing/2014/main" xmlns="" id="{C42F704D-DCE2-4CC6-8EA4-395A7AA85E82}"/>
            </a:ext>
          </a:extLst>
        </xdr:cNvPr>
        <xdr:cNvCxnSpPr/>
      </xdr:nvCxnSpPr>
      <xdr:spPr>
        <a:xfrm>
          <a:off x="7424547" y="30855921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159</xdr:row>
      <xdr:rowOff>180342</xdr:rowOff>
    </xdr:from>
    <xdr:to>
      <xdr:col>5</xdr:col>
      <xdr:colOff>242697</xdr:colOff>
      <xdr:row>161</xdr:row>
      <xdr:rowOff>185421</xdr:rowOff>
    </xdr:to>
    <xdr:cxnSp macro="_xll.PtreeEvent_ObjectClick">
      <xdr:nvCxnSpPr>
        <xdr:cNvPr id="309" name="PTObj_DBranchDLine_1_63">
          <a:extLst>
            <a:ext uri="{FF2B5EF4-FFF2-40B4-BE49-F238E27FC236}">
              <a16:creationId xmlns:a16="http://schemas.microsoft.com/office/drawing/2014/main" xmlns="" id="{F0C8C595-C99D-41EB-848E-37898BD3D055}"/>
            </a:ext>
          </a:extLst>
        </xdr:cNvPr>
        <xdr:cNvCxnSpPr/>
      </xdr:nvCxnSpPr>
      <xdr:spPr>
        <a:xfrm>
          <a:off x="7272147" y="30469842"/>
          <a:ext cx="152400" cy="386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157</xdr:row>
      <xdr:rowOff>185421</xdr:rowOff>
    </xdr:from>
    <xdr:to>
      <xdr:col>6</xdr:col>
      <xdr:colOff>127</xdr:colOff>
      <xdr:row>157</xdr:row>
      <xdr:rowOff>185421</xdr:rowOff>
    </xdr:to>
    <xdr:cxnSp macro="_xll.PtreeEvent_ObjectClick">
      <xdr:nvCxnSpPr>
        <xdr:cNvPr id="306" name="PTObj_DBranchHLine_1_62">
          <a:extLst>
            <a:ext uri="{FF2B5EF4-FFF2-40B4-BE49-F238E27FC236}">
              <a16:creationId xmlns:a16="http://schemas.microsoft.com/office/drawing/2014/main" xmlns="" id="{3886F0FC-3FD2-40A7-A5A2-2623A40CA740}"/>
            </a:ext>
          </a:extLst>
        </xdr:cNvPr>
        <xdr:cNvCxnSpPr/>
      </xdr:nvCxnSpPr>
      <xdr:spPr>
        <a:xfrm>
          <a:off x="7424547" y="30093921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157</xdr:row>
      <xdr:rowOff>185421</xdr:rowOff>
    </xdr:from>
    <xdr:to>
      <xdr:col>5</xdr:col>
      <xdr:colOff>242697</xdr:colOff>
      <xdr:row>159</xdr:row>
      <xdr:rowOff>180342</xdr:rowOff>
    </xdr:to>
    <xdr:cxnSp macro="_xll.PtreeEvent_ObjectClick">
      <xdr:nvCxnSpPr>
        <xdr:cNvPr id="305" name="PTObj_DBranchDLine_1_62">
          <a:extLst>
            <a:ext uri="{FF2B5EF4-FFF2-40B4-BE49-F238E27FC236}">
              <a16:creationId xmlns:a16="http://schemas.microsoft.com/office/drawing/2014/main" xmlns="" id="{FDFB9CEE-C1C0-48BA-932F-F93BE687F320}"/>
            </a:ext>
          </a:extLst>
        </xdr:cNvPr>
        <xdr:cNvCxnSpPr/>
      </xdr:nvCxnSpPr>
      <xdr:spPr>
        <a:xfrm flipV="1">
          <a:off x="7272147" y="30093921"/>
          <a:ext cx="152400" cy="3759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159</xdr:row>
      <xdr:rowOff>185421</xdr:rowOff>
    </xdr:from>
    <xdr:to>
      <xdr:col>5</xdr:col>
      <xdr:colOff>127</xdr:colOff>
      <xdr:row>159</xdr:row>
      <xdr:rowOff>185421</xdr:rowOff>
    </xdr:to>
    <xdr:cxnSp macro="_xll.PtreeEvent_ObjectClick">
      <xdr:nvCxnSpPr>
        <xdr:cNvPr id="302" name="PTObj_DBranchHLine_1_61">
          <a:extLst>
            <a:ext uri="{FF2B5EF4-FFF2-40B4-BE49-F238E27FC236}">
              <a16:creationId xmlns:a16="http://schemas.microsoft.com/office/drawing/2014/main" xmlns="" id="{05D087E9-3C09-4136-B5CD-0F8B3DF316EB}"/>
            </a:ext>
          </a:extLst>
        </xdr:cNvPr>
        <xdr:cNvCxnSpPr/>
      </xdr:nvCxnSpPr>
      <xdr:spPr>
        <a:xfrm>
          <a:off x="5376672" y="30474921"/>
          <a:ext cx="18053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159</xdr:row>
      <xdr:rowOff>185421</xdr:rowOff>
    </xdr:from>
    <xdr:to>
      <xdr:col>4</xdr:col>
      <xdr:colOff>242697</xdr:colOff>
      <xdr:row>165</xdr:row>
      <xdr:rowOff>180342</xdr:rowOff>
    </xdr:to>
    <xdr:cxnSp macro="_xll.PtreeEvent_ObjectClick">
      <xdr:nvCxnSpPr>
        <xdr:cNvPr id="301" name="PTObj_DBranchDLine_1_61">
          <a:extLst>
            <a:ext uri="{FF2B5EF4-FFF2-40B4-BE49-F238E27FC236}">
              <a16:creationId xmlns:a16="http://schemas.microsoft.com/office/drawing/2014/main" xmlns="" id="{7B3A1C87-66ED-4D67-9AE4-EDF66FCF61BA}"/>
            </a:ext>
          </a:extLst>
        </xdr:cNvPr>
        <xdr:cNvCxnSpPr/>
      </xdr:nvCxnSpPr>
      <xdr:spPr>
        <a:xfrm flipV="1">
          <a:off x="5224272" y="30474921"/>
          <a:ext cx="152400" cy="11379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165</xdr:row>
      <xdr:rowOff>185421</xdr:rowOff>
    </xdr:from>
    <xdr:to>
      <xdr:col>4</xdr:col>
      <xdr:colOff>127</xdr:colOff>
      <xdr:row>165</xdr:row>
      <xdr:rowOff>185421</xdr:rowOff>
    </xdr:to>
    <xdr:cxnSp macro="_xll.PtreeEvent_ObjectClick">
      <xdr:nvCxnSpPr>
        <xdr:cNvPr id="298" name="PTObj_DBranchHLine_1_3">
          <a:extLst>
            <a:ext uri="{FF2B5EF4-FFF2-40B4-BE49-F238E27FC236}">
              <a16:creationId xmlns:a16="http://schemas.microsoft.com/office/drawing/2014/main" xmlns="" id="{46C3B49E-2BD1-4C9C-9AE0-8866B14586DB}"/>
            </a:ext>
          </a:extLst>
        </xdr:cNvPr>
        <xdr:cNvCxnSpPr/>
      </xdr:nvCxnSpPr>
      <xdr:spPr>
        <a:xfrm>
          <a:off x="3366897" y="31617921"/>
          <a:ext cx="17672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155</xdr:row>
      <xdr:rowOff>180342</xdr:rowOff>
    </xdr:from>
    <xdr:to>
      <xdr:col>3</xdr:col>
      <xdr:colOff>242697</xdr:colOff>
      <xdr:row>165</xdr:row>
      <xdr:rowOff>185421</xdr:rowOff>
    </xdr:to>
    <xdr:cxnSp macro="_xll.PtreeEvent_ObjectClick">
      <xdr:nvCxnSpPr>
        <xdr:cNvPr id="297" name="PTObj_DBranchDLine_1_3">
          <a:extLst>
            <a:ext uri="{FF2B5EF4-FFF2-40B4-BE49-F238E27FC236}">
              <a16:creationId xmlns:a16="http://schemas.microsoft.com/office/drawing/2014/main" xmlns="" id="{FC1529AE-EB05-44DD-9A02-0DFFFDC50043}"/>
            </a:ext>
          </a:extLst>
        </xdr:cNvPr>
        <xdr:cNvCxnSpPr/>
      </xdr:nvCxnSpPr>
      <xdr:spPr>
        <a:xfrm>
          <a:off x="3214497" y="29707842"/>
          <a:ext cx="152400" cy="1910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153</xdr:row>
      <xdr:rowOff>185421</xdr:rowOff>
    </xdr:from>
    <xdr:to>
      <xdr:col>8</xdr:col>
      <xdr:colOff>127</xdr:colOff>
      <xdr:row>153</xdr:row>
      <xdr:rowOff>185421</xdr:rowOff>
    </xdr:to>
    <xdr:cxnSp macro="_xll.PtreeEvent_ObjectClick">
      <xdr:nvCxnSpPr>
        <xdr:cNvPr id="290" name="PTObj_DBranchHLine_1_60">
          <a:extLst>
            <a:ext uri="{FF2B5EF4-FFF2-40B4-BE49-F238E27FC236}">
              <a16:creationId xmlns:a16="http://schemas.microsoft.com/office/drawing/2014/main" xmlns="" id="{ADDB928A-D364-4FB1-8BD0-7C7F1731943D}"/>
            </a:ext>
          </a:extLst>
        </xdr:cNvPr>
        <xdr:cNvCxnSpPr/>
      </xdr:nvCxnSpPr>
      <xdr:spPr>
        <a:xfrm>
          <a:off x="11472672" y="29331921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149</xdr:row>
      <xdr:rowOff>180342</xdr:rowOff>
    </xdr:from>
    <xdr:to>
      <xdr:col>7</xdr:col>
      <xdr:colOff>242697</xdr:colOff>
      <xdr:row>153</xdr:row>
      <xdr:rowOff>185421</xdr:rowOff>
    </xdr:to>
    <xdr:cxnSp macro="_xll.PtreeEvent_ObjectClick">
      <xdr:nvCxnSpPr>
        <xdr:cNvPr id="289" name="PTObj_DBranchDLine_1_60">
          <a:extLst>
            <a:ext uri="{FF2B5EF4-FFF2-40B4-BE49-F238E27FC236}">
              <a16:creationId xmlns:a16="http://schemas.microsoft.com/office/drawing/2014/main" xmlns="" id="{5D069555-AFB5-4100-98F8-AED317EDB620}"/>
            </a:ext>
          </a:extLst>
        </xdr:cNvPr>
        <xdr:cNvCxnSpPr/>
      </xdr:nvCxnSpPr>
      <xdr:spPr>
        <a:xfrm>
          <a:off x="11320272" y="28564842"/>
          <a:ext cx="152400" cy="767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151</xdr:row>
      <xdr:rowOff>185421</xdr:rowOff>
    </xdr:from>
    <xdr:to>
      <xdr:col>8</xdr:col>
      <xdr:colOff>127</xdr:colOff>
      <xdr:row>151</xdr:row>
      <xdr:rowOff>185421</xdr:rowOff>
    </xdr:to>
    <xdr:cxnSp macro="_xll.PtreeEvent_ObjectClick">
      <xdr:nvCxnSpPr>
        <xdr:cNvPr id="286" name="PTObj_DBranchHLine_1_59">
          <a:extLst>
            <a:ext uri="{FF2B5EF4-FFF2-40B4-BE49-F238E27FC236}">
              <a16:creationId xmlns:a16="http://schemas.microsoft.com/office/drawing/2014/main" xmlns="" id="{45DC78BF-B9BC-4C7E-8407-B3B846AC5279}"/>
            </a:ext>
          </a:extLst>
        </xdr:cNvPr>
        <xdr:cNvCxnSpPr/>
      </xdr:nvCxnSpPr>
      <xdr:spPr>
        <a:xfrm>
          <a:off x="11472672" y="28950921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149</xdr:row>
      <xdr:rowOff>180342</xdr:rowOff>
    </xdr:from>
    <xdr:to>
      <xdr:col>7</xdr:col>
      <xdr:colOff>242697</xdr:colOff>
      <xdr:row>151</xdr:row>
      <xdr:rowOff>185421</xdr:rowOff>
    </xdr:to>
    <xdr:cxnSp macro="_xll.PtreeEvent_ObjectClick">
      <xdr:nvCxnSpPr>
        <xdr:cNvPr id="285" name="PTObj_DBranchDLine_1_59">
          <a:extLst>
            <a:ext uri="{FF2B5EF4-FFF2-40B4-BE49-F238E27FC236}">
              <a16:creationId xmlns:a16="http://schemas.microsoft.com/office/drawing/2014/main" xmlns="" id="{0FCEB70E-47CD-4D02-B2F5-048B13E83025}"/>
            </a:ext>
          </a:extLst>
        </xdr:cNvPr>
        <xdr:cNvCxnSpPr/>
      </xdr:nvCxnSpPr>
      <xdr:spPr>
        <a:xfrm>
          <a:off x="11320272" y="28564842"/>
          <a:ext cx="152400" cy="386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147</xdr:row>
      <xdr:rowOff>185421</xdr:rowOff>
    </xdr:from>
    <xdr:to>
      <xdr:col>8</xdr:col>
      <xdr:colOff>127</xdr:colOff>
      <xdr:row>147</xdr:row>
      <xdr:rowOff>185421</xdr:rowOff>
    </xdr:to>
    <xdr:cxnSp macro="_xll.PtreeEvent_ObjectClick">
      <xdr:nvCxnSpPr>
        <xdr:cNvPr id="282" name="PTObj_DBranchHLine_1_58">
          <a:extLst>
            <a:ext uri="{FF2B5EF4-FFF2-40B4-BE49-F238E27FC236}">
              <a16:creationId xmlns:a16="http://schemas.microsoft.com/office/drawing/2014/main" xmlns="" id="{7DDC9A0E-1305-4652-9559-74EBC79250E5}"/>
            </a:ext>
          </a:extLst>
        </xdr:cNvPr>
        <xdr:cNvCxnSpPr/>
      </xdr:nvCxnSpPr>
      <xdr:spPr>
        <a:xfrm>
          <a:off x="11472672" y="28188921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147</xdr:row>
      <xdr:rowOff>185421</xdr:rowOff>
    </xdr:from>
    <xdr:to>
      <xdr:col>7</xdr:col>
      <xdr:colOff>242697</xdr:colOff>
      <xdr:row>149</xdr:row>
      <xdr:rowOff>180342</xdr:rowOff>
    </xdr:to>
    <xdr:cxnSp macro="_xll.PtreeEvent_ObjectClick">
      <xdr:nvCxnSpPr>
        <xdr:cNvPr id="281" name="PTObj_DBranchDLine_1_58">
          <a:extLst>
            <a:ext uri="{FF2B5EF4-FFF2-40B4-BE49-F238E27FC236}">
              <a16:creationId xmlns:a16="http://schemas.microsoft.com/office/drawing/2014/main" xmlns="" id="{38455582-7A05-42A4-85B9-EDB22DB4C922}"/>
            </a:ext>
          </a:extLst>
        </xdr:cNvPr>
        <xdr:cNvCxnSpPr/>
      </xdr:nvCxnSpPr>
      <xdr:spPr>
        <a:xfrm flipV="1">
          <a:off x="11320272" y="28188921"/>
          <a:ext cx="152400" cy="3759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149</xdr:row>
      <xdr:rowOff>185421</xdr:rowOff>
    </xdr:from>
    <xdr:to>
      <xdr:col>7</xdr:col>
      <xdr:colOff>127</xdr:colOff>
      <xdr:row>149</xdr:row>
      <xdr:rowOff>185421</xdr:rowOff>
    </xdr:to>
    <xdr:cxnSp macro="_xll.PtreeEvent_ObjectClick">
      <xdr:nvCxnSpPr>
        <xdr:cNvPr id="278" name="PTObj_DBranchHLine_1_57">
          <a:extLst>
            <a:ext uri="{FF2B5EF4-FFF2-40B4-BE49-F238E27FC236}">
              <a16:creationId xmlns:a16="http://schemas.microsoft.com/office/drawing/2014/main" xmlns="" id="{6D4B75D6-9309-403A-B50B-13BEB6DC0FEB}"/>
            </a:ext>
          </a:extLst>
        </xdr:cNvPr>
        <xdr:cNvCxnSpPr/>
      </xdr:nvCxnSpPr>
      <xdr:spPr>
        <a:xfrm>
          <a:off x="9567672" y="28569921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145</xdr:row>
      <xdr:rowOff>180342</xdr:rowOff>
    </xdr:from>
    <xdr:to>
      <xdr:col>6</xdr:col>
      <xdr:colOff>242697</xdr:colOff>
      <xdr:row>149</xdr:row>
      <xdr:rowOff>185421</xdr:rowOff>
    </xdr:to>
    <xdr:cxnSp macro="_xll.PtreeEvent_ObjectClick">
      <xdr:nvCxnSpPr>
        <xdr:cNvPr id="277" name="PTObj_DBranchDLine_1_57">
          <a:extLst>
            <a:ext uri="{FF2B5EF4-FFF2-40B4-BE49-F238E27FC236}">
              <a16:creationId xmlns:a16="http://schemas.microsoft.com/office/drawing/2014/main" xmlns="" id="{A68A257D-45E0-40C0-B699-2E57E5C20F6B}"/>
            </a:ext>
          </a:extLst>
        </xdr:cNvPr>
        <xdr:cNvCxnSpPr/>
      </xdr:nvCxnSpPr>
      <xdr:spPr>
        <a:xfrm>
          <a:off x="9415272" y="27802842"/>
          <a:ext cx="152400" cy="767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143</xdr:row>
      <xdr:rowOff>185421</xdr:rowOff>
    </xdr:from>
    <xdr:to>
      <xdr:col>8</xdr:col>
      <xdr:colOff>127</xdr:colOff>
      <xdr:row>143</xdr:row>
      <xdr:rowOff>185421</xdr:rowOff>
    </xdr:to>
    <xdr:cxnSp macro="_xll.PtreeEvent_ObjectClick">
      <xdr:nvCxnSpPr>
        <xdr:cNvPr id="274" name="PTObj_DBranchHLine_1_56">
          <a:extLst>
            <a:ext uri="{FF2B5EF4-FFF2-40B4-BE49-F238E27FC236}">
              <a16:creationId xmlns:a16="http://schemas.microsoft.com/office/drawing/2014/main" xmlns="" id="{DB791226-1077-4809-8C21-FA111DEA5D49}"/>
            </a:ext>
          </a:extLst>
        </xdr:cNvPr>
        <xdr:cNvCxnSpPr/>
      </xdr:nvCxnSpPr>
      <xdr:spPr>
        <a:xfrm>
          <a:off x="11472672" y="27426921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139</xdr:row>
      <xdr:rowOff>180342</xdr:rowOff>
    </xdr:from>
    <xdr:to>
      <xdr:col>7</xdr:col>
      <xdr:colOff>242697</xdr:colOff>
      <xdr:row>143</xdr:row>
      <xdr:rowOff>185421</xdr:rowOff>
    </xdr:to>
    <xdr:cxnSp macro="_xll.PtreeEvent_ObjectClick">
      <xdr:nvCxnSpPr>
        <xdr:cNvPr id="273" name="PTObj_DBranchDLine_1_56">
          <a:extLst>
            <a:ext uri="{FF2B5EF4-FFF2-40B4-BE49-F238E27FC236}">
              <a16:creationId xmlns:a16="http://schemas.microsoft.com/office/drawing/2014/main" xmlns="" id="{DF758C68-38C6-4844-B1DA-7A1C633BD94E}"/>
            </a:ext>
          </a:extLst>
        </xdr:cNvPr>
        <xdr:cNvCxnSpPr/>
      </xdr:nvCxnSpPr>
      <xdr:spPr>
        <a:xfrm>
          <a:off x="11320272" y="26659842"/>
          <a:ext cx="152400" cy="767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141</xdr:row>
      <xdr:rowOff>185421</xdr:rowOff>
    </xdr:from>
    <xdr:to>
      <xdr:col>8</xdr:col>
      <xdr:colOff>127</xdr:colOff>
      <xdr:row>141</xdr:row>
      <xdr:rowOff>185421</xdr:rowOff>
    </xdr:to>
    <xdr:cxnSp macro="_xll.PtreeEvent_ObjectClick">
      <xdr:nvCxnSpPr>
        <xdr:cNvPr id="270" name="PTObj_DBranchHLine_1_55">
          <a:extLst>
            <a:ext uri="{FF2B5EF4-FFF2-40B4-BE49-F238E27FC236}">
              <a16:creationId xmlns:a16="http://schemas.microsoft.com/office/drawing/2014/main" xmlns="" id="{7352ADCE-1D5B-4DB5-B862-96F02B005D76}"/>
            </a:ext>
          </a:extLst>
        </xdr:cNvPr>
        <xdr:cNvCxnSpPr/>
      </xdr:nvCxnSpPr>
      <xdr:spPr>
        <a:xfrm>
          <a:off x="11472672" y="27045921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139</xdr:row>
      <xdr:rowOff>180342</xdr:rowOff>
    </xdr:from>
    <xdr:to>
      <xdr:col>7</xdr:col>
      <xdr:colOff>242697</xdr:colOff>
      <xdr:row>141</xdr:row>
      <xdr:rowOff>185421</xdr:rowOff>
    </xdr:to>
    <xdr:cxnSp macro="_xll.PtreeEvent_ObjectClick">
      <xdr:nvCxnSpPr>
        <xdr:cNvPr id="269" name="PTObj_DBranchDLine_1_55">
          <a:extLst>
            <a:ext uri="{FF2B5EF4-FFF2-40B4-BE49-F238E27FC236}">
              <a16:creationId xmlns:a16="http://schemas.microsoft.com/office/drawing/2014/main" xmlns="" id="{030285A4-6AF1-4115-90C4-CDE1ECB46512}"/>
            </a:ext>
          </a:extLst>
        </xdr:cNvPr>
        <xdr:cNvCxnSpPr/>
      </xdr:nvCxnSpPr>
      <xdr:spPr>
        <a:xfrm>
          <a:off x="11320272" y="26659842"/>
          <a:ext cx="152400" cy="3860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137</xdr:row>
      <xdr:rowOff>185421</xdr:rowOff>
    </xdr:from>
    <xdr:to>
      <xdr:col>8</xdr:col>
      <xdr:colOff>127</xdr:colOff>
      <xdr:row>137</xdr:row>
      <xdr:rowOff>185421</xdr:rowOff>
    </xdr:to>
    <xdr:cxnSp macro="_xll.PtreeEvent_ObjectClick">
      <xdr:nvCxnSpPr>
        <xdr:cNvPr id="266" name="PTObj_DBranchHLine_1_54">
          <a:extLst>
            <a:ext uri="{FF2B5EF4-FFF2-40B4-BE49-F238E27FC236}">
              <a16:creationId xmlns:a16="http://schemas.microsoft.com/office/drawing/2014/main" xmlns="" id="{9FCD63FB-DC56-4405-9348-D1438F5AF5DD}"/>
            </a:ext>
          </a:extLst>
        </xdr:cNvPr>
        <xdr:cNvCxnSpPr/>
      </xdr:nvCxnSpPr>
      <xdr:spPr>
        <a:xfrm>
          <a:off x="11472672" y="26283921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137</xdr:row>
      <xdr:rowOff>185421</xdr:rowOff>
    </xdr:from>
    <xdr:to>
      <xdr:col>7</xdr:col>
      <xdr:colOff>242697</xdr:colOff>
      <xdr:row>139</xdr:row>
      <xdr:rowOff>180342</xdr:rowOff>
    </xdr:to>
    <xdr:cxnSp macro="_xll.PtreeEvent_ObjectClick">
      <xdr:nvCxnSpPr>
        <xdr:cNvPr id="265" name="PTObj_DBranchDLine_1_54">
          <a:extLst>
            <a:ext uri="{FF2B5EF4-FFF2-40B4-BE49-F238E27FC236}">
              <a16:creationId xmlns:a16="http://schemas.microsoft.com/office/drawing/2014/main" xmlns="" id="{2A8D7B3D-2DED-41E7-93B5-FC3B34027431}"/>
            </a:ext>
          </a:extLst>
        </xdr:cNvPr>
        <xdr:cNvCxnSpPr/>
      </xdr:nvCxnSpPr>
      <xdr:spPr>
        <a:xfrm flipV="1">
          <a:off x="11320272" y="26283921"/>
          <a:ext cx="152400" cy="3759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139</xdr:row>
      <xdr:rowOff>185421</xdr:rowOff>
    </xdr:from>
    <xdr:to>
      <xdr:col>7</xdr:col>
      <xdr:colOff>127</xdr:colOff>
      <xdr:row>139</xdr:row>
      <xdr:rowOff>185421</xdr:rowOff>
    </xdr:to>
    <xdr:cxnSp macro="_xll.PtreeEvent_ObjectClick">
      <xdr:nvCxnSpPr>
        <xdr:cNvPr id="262" name="PTObj_DBranchHLine_1_53">
          <a:extLst>
            <a:ext uri="{FF2B5EF4-FFF2-40B4-BE49-F238E27FC236}">
              <a16:creationId xmlns:a16="http://schemas.microsoft.com/office/drawing/2014/main" xmlns="" id="{79ACC1F9-9E53-432F-B6A9-37F1FBB3F55F}"/>
            </a:ext>
          </a:extLst>
        </xdr:cNvPr>
        <xdr:cNvCxnSpPr/>
      </xdr:nvCxnSpPr>
      <xdr:spPr>
        <a:xfrm>
          <a:off x="9567672" y="26664921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139</xdr:row>
      <xdr:rowOff>185421</xdr:rowOff>
    </xdr:from>
    <xdr:to>
      <xdr:col>6</xdr:col>
      <xdr:colOff>242697</xdr:colOff>
      <xdr:row>145</xdr:row>
      <xdr:rowOff>180342</xdr:rowOff>
    </xdr:to>
    <xdr:cxnSp macro="_xll.PtreeEvent_ObjectClick">
      <xdr:nvCxnSpPr>
        <xdr:cNvPr id="261" name="PTObj_DBranchDLine_1_53">
          <a:extLst>
            <a:ext uri="{FF2B5EF4-FFF2-40B4-BE49-F238E27FC236}">
              <a16:creationId xmlns:a16="http://schemas.microsoft.com/office/drawing/2014/main" xmlns="" id="{CC7E70E2-C194-41FA-BD5A-98457B85AA33}"/>
            </a:ext>
          </a:extLst>
        </xdr:cNvPr>
        <xdr:cNvCxnSpPr/>
      </xdr:nvCxnSpPr>
      <xdr:spPr>
        <a:xfrm flipV="1">
          <a:off x="9415272" y="26664921"/>
          <a:ext cx="152400" cy="113792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145</xdr:row>
      <xdr:rowOff>185421</xdr:rowOff>
    </xdr:from>
    <xdr:to>
      <xdr:col>6</xdr:col>
      <xdr:colOff>127</xdr:colOff>
      <xdr:row>145</xdr:row>
      <xdr:rowOff>185421</xdr:rowOff>
    </xdr:to>
    <xdr:cxnSp macro="_xll.PtreeEvent_ObjectClick">
      <xdr:nvCxnSpPr>
        <xdr:cNvPr id="258" name="PTObj_DBranchHLine_1_52">
          <a:extLst>
            <a:ext uri="{FF2B5EF4-FFF2-40B4-BE49-F238E27FC236}">
              <a16:creationId xmlns:a16="http://schemas.microsoft.com/office/drawing/2014/main" xmlns="" id="{08F2EB12-3D52-4E83-8F8F-151F2CDAB1C1}"/>
            </a:ext>
          </a:extLst>
        </xdr:cNvPr>
        <xdr:cNvCxnSpPr/>
      </xdr:nvCxnSpPr>
      <xdr:spPr>
        <a:xfrm>
          <a:off x="7424547" y="27807921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135</xdr:row>
      <xdr:rowOff>180339</xdr:rowOff>
    </xdr:from>
    <xdr:to>
      <xdr:col>5</xdr:col>
      <xdr:colOff>242697</xdr:colOff>
      <xdr:row>145</xdr:row>
      <xdr:rowOff>185421</xdr:rowOff>
    </xdr:to>
    <xdr:cxnSp macro="_xll.PtreeEvent_ObjectClick">
      <xdr:nvCxnSpPr>
        <xdr:cNvPr id="257" name="PTObj_DBranchDLine_1_52">
          <a:extLst>
            <a:ext uri="{FF2B5EF4-FFF2-40B4-BE49-F238E27FC236}">
              <a16:creationId xmlns:a16="http://schemas.microsoft.com/office/drawing/2014/main" xmlns="" id="{3D088AA8-6A4F-4C81-BC41-6767C5CAD683}"/>
            </a:ext>
          </a:extLst>
        </xdr:cNvPr>
        <xdr:cNvCxnSpPr/>
      </xdr:nvCxnSpPr>
      <xdr:spPr>
        <a:xfrm>
          <a:off x="7272147" y="25897839"/>
          <a:ext cx="152400" cy="1910082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133</xdr:row>
      <xdr:rowOff>185420</xdr:rowOff>
    </xdr:from>
    <xdr:to>
      <xdr:col>8</xdr:col>
      <xdr:colOff>127</xdr:colOff>
      <xdr:row>133</xdr:row>
      <xdr:rowOff>185420</xdr:rowOff>
    </xdr:to>
    <xdr:cxnSp macro="_xll.PtreeEvent_ObjectClick">
      <xdr:nvCxnSpPr>
        <xdr:cNvPr id="254" name="PTObj_DBranchHLine_1_51">
          <a:extLst>
            <a:ext uri="{FF2B5EF4-FFF2-40B4-BE49-F238E27FC236}">
              <a16:creationId xmlns:a16="http://schemas.microsoft.com/office/drawing/2014/main" xmlns="" id="{45A09309-F3A9-4752-900A-340CBC4DCDD5}"/>
            </a:ext>
          </a:extLst>
        </xdr:cNvPr>
        <xdr:cNvCxnSpPr/>
      </xdr:nvCxnSpPr>
      <xdr:spPr>
        <a:xfrm>
          <a:off x="11472672" y="25521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129</xdr:row>
      <xdr:rowOff>180339</xdr:rowOff>
    </xdr:from>
    <xdr:to>
      <xdr:col>7</xdr:col>
      <xdr:colOff>242697</xdr:colOff>
      <xdr:row>133</xdr:row>
      <xdr:rowOff>185420</xdr:rowOff>
    </xdr:to>
    <xdr:cxnSp macro="_xll.PtreeEvent_ObjectClick">
      <xdr:nvCxnSpPr>
        <xdr:cNvPr id="253" name="PTObj_DBranchDLine_1_51">
          <a:extLst>
            <a:ext uri="{FF2B5EF4-FFF2-40B4-BE49-F238E27FC236}">
              <a16:creationId xmlns:a16="http://schemas.microsoft.com/office/drawing/2014/main" xmlns="" id="{BC05192D-98FC-467F-967A-C523DCBE48B7}"/>
            </a:ext>
          </a:extLst>
        </xdr:cNvPr>
        <xdr:cNvCxnSpPr/>
      </xdr:nvCxnSpPr>
      <xdr:spPr>
        <a:xfrm>
          <a:off x="11320272" y="24754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131</xdr:row>
      <xdr:rowOff>185420</xdr:rowOff>
    </xdr:from>
    <xdr:to>
      <xdr:col>8</xdr:col>
      <xdr:colOff>127</xdr:colOff>
      <xdr:row>131</xdr:row>
      <xdr:rowOff>185420</xdr:rowOff>
    </xdr:to>
    <xdr:cxnSp macro="_xll.PtreeEvent_ObjectClick">
      <xdr:nvCxnSpPr>
        <xdr:cNvPr id="250" name="PTObj_DBranchHLine_1_50">
          <a:extLst>
            <a:ext uri="{FF2B5EF4-FFF2-40B4-BE49-F238E27FC236}">
              <a16:creationId xmlns:a16="http://schemas.microsoft.com/office/drawing/2014/main" xmlns="" id="{D8BD0928-1F63-496C-8BFF-16C84F2BA0CD}"/>
            </a:ext>
          </a:extLst>
        </xdr:cNvPr>
        <xdr:cNvCxnSpPr/>
      </xdr:nvCxnSpPr>
      <xdr:spPr>
        <a:xfrm>
          <a:off x="11472672" y="25140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129</xdr:row>
      <xdr:rowOff>180339</xdr:rowOff>
    </xdr:from>
    <xdr:to>
      <xdr:col>7</xdr:col>
      <xdr:colOff>242697</xdr:colOff>
      <xdr:row>131</xdr:row>
      <xdr:rowOff>185420</xdr:rowOff>
    </xdr:to>
    <xdr:cxnSp macro="_xll.PtreeEvent_ObjectClick">
      <xdr:nvCxnSpPr>
        <xdr:cNvPr id="249" name="PTObj_DBranchDLine_1_50">
          <a:extLst>
            <a:ext uri="{FF2B5EF4-FFF2-40B4-BE49-F238E27FC236}">
              <a16:creationId xmlns:a16="http://schemas.microsoft.com/office/drawing/2014/main" xmlns="" id="{10AE455D-A725-4987-9BDB-2DA6EC2EA8D2}"/>
            </a:ext>
          </a:extLst>
        </xdr:cNvPr>
        <xdr:cNvCxnSpPr/>
      </xdr:nvCxnSpPr>
      <xdr:spPr>
        <a:xfrm>
          <a:off x="11320272" y="24754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127</xdr:row>
      <xdr:rowOff>185420</xdr:rowOff>
    </xdr:from>
    <xdr:to>
      <xdr:col>8</xdr:col>
      <xdr:colOff>127</xdr:colOff>
      <xdr:row>127</xdr:row>
      <xdr:rowOff>185420</xdr:rowOff>
    </xdr:to>
    <xdr:cxnSp macro="_xll.PtreeEvent_ObjectClick">
      <xdr:nvCxnSpPr>
        <xdr:cNvPr id="246" name="PTObj_DBranchHLine_1_49">
          <a:extLst>
            <a:ext uri="{FF2B5EF4-FFF2-40B4-BE49-F238E27FC236}">
              <a16:creationId xmlns:a16="http://schemas.microsoft.com/office/drawing/2014/main" xmlns="" id="{8B09F4BB-D57C-4936-A154-95877E3F67D0}"/>
            </a:ext>
          </a:extLst>
        </xdr:cNvPr>
        <xdr:cNvCxnSpPr/>
      </xdr:nvCxnSpPr>
      <xdr:spPr>
        <a:xfrm>
          <a:off x="11472672" y="24378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127</xdr:row>
      <xdr:rowOff>185420</xdr:rowOff>
    </xdr:from>
    <xdr:to>
      <xdr:col>7</xdr:col>
      <xdr:colOff>242697</xdr:colOff>
      <xdr:row>129</xdr:row>
      <xdr:rowOff>180339</xdr:rowOff>
    </xdr:to>
    <xdr:cxnSp macro="_xll.PtreeEvent_ObjectClick">
      <xdr:nvCxnSpPr>
        <xdr:cNvPr id="245" name="PTObj_DBranchDLine_1_49">
          <a:extLst>
            <a:ext uri="{FF2B5EF4-FFF2-40B4-BE49-F238E27FC236}">
              <a16:creationId xmlns:a16="http://schemas.microsoft.com/office/drawing/2014/main" xmlns="" id="{B91EED53-50CE-4EA4-8946-94E3DC83E1F1}"/>
            </a:ext>
          </a:extLst>
        </xdr:cNvPr>
        <xdr:cNvCxnSpPr/>
      </xdr:nvCxnSpPr>
      <xdr:spPr>
        <a:xfrm flipV="1">
          <a:off x="11320272" y="24378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129</xdr:row>
      <xdr:rowOff>185420</xdr:rowOff>
    </xdr:from>
    <xdr:to>
      <xdr:col>7</xdr:col>
      <xdr:colOff>127</xdr:colOff>
      <xdr:row>129</xdr:row>
      <xdr:rowOff>185420</xdr:rowOff>
    </xdr:to>
    <xdr:cxnSp macro="_xll.PtreeEvent_ObjectClick">
      <xdr:nvCxnSpPr>
        <xdr:cNvPr id="242" name="PTObj_DBranchHLine_1_48">
          <a:extLst>
            <a:ext uri="{FF2B5EF4-FFF2-40B4-BE49-F238E27FC236}">
              <a16:creationId xmlns:a16="http://schemas.microsoft.com/office/drawing/2014/main" xmlns="" id="{804C9BA1-712D-4194-B511-B053B8B5D6AD}"/>
            </a:ext>
          </a:extLst>
        </xdr:cNvPr>
        <xdr:cNvCxnSpPr/>
      </xdr:nvCxnSpPr>
      <xdr:spPr>
        <a:xfrm>
          <a:off x="9567672" y="24759920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125</xdr:row>
      <xdr:rowOff>180339</xdr:rowOff>
    </xdr:from>
    <xdr:to>
      <xdr:col>6</xdr:col>
      <xdr:colOff>242697</xdr:colOff>
      <xdr:row>129</xdr:row>
      <xdr:rowOff>185420</xdr:rowOff>
    </xdr:to>
    <xdr:cxnSp macro="_xll.PtreeEvent_ObjectClick">
      <xdr:nvCxnSpPr>
        <xdr:cNvPr id="241" name="PTObj_DBranchDLine_1_48">
          <a:extLst>
            <a:ext uri="{FF2B5EF4-FFF2-40B4-BE49-F238E27FC236}">
              <a16:creationId xmlns:a16="http://schemas.microsoft.com/office/drawing/2014/main" xmlns="" id="{A8C3DD19-A88C-4212-9931-A1578C7F36ED}"/>
            </a:ext>
          </a:extLst>
        </xdr:cNvPr>
        <xdr:cNvCxnSpPr/>
      </xdr:nvCxnSpPr>
      <xdr:spPr>
        <a:xfrm>
          <a:off x="9415272" y="23992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123</xdr:row>
      <xdr:rowOff>185420</xdr:rowOff>
    </xdr:from>
    <xdr:to>
      <xdr:col>8</xdr:col>
      <xdr:colOff>127</xdr:colOff>
      <xdr:row>123</xdr:row>
      <xdr:rowOff>185420</xdr:rowOff>
    </xdr:to>
    <xdr:cxnSp macro="_xll.PtreeEvent_ObjectClick">
      <xdr:nvCxnSpPr>
        <xdr:cNvPr id="238" name="PTObj_DBranchHLine_1_47">
          <a:extLst>
            <a:ext uri="{FF2B5EF4-FFF2-40B4-BE49-F238E27FC236}">
              <a16:creationId xmlns:a16="http://schemas.microsoft.com/office/drawing/2014/main" xmlns="" id="{A5B4AC63-5DBA-4286-8FE3-07B348274942}"/>
            </a:ext>
          </a:extLst>
        </xdr:cNvPr>
        <xdr:cNvCxnSpPr/>
      </xdr:nvCxnSpPr>
      <xdr:spPr>
        <a:xfrm>
          <a:off x="11472672" y="23616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119</xdr:row>
      <xdr:rowOff>180339</xdr:rowOff>
    </xdr:from>
    <xdr:to>
      <xdr:col>7</xdr:col>
      <xdr:colOff>242697</xdr:colOff>
      <xdr:row>123</xdr:row>
      <xdr:rowOff>185420</xdr:rowOff>
    </xdr:to>
    <xdr:cxnSp macro="_xll.PtreeEvent_ObjectClick">
      <xdr:nvCxnSpPr>
        <xdr:cNvPr id="237" name="PTObj_DBranchDLine_1_47">
          <a:extLst>
            <a:ext uri="{FF2B5EF4-FFF2-40B4-BE49-F238E27FC236}">
              <a16:creationId xmlns:a16="http://schemas.microsoft.com/office/drawing/2014/main" xmlns="" id="{1904753E-28B6-4855-A376-09E3695A6EA3}"/>
            </a:ext>
          </a:extLst>
        </xdr:cNvPr>
        <xdr:cNvCxnSpPr/>
      </xdr:nvCxnSpPr>
      <xdr:spPr>
        <a:xfrm>
          <a:off x="11320272" y="22849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121</xdr:row>
      <xdr:rowOff>185420</xdr:rowOff>
    </xdr:from>
    <xdr:to>
      <xdr:col>8</xdr:col>
      <xdr:colOff>127</xdr:colOff>
      <xdr:row>121</xdr:row>
      <xdr:rowOff>185420</xdr:rowOff>
    </xdr:to>
    <xdr:cxnSp macro="_xll.PtreeEvent_ObjectClick">
      <xdr:nvCxnSpPr>
        <xdr:cNvPr id="234" name="PTObj_DBranchHLine_1_46">
          <a:extLst>
            <a:ext uri="{FF2B5EF4-FFF2-40B4-BE49-F238E27FC236}">
              <a16:creationId xmlns:a16="http://schemas.microsoft.com/office/drawing/2014/main" xmlns="" id="{683AD613-F20F-44BB-B4E8-42D46ECD824E}"/>
            </a:ext>
          </a:extLst>
        </xdr:cNvPr>
        <xdr:cNvCxnSpPr/>
      </xdr:nvCxnSpPr>
      <xdr:spPr>
        <a:xfrm>
          <a:off x="11472672" y="23235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119</xdr:row>
      <xdr:rowOff>180339</xdr:rowOff>
    </xdr:from>
    <xdr:to>
      <xdr:col>7</xdr:col>
      <xdr:colOff>242697</xdr:colOff>
      <xdr:row>121</xdr:row>
      <xdr:rowOff>185420</xdr:rowOff>
    </xdr:to>
    <xdr:cxnSp macro="_xll.PtreeEvent_ObjectClick">
      <xdr:nvCxnSpPr>
        <xdr:cNvPr id="233" name="PTObj_DBranchDLine_1_46">
          <a:extLst>
            <a:ext uri="{FF2B5EF4-FFF2-40B4-BE49-F238E27FC236}">
              <a16:creationId xmlns:a16="http://schemas.microsoft.com/office/drawing/2014/main" xmlns="" id="{4C32208E-7E79-4B44-ABBA-94E22645A413}"/>
            </a:ext>
          </a:extLst>
        </xdr:cNvPr>
        <xdr:cNvCxnSpPr/>
      </xdr:nvCxnSpPr>
      <xdr:spPr>
        <a:xfrm>
          <a:off x="11320272" y="22849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117</xdr:row>
      <xdr:rowOff>185420</xdr:rowOff>
    </xdr:from>
    <xdr:to>
      <xdr:col>8</xdr:col>
      <xdr:colOff>127</xdr:colOff>
      <xdr:row>117</xdr:row>
      <xdr:rowOff>185420</xdr:rowOff>
    </xdr:to>
    <xdr:cxnSp macro="_xll.PtreeEvent_ObjectClick">
      <xdr:nvCxnSpPr>
        <xdr:cNvPr id="230" name="PTObj_DBranchHLine_1_45">
          <a:extLst>
            <a:ext uri="{FF2B5EF4-FFF2-40B4-BE49-F238E27FC236}">
              <a16:creationId xmlns:a16="http://schemas.microsoft.com/office/drawing/2014/main" xmlns="" id="{C206ACAF-3199-4DF6-A150-EF2DE295D6A1}"/>
            </a:ext>
          </a:extLst>
        </xdr:cNvPr>
        <xdr:cNvCxnSpPr/>
      </xdr:nvCxnSpPr>
      <xdr:spPr>
        <a:xfrm>
          <a:off x="11472672" y="22473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117</xdr:row>
      <xdr:rowOff>185420</xdr:rowOff>
    </xdr:from>
    <xdr:to>
      <xdr:col>7</xdr:col>
      <xdr:colOff>242697</xdr:colOff>
      <xdr:row>119</xdr:row>
      <xdr:rowOff>180339</xdr:rowOff>
    </xdr:to>
    <xdr:cxnSp macro="_xll.PtreeEvent_ObjectClick">
      <xdr:nvCxnSpPr>
        <xdr:cNvPr id="229" name="PTObj_DBranchDLine_1_45">
          <a:extLst>
            <a:ext uri="{FF2B5EF4-FFF2-40B4-BE49-F238E27FC236}">
              <a16:creationId xmlns:a16="http://schemas.microsoft.com/office/drawing/2014/main" xmlns="" id="{750EA91E-94BE-4B2C-BA05-AFE42EFC404E}"/>
            </a:ext>
          </a:extLst>
        </xdr:cNvPr>
        <xdr:cNvCxnSpPr/>
      </xdr:nvCxnSpPr>
      <xdr:spPr>
        <a:xfrm flipV="1">
          <a:off x="11320272" y="22473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119</xdr:row>
      <xdr:rowOff>185420</xdr:rowOff>
    </xdr:from>
    <xdr:to>
      <xdr:col>7</xdr:col>
      <xdr:colOff>127</xdr:colOff>
      <xdr:row>119</xdr:row>
      <xdr:rowOff>185420</xdr:rowOff>
    </xdr:to>
    <xdr:cxnSp macro="_xll.PtreeEvent_ObjectClick">
      <xdr:nvCxnSpPr>
        <xdr:cNvPr id="226" name="PTObj_DBranchHLine_1_44">
          <a:extLst>
            <a:ext uri="{FF2B5EF4-FFF2-40B4-BE49-F238E27FC236}">
              <a16:creationId xmlns:a16="http://schemas.microsoft.com/office/drawing/2014/main" xmlns="" id="{17A27CDB-04E4-47B6-A2E1-B1FA5BA69192}"/>
            </a:ext>
          </a:extLst>
        </xdr:cNvPr>
        <xdr:cNvCxnSpPr/>
      </xdr:nvCxnSpPr>
      <xdr:spPr>
        <a:xfrm>
          <a:off x="9567672" y="22854920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119</xdr:row>
      <xdr:rowOff>185420</xdr:rowOff>
    </xdr:from>
    <xdr:to>
      <xdr:col>6</xdr:col>
      <xdr:colOff>242697</xdr:colOff>
      <xdr:row>125</xdr:row>
      <xdr:rowOff>180339</xdr:rowOff>
    </xdr:to>
    <xdr:cxnSp macro="_xll.PtreeEvent_ObjectClick">
      <xdr:nvCxnSpPr>
        <xdr:cNvPr id="225" name="PTObj_DBranchDLine_1_44">
          <a:extLst>
            <a:ext uri="{FF2B5EF4-FFF2-40B4-BE49-F238E27FC236}">
              <a16:creationId xmlns:a16="http://schemas.microsoft.com/office/drawing/2014/main" xmlns="" id="{03233B00-D5F3-483B-BC9C-A5ECF012C036}"/>
            </a:ext>
          </a:extLst>
        </xdr:cNvPr>
        <xdr:cNvCxnSpPr/>
      </xdr:nvCxnSpPr>
      <xdr:spPr>
        <a:xfrm flipV="1">
          <a:off x="9415272" y="22854920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125</xdr:row>
      <xdr:rowOff>185420</xdr:rowOff>
    </xdr:from>
    <xdr:to>
      <xdr:col>6</xdr:col>
      <xdr:colOff>127</xdr:colOff>
      <xdr:row>125</xdr:row>
      <xdr:rowOff>185420</xdr:rowOff>
    </xdr:to>
    <xdr:cxnSp macro="_xll.PtreeEvent_ObjectClick">
      <xdr:nvCxnSpPr>
        <xdr:cNvPr id="222" name="PTObj_DBranchHLine_1_43">
          <a:extLst>
            <a:ext uri="{FF2B5EF4-FFF2-40B4-BE49-F238E27FC236}">
              <a16:creationId xmlns:a16="http://schemas.microsoft.com/office/drawing/2014/main" xmlns="" id="{151D4722-FF20-4E43-8861-A598D94C61C0}"/>
            </a:ext>
          </a:extLst>
        </xdr:cNvPr>
        <xdr:cNvCxnSpPr/>
      </xdr:nvCxnSpPr>
      <xdr:spPr>
        <a:xfrm>
          <a:off x="7424547" y="23997920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125</xdr:row>
      <xdr:rowOff>185420</xdr:rowOff>
    </xdr:from>
    <xdr:to>
      <xdr:col>5</xdr:col>
      <xdr:colOff>242697</xdr:colOff>
      <xdr:row>135</xdr:row>
      <xdr:rowOff>180339</xdr:rowOff>
    </xdr:to>
    <xdr:cxnSp macro="_xll.PtreeEvent_ObjectClick">
      <xdr:nvCxnSpPr>
        <xdr:cNvPr id="221" name="PTObj_DBranchDLine_1_43">
          <a:extLst>
            <a:ext uri="{FF2B5EF4-FFF2-40B4-BE49-F238E27FC236}">
              <a16:creationId xmlns:a16="http://schemas.microsoft.com/office/drawing/2014/main" xmlns="" id="{3FD1506F-A415-46FD-BC8D-FC8B54D0BF68}"/>
            </a:ext>
          </a:extLst>
        </xdr:cNvPr>
        <xdr:cNvCxnSpPr/>
      </xdr:nvCxnSpPr>
      <xdr:spPr>
        <a:xfrm flipV="1">
          <a:off x="7272147" y="23997920"/>
          <a:ext cx="152400" cy="1899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135</xdr:row>
      <xdr:rowOff>185420</xdr:rowOff>
    </xdr:from>
    <xdr:to>
      <xdr:col>5</xdr:col>
      <xdr:colOff>127</xdr:colOff>
      <xdr:row>135</xdr:row>
      <xdr:rowOff>185420</xdr:rowOff>
    </xdr:to>
    <xdr:cxnSp macro="_xll.PtreeEvent_ObjectClick">
      <xdr:nvCxnSpPr>
        <xdr:cNvPr id="218" name="PTObj_DBranchHLine_1_6">
          <a:extLst>
            <a:ext uri="{FF2B5EF4-FFF2-40B4-BE49-F238E27FC236}">
              <a16:creationId xmlns:a16="http://schemas.microsoft.com/office/drawing/2014/main" xmlns="" id="{8FA06B4F-47EF-4BFD-86A7-488BA8294849}"/>
            </a:ext>
          </a:extLst>
        </xdr:cNvPr>
        <xdr:cNvCxnSpPr/>
      </xdr:nvCxnSpPr>
      <xdr:spPr>
        <a:xfrm>
          <a:off x="5376672" y="25902920"/>
          <a:ext cx="18053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77</xdr:row>
      <xdr:rowOff>180339</xdr:rowOff>
    </xdr:from>
    <xdr:to>
      <xdr:col>4</xdr:col>
      <xdr:colOff>242697</xdr:colOff>
      <xdr:row>135</xdr:row>
      <xdr:rowOff>185420</xdr:rowOff>
    </xdr:to>
    <xdr:cxnSp macro="_xll.PtreeEvent_ObjectClick">
      <xdr:nvCxnSpPr>
        <xdr:cNvPr id="217" name="PTObj_DBranchDLine_1_6">
          <a:extLst>
            <a:ext uri="{FF2B5EF4-FFF2-40B4-BE49-F238E27FC236}">
              <a16:creationId xmlns:a16="http://schemas.microsoft.com/office/drawing/2014/main" xmlns="" id="{7CCB6CB1-C85E-49FC-83BE-A87AF0800413}"/>
            </a:ext>
          </a:extLst>
        </xdr:cNvPr>
        <xdr:cNvCxnSpPr/>
      </xdr:nvCxnSpPr>
      <xdr:spPr>
        <a:xfrm>
          <a:off x="5224272" y="14848839"/>
          <a:ext cx="152400" cy="11054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115</xdr:row>
      <xdr:rowOff>185420</xdr:rowOff>
    </xdr:from>
    <xdr:to>
      <xdr:col>8</xdr:col>
      <xdr:colOff>127</xdr:colOff>
      <xdr:row>115</xdr:row>
      <xdr:rowOff>185420</xdr:rowOff>
    </xdr:to>
    <xdr:cxnSp macro="_xll.PtreeEvent_ObjectClick">
      <xdr:nvCxnSpPr>
        <xdr:cNvPr id="210" name="PTObj_DBranchHLine_1_42">
          <a:extLst>
            <a:ext uri="{FF2B5EF4-FFF2-40B4-BE49-F238E27FC236}">
              <a16:creationId xmlns:a16="http://schemas.microsoft.com/office/drawing/2014/main" xmlns="" id="{8F8FB874-2787-455D-BDB6-0D741AC0F7D9}"/>
            </a:ext>
          </a:extLst>
        </xdr:cNvPr>
        <xdr:cNvCxnSpPr/>
      </xdr:nvCxnSpPr>
      <xdr:spPr>
        <a:xfrm>
          <a:off x="11472672" y="22092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111</xdr:row>
      <xdr:rowOff>180339</xdr:rowOff>
    </xdr:from>
    <xdr:to>
      <xdr:col>7</xdr:col>
      <xdr:colOff>242697</xdr:colOff>
      <xdr:row>115</xdr:row>
      <xdr:rowOff>185420</xdr:rowOff>
    </xdr:to>
    <xdr:cxnSp macro="_xll.PtreeEvent_ObjectClick">
      <xdr:nvCxnSpPr>
        <xdr:cNvPr id="209" name="PTObj_DBranchDLine_1_42">
          <a:extLst>
            <a:ext uri="{FF2B5EF4-FFF2-40B4-BE49-F238E27FC236}">
              <a16:creationId xmlns:a16="http://schemas.microsoft.com/office/drawing/2014/main" xmlns="" id="{7C559D89-E51A-4161-9D3F-8A05AA6F1A55}"/>
            </a:ext>
          </a:extLst>
        </xdr:cNvPr>
        <xdr:cNvCxnSpPr/>
      </xdr:nvCxnSpPr>
      <xdr:spPr>
        <a:xfrm>
          <a:off x="11320272" y="21325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113</xdr:row>
      <xdr:rowOff>185420</xdr:rowOff>
    </xdr:from>
    <xdr:to>
      <xdr:col>8</xdr:col>
      <xdr:colOff>127</xdr:colOff>
      <xdr:row>113</xdr:row>
      <xdr:rowOff>185420</xdr:rowOff>
    </xdr:to>
    <xdr:cxnSp macro="_xll.PtreeEvent_ObjectClick">
      <xdr:nvCxnSpPr>
        <xdr:cNvPr id="206" name="PTObj_DBranchHLine_1_41">
          <a:extLst>
            <a:ext uri="{FF2B5EF4-FFF2-40B4-BE49-F238E27FC236}">
              <a16:creationId xmlns:a16="http://schemas.microsoft.com/office/drawing/2014/main" xmlns="" id="{434FB757-BE08-4AF7-8848-0579D931AF97}"/>
            </a:ext>
          </a:extLst>
        </xdr:cNvPr>
        <xdr:cNvCxnSpPr/>
      </xdr:nvCxnSpPr>
      <xdr:spPr>
        <a:xfrm>
          <a:off x="11472672" y="21711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111</xdr:row>
      <xdr:rowOff>180339</xdr:rowOff>
    </xdr:from>
    <xdr:to>
      <xdr:col>7</xdr:col>
      <xdr:colOff>242697</xdr:colOff>
      <xdr:row>113</xdr:row>
      <xdr:rowOff>185420</xdr:rowOff>
    </xdr:to>
    <xdr:cxnSp macro="_xll.PtreeEvent_ObjectClick">
      <xdr:nvCxnSpPr>
        <xdr:cNvPr id="205" name="PTObj_DBranchDLine_1_41">
          <a:extLst>
            <a:ext uri="{FF2B5EF4-FFF2-40B4-BE49-F238E27FC236}">
              <a16:creationId xmlns:a16="http://schemas.microsoft.com/office/drawing/2014/main" xmlns="" id="{4F2C5323-A00C-4B68-A498-4295BFAA7E72}"/>
            </a:ext>
          </a:extLst>
        </xdr:cNvPr>
        <xdr:cNvCxnSpPr/>
      </xdr:nvCxnSpPr>
      <xdr:spPr>
        <a:xfrm>
          <a:off x="11320272" y="21325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109</xdr:row>
      <xdr:rowOff>185420</xdr:rowOff>
    </xdr:from>
    <xdr:to>
      <xdr:col>8</xdr:col>
      <xdr:colOff>127</xdr:colOff>
      <xdr:row>109</xdr:row>
      <xdr:rowOff>185420</xdr:rowOff>
    </xdr:to>
    <xdr:cxnSp macro="_xll.PtreeEvent_ObjectClick">
      <xdr:nvCxnSpPr>
        <xdr:cNvPr id="202" name="PTObj_DBranchHLine_1_40">
          <a:extLst>
            <a:ext uri="{FF2B5EF4-FFF2-40B4-BE49-F238E27FC236}">
              <a16:creationId xmlns:a16="http://schemas.microsoft.com/office/drawing/2014/main" xmlns="" id="{60D91BA3-763D-44AE-8B84-38F98CF99518}"/>
            </a:ext>
          </a:extLst>
        </xdr:cNvPr>
        <xdr:cNvCxnSpPr/>
      </xdr:nvCxnSpPr>
      <xdr:spPr>
        <a:xfrm>
          <a:off x="11472672" y="20949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109</xdr:row>
      <xdr:rowOff>185420</xdr:rowOff>
    </xdr:from>
    <xdr:to>
      <xdr:col>7</xdr:col>
      <xdr:colOff>242697</xdr:colOff>
      <xdr:row>111</xdr:row>
      <xdr:rowOff>180339</xdr:rowOff>
    </xdr:to>
    <xdr:cxnSp macro="_xll.PtreeEvent_ObjectClick">
      <xdr:nvCxnSpPr>
        <xdr:cNvPr id="201" name="PTObj_DBranchDLine_1_40">
          <a:extLst>
            <a:ext uri="{FF2B5EF4-FFF2-40B4-BE49-F238E27FC236}">
              <a16:creationId xmlns:a16="http://schemas.microsoft.com/office/drawing/2014/main" xmlns="" id="{999C4A2D-C836-44A8-9828-76C1F58A0850}"/>
            </a:ext>
          </a:extLst>
        </xdr:cNvPr>
        <xdr:cNvCxnSpPr/>
      </xdr:nvCxnSpPr>
      <xdr:spPr>
        <a:xfrm flipV="1">
          <a:off x="11320272" y="20949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111</xdr:row>
      <xdr:rowOff>185420</xdr:rowOff>
    </xdr:from>
    <xdr:to>
      <xdr:col>7</xdr:col>
      <xdr:colOff>127</xdr:colOff>
      <xdr:row>111</xdr:row>
      <xdr:rowOff>185420</xdr:rowOff>
    </xdr:to>
    <xdr:cxnSp macro="_xll.PtreeEvent_ObjectClick">
      <xdr:nvCxnSpPr>
        <xdr:cNvPr id="198" name="PTObj_DBranchHLine_1_39">
          <a:extLst>
            <a:ext uri="{FF2B5EF4-FFF2-40B4-BE49-F238E27FC236}">
              <a16:creationId xmlns:a16="http://schemas.microsoft.com/office/drawing/2014/main" xmlns="" id="{67132712-1353-43D0-AE16-D2A5BFF476CA}"/>
            </a:ext>
          </a:extLst>
        </xdr:cNvPr>
        <xdr:cNvCxnSpPr/>
      </xdr:nvCxnSpPr>
      <xdr:spPr>
        <a:xfrm>
          <a:off x="9567672" y="21330920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107</xdr:row>
      <xdr:rowOff>180339</xdr:rowOff>
    </xdr:from>
    <xdr:to>
      <xdr:col>6</xdr:col>
      <xdr:colOff>242697</xdr:colOff>
      <xdr:row>111</xdr:row>
      <xdr:rowOff>185420</xdr:rowOff>
    </xdr:to>
    <xdr:cxnSp macro="_xll.PtreeEvent_ObjectClick">
      <xdr:nvCxnSpPr>
        <xdr:cNvPr id="197" name="PTObj_DBranchDLine_1_39">
          <a:extLst>
            <a:ext uri="{FF2B5EF4-FFF2-40B4-BE49-F238E27FC236}">
              <a16:creationId xmlns:a16="http://schemas.microsoft.com/office/drawing/2014/main" xmlns="" id="{A1D82500-5B2C-4F0C-B9A6-427721AB7056}"/>
            </a:ext>
          </a:extLst>
        </xdr:cNvPr>
        <xdr:cNvCxnSpPr/>
      </xdr:nvCxnSpPr>
      <xdr:spPr>
        <a:xfrm>
          <a:off x="9415272" y="20563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105</xdr:row>
      <xdr:rowOff>185420</xdr:rowOff>
    </xdr:from>
    <xdr:to>
      <xdr:col>8</xdr:col>
      <xdr:colOff>127</xdr:colOff>
      <xdr:row>105</xdr:row>
      <xdr:rowOff>185420</xdr:rowOff>
    </xdr:to>
    <xdr:cxnSp macro="_xll.PtreeEvent_ObjectClick">
      <xdr:nvCxnSpPr>
        <xdr:cNvPr id="194" name="PTObj_DBranchHLine_1_38">
          <a:extLst>
            <a:ext uri="{FF2B5EF4-FFF2-40B4-BE49-F238E27FC236}">
              <a16:creationId xmlns:a16="http://schemas.microsoft.com/office/drawing/2014/main" xmlns="" id="{C2E7C0A4-E8B0-4688-8308-EB1C6B780739}"/>
            </a:ext>
          </a:extLst>
        </xdr:cNvPr>
        <xdr:cNvCxnSpPr/>
      </xdr:nvCxnSpPr>
      <xdr:spPr>
        <a:xfrm>
          <a:off x="11472672" y="20187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101</xdr:row>
      <xdr:rowOff>180339</xdr:rowOff>
    </xdr:from>
    <xdr:to>
      <xdr:col>7</xdr:col>
      <xdr:colOff>242697</xdr:colOff>
      <xdr:row>105</xdr:row>
      <xdr:rowOff>185420</xdr:rowOff>
    </xdr:to>
    <xdr:cxnSp macro="_xll.PtreeEvent_ObjectClick">
      <xdr:nvCxnSpPr>
        <xdr:cNvPr id="193" name="PTObj_DBranchDLine_1_38">
          <a:extLst>
            <a:ext uri="{FF2B5EF4-FFF2-40B4-BE49-F238E27FC236}">
              <a16:creationId xmlns:a16="http://schemas.microsoft.com/office/drawing/2014/main" xmlns="" id="{617F9287-99D2-48ED-ADBB-C5659DFEB9E6}"/>
            </a:ext>
          </a:extLst>
        </xdr:cNvPr>
        <xdr:cNvCxnSpPr/>
      </xdr:nvCxnSpPr>
      <xdr:spPr>
        <a:xfrm>
          <a:off x="11320272" y="19420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103</xdr:row>
      <xdr:rowOff>185420</xdr:rowOff>
    </xdr:from>
    <xdr:to>
      <xdr:col>8</xdr:col>
      <xdr:colOff>127</xdr:colOff>
      <xdr:row>103</xdr:row>
      <xdr:rowOff>185420</xdr:rowOff>
    </xdr:to>
    <xdr:cxnSp macro="_xll.PtreeEvent_ObjectClick">
      <xdr:nvCxnSpPr>
        <xdr:cNvPr id="190" name="PTObj_DBranchHLine_1_37">
          <a:extLst>
            <a:ext uri="{FF2B5EF4-FFF2-40B4-BE49-F238E27FC236}">
              <a16:creationId xmlns:a16="http://schemas.microsoft.com/office/drawing/2014/main" xmlns="" id="{1B375CF2-E963-44B6-96C3-E5959BB41715}"/>
            </a:ext>
          </a:extLst>
        </xdr:cNvPr>
        <xdr:cNvCxnSpPr/>
      </xdr:nvCxnSpPr>
      <xdr:spPr>
        <a:xfrm>
          <a:off x="11472672" y="19806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101</xdr:row>
      <xdr:rowOff>180339</xdr:rowOff>
    </xdr:from>
    <xdr:to>
      <xdr:col>7</xdr:col>
      <xdr:colOff>242697</xdr:colOff>
      <xdr:row>103</xdr:row>
      <xdr:rowOff>185420</xdr:rowOff>
    </xdr:to>
    <xdr:cxnSp macro="_xll.PtreeEvent_ObjectClick">
      <xdr:nvCxnSpPr>
        <xdr:cNvPr id="189" name="PTObj_DBranchDLine_1_37">
          <a:extLst>
            <a:ext uri="{FF2B5EF4-FFF2-40B4-BE49-F238E27FC236}">
              <a16:creationId xmlns:a16="http://schemas.microsoft.com/office/drawing/2014/main" xmlns="" id="{2EA3083B-88BD-42F6-82CC-CA5F4CDCED36}"/>
            </a:ext>
          </a:extLst>
        </xdr:cNvPr>
        <xdr:cNvCxnSpPr/>
      </xdr:nvCxnSpPr>
      <xdr:spPr>
        <a:xfrm>
          <a:off x="11320272" y="19420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99</xdr:row>
      <xdr:rowOff>185420</xdr:rowOff>
    </xdr:from>
    <xdr:to>
      <xdr:col>8</xdr:col>
      <xdr:colOff>127</xdr:colOff>
      <xdr:row>99</xdr:row>
      <xdr:rowOff>185420</xdr:rowOff>
    </xdr:to>
    <xdr:cxnSp macro="_xll.PtreeEvent_ObjectClick">
      <xdr:nvCxnSpPr>
        <xdr:cNvPr id="186" name="PTObj_DBranchHLine_1_36">
          <a:extLst>
            <a:ext uri="{FF2B5EF4-FFF2-40B4-BE49-F238E27FC236}">
              <a16:creationId xmlns:a16="http://schemas.microsoft.com/office/drawing/2014/main" xmlns="" id="{B0A0989A-F9E4-4DD2-BA00-8EDD4905A38E}"/>
            </a:ext>
          </a:extLst>
        </xdr:cNvPr>
        <xdr:cNvCxnSpPr/>
      </xdr:nvCxnSpPr>
      <xdr:spPr>
        <a:xfrm>
          <a:off x="11472672" y="19044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99</xdr:row>
      <xdr:rowOff>185420</xdr:rowOff>
    </xdr:from>
    <xdr:to>
      <xdr:col>7</xdr:col>
      <xdr:colOff>242697</xdr:colOff>
      <xdr:row>101</xdr:row>
      <xdr:rowOff>180339</xdr:rowOff>
    </xdr:to>
    <xdr:cxnSp macro="_xll.PtreeEvent_ObjectClick">
      <xdr:nvCxnSpPr>
        <xdr:cNvPr id="185" name="PTObj_DBranchDLine_1_36">
          <a:extLst>
            <a:ext uri="{FF2B5EF4-FFF2-40B4-BE49-F238E27FC236}">
              <a16:creationId xmlns:a16="http://schemas.microsoft.com/office/drawing/2014/main" xmlns="" id="{CB81C930-0C8C-4CB5-8CCA-E29845D249A5}"/>
            </a:ext>
          </a:extLst>
        </xdr:cNvPr>
        <xdr:cNvCxnSpPr/>
      </xdr:nvCxnSpPr>
      <xdr:spPr>
        <a:xfrm flipV="1">
          <a:off x="11320272" y="19044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101</xdr:row>
      <xdr:rowOff>185420</xdr:rowOff>
    </xdr:from>
    <xdr:to>
      <xdr:col>7</xdr:col>
      <xdr:colOff>127</xdr:colOff>
      <xdr:row>101</xdr:row>
      <xdr:rowOff>185420</xdr:rowOff>
    </xdr:to>
    <xdr:cxnSp macro="_xll.PtreeEvent_ObjectClick">
      <xdr:nvCxnSpPr>
        <xdr:cNvPr id="182" name="PTObj_DBranchHLine_1_35">
          <a:extLst>
            <a:ext uri="{FF2B5EF4-FFF2-40B4-BE49-F238E27FC236}">
              <a16:creationId xmlns:a16="http://schemas.microsoft.com/office/drawing/2014/main" xmlns="" id="{3CC8F66C-C2D8-4BA1-BEA0-80F4219E5D1F}"/>
            </a:ext>
          </a:extLst>
        </xdr:cNvPr>
        <xdr:cNvCxnSpPr/>
      </xdr:nvCxnSpPr>
      <xdr:spPr>
        <a:xfrm>
          <a:off x="9567672" y="19425920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101</xdr:row>
      <xdr:rowOff>185420</xdr:rowOff>
    </xdr:from>
    <xdr:to>
      <xdr:col>6</xdr:col>
      <xdr:colOff>242697</xdr:colOff>
      <xdr:row>107</xdr:row>
      <xdr:rowOff>180339</xdr:rowOff>
    </xdr:to>
    <xdr:cxnSp macro="_xll.PtreeEvent_ObjectClick">
      <xdr:nvCxnSpPr>
        <xdr:cNvPr id="181" name="PTObj_DBranchDLine_1_35">
          <a:extLst>
            <a:ext uri="{FF2B5EF4-FFF2-40B4-BE49-F238E27FC236}">
              <a16:creationId xmlns:a16="http://schemas.microsoft.com/office/drawing/2014/main" xmlns="" id="{93A4EA0C-562D-4047-885F-7821F945E320}"/>
            </a:ext>
          </a:extLst>
        </xdr:cNvPr>
        <xdr:cNvCxnSpPr/>
      </xdr:nvCxnSpPr>
      <xdr:spPr>
        <a:xfrm flipV="1">
          <a:off x="9415272" y="19425920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107</xdr:row>
      <xdr:rowOff>185420</xdr:rowOff>
    </xdr:from>
    <xdr:to>
      <xdr:col>6</xdr:col>
      <xdr:colOff>127</xdr:colOff>
      <xdr:row>107</xdr:row>
      <xdr:rowOff>185420</xdr:rowOff>
    </xdr:to>
    <xdr:cxnSp macro="_xll.PtreeEvent_ObjectClick">
      <xdr:nvCxnSpPr>
        <xdr:cNvPr id="178" name="PTObj_DBranchHLine_1_34">
          <a:extLst>
            <a:ext uri="{FF2B5EF4-FFF2-40B4-BE49-F238E27FC236}">
              <a16:creationId xmlns:a16="http://schemas.microsoft.com/office/drawing/2014/main" xmlns="" id="{9C3E20FD-377A-45A3-8EEE-5FFAD5AC5778}"/>
            </a:ext>
          </a:extLst>
        </xdr:cNvPr>
        <xdr:cNvCxnSpPr/>
      </xdr:nvCxnSpPr>
      <xdr:spPr>
        <a:xfrm>
          <a:off x="7424547" y="20568920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97</xdr:row>
      <xdr:rowOff>180339</xdr:rowOff>
    </xdr:from>
    <xdr:to>
      <xdr:col>5</xdr:col>
      <xdr:colOff>242697</xdr:colOff>
      <xdr:row>107</xdr:row>
      <xdr:rowOff>185420</xdr:rowOff>
    </xdr:to>
    <xdr:cxnSp macro="_xll.PtreeEvent_ObjectClick">
      <xdr:nvCxnSpPr>
        <xdr:cNvPr id="177" name="PTObj_DBranchDLine_1_34">
          <a:extLst>
            <a:ext uri="{FF2B5EF4-FFF2-40B4-BE49-F238E27FC236}">
              <a16:creationId xmlns:a16="http://schemas.microsoft.com/office/drawing/2014/main" xmlns="" id="{E0B56B61-90A4-42A2-AEDF-34B184F44007}"/>
            </a:ext>
          </a:extLst>
        </xdr:cNvPr>
        <xdr:cNvCxnSpPr/>
      </xdr:nvCxnSpPr>
      <xdr:spPr>
        <a:xfrm>
          <a:off x="7272147" y="186588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95</xdr:row>
      <xdr:rowOff>185420</xdr:rowOff>
    </xdr:from>
    <xdr:to>
      <xdr:col>8</xdr:col>
      <xdr:colOff>127</xdr:colOff>
      <xdr:row>95</xdr:row>
      <xdr:rowOff>185420</xdr:rowOff>
    </xdr:to>
    <xdr:cxnSp macro="_xll.PtreeEvent_ObjectClick">
      <xdr:nvCxnSpPr>
        <xdr:cNvPr id="174" name="PTObj_DBranchHLine_1_33">
          <a:extLst>
            <a:ext uri="{FF2B5EF4-FFF2-40B4-BE49-F238E27FC236}">
              <a16:creationId xmlns:a16="http://schemas.microsoft.com/office/drawing/2014/main" xmlns="" id="{611C3AEA-D6FA-4B11-9C59-F9971685A051}"/>
            </a:ext>
          </a:extLst>
        </xdr:cNvPr>
        <xdr:cNvCxnSpPr/>
      </xdr:nvCxnSpPr>
      <xdr:spPr>
        <a:xfrm>
          <a:off x="11472672" y="18282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91</xdr:row>
      <xdr:rowOff>180339</xdr:rowOff>
    </xdr:from>
    <xdr:to>
      <xdr:col>7</xdr:col>
      <xdr:colOff>242697</xdr:colOff>
      <xdr:row>95</xdr:row>
      <xdr:rowOff>185420</xdr:rowOff>
    </xdr:to>
    <xdr:cxnSp macro="_xll.PtreeEvent_ObjectClick">
      <xdr:nvCxnSpPr>
        <xdr:cNvPr id="173" name="PTObj_DBranchDLine_1_33">
          <a:extLst>
            <a:ext uri="{FF2B5EF4-FFF2-40B4-BE49-F238E27FC236}">
              <a16:creationId xmlns:a16="http://schemas.microsoft.com/office/drawing/2014/main" xmlns="" id="{5FFE5B2F-110C-45AA-A782-3550C1C61A37}"/>
            </a:ext>
          </a:extLst>
        </xdr:cNvPr>
        <xdr:cNvCxnSpPr/>
      </xdr:nvCxnSpPr>
      <xdr:spPr>
        <a:xfrm>
          <a:off x="11320272" y="17515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93</xdr:row>
      <xdr:rowOff>185420</xdr:rowOff>
    </xdr:from>
    <xdr:to>
      <xdr:col>8</xdr:col>
      <xdr:colOff>127</xdr:colOff>
      <xdr:row>93</xdr:row>
      <xdr:rowOff>185420</xdr:rowOff>
    </xdr:to>
    <xdr:cxnSp macro="_xll.PtreeEvent_ObjectClick">
      <xdr:nvCxnSpPr>
        <xdr:cNvPr id="170" name="PTObj_DBranchHLine_1_32">
          <a:extLst>
            <a:ext uri="{FF2B5EF4-FFF2-40B4-BE49-F238E27FC236}">
              <a16:creationId xmlns:a16="http://schemas.microsoft.com/office/drawing/2014/main" xmlns="" id="{568C38E4-98F4-4AD4-B86E-9DAC873A691D}"/>
            </a:ext>
          </a:extLst>
        </xdr:cNvPr>
        <xdr:cNvCxnSpPr/>
      </xdr:nvCxnSpPr>
      <xdr:spPr>
        <a:xfrm>
          <a:off x="11472672" y="17901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91</xdr:row>
      <xdr:rowOff>180339</xdr:rowOff>
    </xdr:from>
    <xdr:to>
      <xdr:col>7</xdr:col>
      <xdr:colOff>242697</xdr:colOff>
      <xdr:row>93</xdr:row>
      <xdr:rowOff>185420</xdr:rowOff>
    </xdr:to>
    <xdr:cxnSp macro="_xll.PtreeEvent_ObjectClick">
      <xdr:nvCxnSpPr>
        <xdr:cNvPr id="169" name="PTObj_DBranchDLine_1_32">
          <a:extLst>
            <a:ext uri="{FF2B5EF4-FFF2-40B4-BE49-F238E27FC236}">
              <a16:creationId xmlns:a16="http://schemas.microsoft.com/office/drawing/2014/main" xmlns="" id="{E8231115-F9B9-4751-AD54-B0836651E706}"/>
            </a:ext>
          </a:extLst>
        </xdr:cNvPr>
        <xdr:cNvCxnSpPr/>
      </xdr:nvCxnSpPr>
      <xdr:spPr>
        <a:xfrm>
          <a:off x="11320272" y="17515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89</xdr:row>
      <xdr:rowOff>185420</xdr:rowOff>
    </xdr:from>
    <xdr:to>
      <xdr:col>8</xdr:col>
      <xdr:colOff>127</xdr:colOff>
      <xdr:row>89</xdr:row>
      <xdr:rowOff>185420</xdr:rowOff>
    </xdr:to>
    <xdr:cxnSp macro="_xll.PtreeEvent_ObjectClick">
      <xdr:nvCxnSpPr>
        <xdr:cNvPr id="166" name="PTObj_DBranchHLine_1_31">
          <a:extLst>
            <a:ext uri="{FF2B5EF4-FFF2-40B4-BE49-F238E27FC236}">
              <a16:creationId xmlns:a16="http://schemas.microsoft.com/office/drawing/2014/main" xmlns="" id="{CE275A70-9AFA-4FC3-BE9C-E48562857C40}"/>
            </a:ext>
          </a:extLst>
        </xdr:cNvPr>
        <xdr:cNvCxnSpPr/>
      </xdr:nvCxnSpPr>
      <xdr:spPr>
        <a:xfrm>
          <a:off x="11472672" y="17139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89</xdr:row>
      <xdr:rowOff>185420</xdr:rowOff>
    </xdr:from>
    <xdr:to>
      <xdr:col>7</xdr:col>
      <xdr:colOff>242697</xdr:colOff>
      <xdr:row>91</xdr:row>
      <xdr:rowOff>180339</xdr:rowOff>
    </xdr:to>
    <xdr:cxnSp macro="_xll.PtreeEvent_ObjectClick">
      <xdr:nvCxnSpPr>
        <xdr:cNvPr id="165" name="PTObj_DBranchDLine_1_31">
          <a:extLst>
            <a:ext uri="{FF2B5EF4-FFF2-40B4-BE49-F238E27FC236}">
              <a16:creationId xmlns:a16="http://schemas.microsoft.com/office/drawing/2014/main" xmlns="" id="{217973BF-9E67-4DDF-8E68-477C6569988A}"/>
            </a:ext>
          </a:extLst>
        </xdr:cNvPr>
        <xdr:cNvCxnSpPr/>
      </xdr:nvCxnSpPr>
      <xdr:spPr>
        <a:xfrm flipV="1">
          <a:off x="11320272" y="17139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91</xdr:row>
      <xdr:rowOff>185420</xdr:rowOff>
    </xdr:from>
    <xdr:to>
      <xdr:col>7</xdr:col>
      <xdr:colOff>127</xdr:colOff>
      <xdr:row>91</xdr:row>
      <xdr:rowOff>185420</xdr:rowOff>
    </xdr:to>
    <xdr:cxnSp macro="_xll.PtreeEvent_ObjectClick">
      <xdr:nvCxnSpPr>
        <xdr:cNvPr id="162" name="PTObj_DBranchHLine_1_30">
          <a:extLst>
            <a:ext uri="{FF2B5EF4-FFF2-40B4-BE49-F238E27FC236}">
              <a16:creationId xmlns:a16="http://schemas.microsoft.com/office/drawing/2014/main" xmlns="" id="{5EC8E948-F582-48A6-AEAE-3C82E02E820D}"/>
            </a:ext>
          </a:extLst>
        </xdr:cNvPr>
        <xdr:cNvCxnSpPr/>
      </xdr:nvCxnSpPr>
      <xdr:spPr>
        <a:xfrm>
          <a:off x="9567672" y="17520920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87</xdr:row>
      <xdr:rowOff>180339</xdr:rowOff>
    </xdr:from>
    <xdr:to>
      <xdr:col>6</xdr:col>
      <xdr:colOff>242697</xdr:colOff>
      <xdr:row>91</xdr:row>
      <xdr:rowOff>185420</xdr:rowOff>
    </xdr:to>
    <xdr:cxnSp macro="_xll.PtreeEvent_ObjectClick">
      <xdr:nvCxnSpPr>
        <xdr:cNvPr id="161" name="PTObj_DBranchDLine_1_30">
          <a:extLst>
            <a:ext uri="{FF2B5EF4-FFF2-40B4-BE49-F238E27FC236}">
              <a16:creationId xmlns:a16="http://schemas.microsoft.com/office/drawing/2014/main" xmlns="" id="{9E967B78-5F0B-4095-B28F-04E455CBA818}"/>
            </a:ext>
          </a:extLst>
        </xdr:cNvPr>
        <xdr:cNvCxnSpPr/>
      </xdr:nvCxnSpPr>
      <xdr:spPr>
        <a:xfrm>
          <a:off x="9415272" y="16753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85</xdr:row>
      <xdr:rowOff>185420</xdr:rowOff>
    </xdr:from>
    <xdr:to>
      <xdr:col>8</xdr:col>
      <xdr:colOff>127</xdr:colOff>
      <xdr:row>85</xdr:row>
      <xdr:rowOff>185420</xdr:rowOff>
    </xdr:to>
    <xdr:cxnSp macro="_xll.PtreeEvent_ObjectClick">
      <xdr:nvCxnSpPr>
        <xdr:cNvPr id="158" name="PTObj_DBranchHLine_1_29">
          <a:extLst>
            <a:ext uri="{FF2B5EF4-FFF2-40B4-BE49-F238E27FC236}">
              <a16:creationId xmlns:a16="http://schemas.microsoft.com/office/drawing/2014/main" xmlns="" id="{68FC2972-A543-4D69-863C-CD87D782235A}"/>
            </a:ext>
          </a:extLst>
        </xdr:cNvPr>
        <xdr:cNvCxnSpPr/>
      </xdr:nvCxnSpPr>
      <xdr:spPr>
        <a:xfrm>
          <a:off x="11472672" y="16377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81</xdr:row>
      <xdr:rowOff>180339</xdr:rowOff>
    </xdr:from>
    <xdr:to>
      <xdr:col>7</xdr:col>
      <xdr:colOff>242697</xdr:colOff>
      <xdr:row>85</xdr:row>
      <xdr:rowOff>185420</xdr:rowOff>
    </xdr:to>
    <xdr:cxnSp macro="_xll.PtreeEvent_ObjectClick">
      <xdr:nvCxnSpPr>
        <xdr:cNvPr id="157" name="PTObj_DBranchDLine_1_29">
          <a:extLst>
            <a:ext uri="{FF2B5EF4-FFF2-40B4-BE49-F238E27FC236}">
              <a16:creationId xmlns:a16="http://schemas.microsoft.com/office/drawing/2014/main" xmlns="" id="{F809A1F6-1A67-44BB-B9F9-78BA3BD4422E}"/>
            </a:ext>
          </a:extLst>
        </xdr:cNvPr>
        <xdr:cNvCxnSpPr/>
      </xdr:nvCxnSpPr>
      <xdr:spPr>
        <a:xfrm>
          <a:off x="11320272" y="15610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83</xdr:row>
      <xdr:rowOff>185420</xdr:rowOff>
    </xdr:from>
    <xdr:to>
      <xdr:col>8</xdr:col>
      <xdr:colOff>127</xdr:colOff>
      <xdr:row>83</xdr:row>
      <xdr:rowOff>185420</xdr:rowOff>
    </xdr:to>
    <xdr:cxnSp macro="_xll.PtreeEvent_ObjectClick">
      <xdr:nvCxnSpPr>
        <xdr:cNvPr id="154" name="PTObj_DBranchHLine_1_28">
          <a:extLst>
            <a:ext uri="{FF2B5EF4-FFF2-40B4-BE49-F238E27FC236}">
              <a16:creationId xmlns:a16="http://schemas.microsoft.com/office/drawing/2014/main" xmlns="" id="{D45B35AD-3D83-47A4-BFD6-1054CA2DA1F6}"/>
            </a:ext>
          </a:extLst>
        </xdr:cNvPr>
        <xdr:cNvCxnSpPr/>
      </xdr:nvCxnSpPr>
      <xdr:spPr>
        <a:xfrm>
          <a:off x="11472672" y="15996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81</xdr:row>
      <xdr:rowOff>180339</xdr:rowOff>
    </xdr:from>
    <xdr:to>
      <xdr:col>7</xdr:col>
      <xdr:colOff>242697</xdr:colOff>
      <xdr:row>83</xdr:row>
      <xdr:rowOff>185420</xdr:rowOff>
    </xdr:to>
    <xdr:cxnSp macro="_xll.PtreeEvent_ObjectClick">
      <xdr:nvCxnSpPr>
        <xdr:cNvPr id="153" name="PTObj_DBranchDLine_1_28">
          <a:extLst>
            <a:ext uri="{FF2B5EF4-FFF2-40B4-BE49-F238E27FC236}">
              <a16:creationId xmlns:a16="http://schemas.microsoft.com/office/drawing/2014/main" xmlns="" id="{0F049F31-531B-41BE-B591-01B1EC6BAFA9}"/>
            </a:ext>
          </a:extLst>
        </xdr:cNvPr>
        <xdr:cNvCxnSpPr/>
      </xdr:nvCxnSpPr>
      <xdr:spPr>
        <a:xfrm>
          <a:off x="11320272" y="15610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79</xdr:row>
      <xdr:rowOff>185420</xdr:rowOff>
    </xdr:from>
    <xdr:to>
      <xdr:col>8</xdr:col>
      <xdr:colOff>127</xdr:colOff>
      <xdr:row>79</xdr:row>
      <xdr:rowOff>185420</xdr:rowOff>
    </xdr:to>
    <xdr:cxnSp macro="_xll.PtreeEvent_ObjectClick">
      <xdr:nvCxnSpPr>
        <xdr:cNvPr id="150" name="PTObj_DBranchHLine_1_27">
          <a:extLst>
            <a:ext uri="{FF2B5EF4-FFF2-40B4-BE49-F238E27FC236}">
              <a16:creationId xmlns:a16="http://schemas.microsoft.com/office/drawing/2014/main" xmlns="" id="{5F04F38F-CEC8-4DAB-98B4-C5AE0C7CF485}"/>
            </a:ext>
          </a:extLst>
        </xdr:cNvPr>
        <xdr:cNvCxnSpPr/>
      </xdr:nvCxnSpPr>
      <xdr:spPr>
        <a:xfrm>
          <a:off x="11472672" y="15234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79</xdr:row>
      <xdr:rowOff>185420</xdr:rowOff>
    </xdr:from>
    <xdr:to>
      <xdr:col>7</xdr:col>
      <xdr:colOff>242697</xdr:colOff>
      <xdr:row>81</xdr:row>
      <xdr:rowOff>180339</xdr:rowOff>
    </xdr:to>
    <xdr:cxnSp macro="_xll.PtreeEvent_ObjectClick">
      <xdr:nvCxnSpPr>
        <xdr:cNvPr id="149" name="PTObj_DBranchDLine_1_27">
          <a:extLst>
            <a:ext uri="{FF2B5EF4-FFF2-40B4-BE49-F238E27FC236}">
              <a16:creationId xmlns:a16="http://schemas.microsoft.com/office/drawing/2014/main" xmlns="" id="{1FB3A98C-9BC7-429F-B2C6-2731939E57B0}"/>
            </a:ext>
          </a:extLst>
        </xdr:cNvPr>
        <xdr:cNvCxnSpPr/>
      </xdr:nvCxnSpPr>
      <xdr:spPr>
        <a:xfrm flipV="1">
          <a:off x="11320272" y="15234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81</xdr:row>
      <xdr:rowOff>185420</xdr:rowOff>
    </xdr:from>
    <xdr:to>
      <xdr:col>7</xdr:col>
      <xdr:colOff>127</xdr:colOff>
      <xdr:row>81</xdr:row>
      <xdr:rowOff>185420</xdr:rowOff>
    </xdr:to>
    <xdr:cxnSp macro="_xll.PtreeEvent_ObjectClick">
      <xdr:nvCxnSpPr>
        <xdr:cNvPr id="146" name="PTObj_DBranchHLine_1_26">
          <a:extLst>
            <a:ext uri="{FF2B5EF4-FFF2-40B4-BE49-F238E27FC236}">
              <a16:creationId xmlns:a16="http://schemas.microsoft.com/office/drawing/2014/main" xmlns="" id="{BB49763D-C4B6-4C91-8D86-2125F94781F8}"/>
            </a:ext>
          </a:extLst>
        </xdr:cNvPr>
        <xdr:cNvCxnSpPr/>
      </xdr:nvCxnSpPr>
      <xdr:spPr>
        <a:xfrm>
          <a:off x="9567672" y="15615920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81</xdr:row>
      <xdr:rowOff>185420</xdr:rowOff>
    </xdr:from>
    <xdr:to>
      <xdr:col>6</xdr:col>
      <xdr:colOff>242697</xdr:colOff>
      <xdr:row>87</xdr:row>
      <xdr:rowOff>180339</xdr:rowOff>
    </xdr:to>
    <xdr:cxnSp macro="_xll.PtreeEvent_ObjectClick">
      <xdr:nvCxnSpPr>
        <xdr:cNvPr id="145" name="PTObj_DBranchDLine_1_26">
          <a:extLst>
            <a:ext uri="{FF2B5EF4-FFF2-40B4-BE49-F238E27FC236}">
              <a16:creationId xmlns:a16="http://schemas.microsoft.com/office/drawing/2014/main" xmlns="" id="{BD7E900E-6559-4AF9-9C18-4409EB9F809F}"/>
            </a:ext>
          </a:extLst>
        </xdr:cNvPr>
        <xdr:cNvCxnSpPr/>
      </xdr:nvCxnSpPr>
      <xdr:spPr>
        <a:xfrm flipV="1">
          <a:off x="9415272" y="15615920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87</xdr:row>
      <xdr:rowOff>185420</xdr:rowOff>
    </xdr:from>
    <xdr:to>
      <xdr:col>6</xdr:col>
      <xdr:colOff>127</xdr:colOff>
      <xdr:row>87</xdr:row>
      <xdr:rowOff>185420</xdr:rowOff>
    </xdr:to>
    <xdr:cxnSp macro="_xll.PtreeEvent_ObjectClick">
      <xdr:nvCxnSpPr>
        <xdr:cNvPr id="142" name="PTObj_DBranchHLine_1_25">
          <a:extLst>
            <a:ext uri="{FF2B5EF4-FFF2-40B4-BE49-F238E27FC236}">
              <a16:creationId xmlns:a16="http://schemas.microsoft.com/office/drawing/2014/main" xmlns="" id="{1C727A3E-BFD9-40F7-BE59-1967CD9F1AEF}"/>
            </a:ext>
          </a:extLst>
        </xdr:cNvPr>
        <xdr:cNvCxnSpPr/>
      </xdr:nvCxnSpPr>
      <xdr:spPr>
        <a:xfrm>
          <a:off x="7424547" y="16758920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87</xdr:row>
      <xdr:rowOff>185420</xdr:rowOff>
    </xdr:from>
    <xdr:to>
      <xdr:col>5</xdr:col>
      <xdr:colOff>242697</xdr:colOff>
      <xdr:row>97</xdr:row>
      <xdr:rowOff>180339</xdr:rowOff>
    </xdr:to>
    <xdr:cxnSp macro="_xll.PtreeEvent_ObjectClick">
      <xdr:nvCxnSpPr>
        <xdr:cNvPr id="141" name="PTObj_DBranchDLine_1_25">
          <a:extLst>
            <a:ext uri="{FF2B5EF4-FFF2-40B4-BE49-F238E27FC236}">
              <a16:creationId xmlns:a16="http://schemas.microsoft.com/office/drawing/2014/main" xmlns="" id="{78DCAF75-F8BE-478D-82D1-52975A773F43}"/>
            </a:ext>
          </a:extLst>
        </xdr:cNvPr>
        <xdr:cNvCxnSpPr/>
      </xdr:nvCxnSpPr>
      <xdr:spPr>
        <a:xfrm flipV="1">
          <a:off x="7272147" y="16758920"/>
          <a:ext cx="152400" cy="1899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97</xdr:row>
      <xdr:rowOff>185420</xdr:rowOff>
    </xdr:from>
    <xdr:to>
      <xdr:col>5</xdr:col>
      <xdr:colOff>127</xdr:colOff>
      <xdr:row>97</xdr:row>
      <xdr:rowOff>185420</xdr:rowOff>
    </xdr:to>
    <xdr:cxnSp macro="_xll.PtreeEvent_ObjectClick">
      <xdr:nvCxnSpPr>
        <xdr:cNvPr id="138" name="PTObj_DBranchHLine_1_5">
          <a:extLst>
            <a:ext uri="{FF2B5EF4-FFF2-40B4-BE49-F238E27FC236}">
              <a16:creationId xmlns:a16="http://schemas.microsoft.com/office/drawing/2014/main" xmlns="" id="{9016672B-C129-4027-A9EE-C2D228D1E0F6}"/>
            </a:ext>
          </a:extLst>
        </xdr:cNvPr>
        <xdr:cNvCxnSpPr/>
      </xdr:nvCxnSpPr>
      <xdr:spPr>
        <a:xfrm>
          <a:off x="5376672" y="18663920"/>
          <a:ext cx="18053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77</xdr:row>
      <xdr:rowOff>180339</xdr:rowOff>
    </xdr:from>
    <xdr:to>
      <xdr:col>4</xdr:col>
      <xdr:colOff>242697</xdr:colOff>
      <xdr:row>97</xdr:row>
      <xdr:rowOff>185420</xdr:rowOff>
    </xdr:to>
    <xdr:cxnSp macro="_xll.PtreeEvent_ObjectClick">
      <xdr:nvCxnSpPr>
        <xdr:cNvPr id="137" name="PTObj_DBranchDLine_1_5">
          <a:extLst>
            <a:ext uri="{FF2B5EF4-FFF2-40B4-BE49-F238E27FC236}">
              <a16:creationId xmlns:a16="http://schemas.microsoft.com/office/drawing/2014/main" xmlns="" id="{2FAB1367-7E66-4CE8-A938-26890AC92DEC}"/>
            </a:ext>
          </a:extLst>
        </xdr:cNvPr>
        <xdr:cNvCxnSpPr/>
      </xdr:nvCxnSpPr>
      <xdr:spPr>
        <a:xfrm>
          <a:off x="5224272" y="14848839"/>
          <a:ext cx="152400" cy="3815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75</xdr:row>
      <xdr:rowOff>185420</xdr:rowOff>
    </xdr:from>
    <xdr:to>
      <xdr:col>8</xdr:col>
      <xdr:colOff>127</xdr:colOff>
      <xdr:row>75</xdr:row>
      <xdr:rowOff>185420</xdr:rowOff>
    </xdr:to>
    <xdr:cxnSp macro="_xll.PtreeEvent_ObjectClick">
      <xdr:nvCxnSpPr>
        <xdr:cNvPr id="130" name="PTObj_DBranchHLine_1_24">
          <a:extLst>
            <a:ext uri="{FF2B5EF4-FFF2-40B4-BE49-F238E27FC236}">
              <a16:creationId xmlns:a16="http://schemas.microsoft.com/office/drawing/2014/main" xmlns="" id="{E996908D-6CC1-4C84-A851-B88777F5C9A2}"/>
            </a:ext>
          </a:extLst>
        </xdr:cNvPr>
        <xdr:cNvCxnSpPr/>
      </xdr:nvCxnSpPr>
      <xdr:spPr>
        <a:xfrm>
          <a:off x="11472672" y="14472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71</xdr:row>
      <xdr:rowOff>180339</xdr:rowOff>
    </xdr:from>
    <xdr:to>
      <xdr:col>7</xdr:col>
      <xdr:colOff>242697</xdr:colOff>
      <xdr:row>75</xdr:row>
      <xdr:rowOff>185420</xdr:rowOff>
    </xdr:to>
    <xdr:cxnSp macro="_xll.PtreeEvent_ObjectClick">
      <xdr:nvCxnSpPr>
        <xdr:cNvPr id="129" name="PTObj_DBranchDLine_1_24">
          <a:extLst>
            <a:ext uri="{FF2B5EF4-FFF2-40B4-BE49-F238E27FC236}">
              <a16:creationId xmlns:a16="http://schemas.microsoft.com/office/drawing/2014/main" xmlns="" id="{840928EB-DC79-42AE-8CEA-EE32DB858C17}"/>
            </a:ext>
          </a:extLst>
        </xdr:cNvPr>
        <xdr:cNvCxnSpPr/>
      </xdr:nvCxnSpPr>
      <xdr:spPr>
        <a:xfrm>
          <a:off x="11320272" y="13705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73</xdr:row>
      <xdr:rowOff>185420</xdr:rowOff>
    </xdr:from>
    <xdr:to>
      <xdr:col>8</xdr:col>
      <xdr:colOff>127</xdr:colOff>
      <xdr:row>73</xdr:row>
      <xdr:rowOff>185420</xdr:rowOff>
    </xdr:to>
    <xdr:cxnSp macro="_xll.PtreeEvent_ObjectClick">
      <xdr:nvCxnSpPr>
        <xdr:cNvPr id="126" name="PTObj_DBranchHLine_1_23">
          <a:extLst>
            <a:ext uri="{FF2B5EF4-FFF2-40B4-BE49-F238E27FC236}">
              <a16:creationId xmlns:a16="http://schemas.microsoft.com/office/drawing/2014/main" xmlns="" id="{4D5F5E92-9BF7-4365-AE0C-F68BF7440D75}"/>
            </a:ext>
          </a:extLst>
        </xdr:cNvPr>
        <xdr:cNvCxnSpPr/>
      </xdr:nvCxnSpPr>
      <xdr:spPr>
        <a:xfrm>
          <a:off x="11472672" y="14091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71</xdr:row>
      <xdr:rowOff>180339</xdr:rowOff>
    </xdr:from>
    <xdr:to>
      <xdr:col>7</xdr:col>
      <xdr:colOff>242697</xdr:colOff>
      <xdr:row>73</xdr:row>
      <xdr:rowOff>185420</xdr:rowOff>
    </xdr:to>
    <xdr:cxnSp macro="_xll.PtreeEvent_ObjectClick">
      <xdr:nvCxnSpPr>
        <xdr:cNvPr id="125" name="PTObj_DBranchDLine_1_23">
          <a:extLst>
            <a:ext uri="{FF2B5EF4-FFF2-40B4-BE49-F238E27FC236}">
              <a16:creationId xmlns:a16="http://schemas.microsoft.com/office/drawing/2014/main" xmlns="" id="{24153EDD-8037-41B0-912F-A0241094EC5A}"/>
            </a:ext>
          </a:extLst>
        </xdr:cNvPr>
        <xdr:cNvCxnSpPr/>
      </xdr:nvCxnSpPr>
      <xdr:spPr>
        <a:xfrm>
          <a:off x="11320272" y="13705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69</xdr:row>
      <xdr:rowOff>185420</xdr:rowOff>
    </xdr:from>
    <xdr:to>
      <xdr:col>8</xdr:col>
      <xdr:colOff>127</xdr:colOff>
      <xdr:row>69</xdr:row>
      <xdr:rowOff>185420</xdr:rowOff>
    </xdr:to>
    <xdr:cxnSp macro="_xll.PtreeEvent_ObjectClick">
      <xdr:nvCxnSpPr>
        <xdr:cNvPr id="122" name="PTObj_DBranchHLine_1_22">
          <a:extLst>
            <a:ext uri="{FF2B5EF4-FFF2-40B4-BE49-F238E27FC236}">
              <a16:creationId xmlns:a16="http://schemas.microsoft.com/office/drawing/2014/main" xmlns="" id="{09DB82D2-7F46-407D-B2B5-E1212CD23FAA}"/>
            </a:ext>
          </a:extLst>
        </xdr:cNvPr>
        <xdr:cNvCxnSpPr/>
      </xdr:nvCxnSpPr>
      <xdr:spPr>
        <a:xfrm>
          <a:off x="11472672" y="13329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69</xdr:row>
      <xdr:rowOff>185420</xdr:rowOff>
    </xdr:from>
    <xdr:to>
      <xdr:col>7</xdr:col>
      <xdr:colOff>242697</xdr:colOff>
      <xdr:row>71</xdr:row>
      <xdr:rowOff>180339</xdr:rowOff>
    </xdr:to>
    <xdr:cxnSp macro="_xll.PtreeEvent_ObjectClick">
      <xdr:nvCxnSpPr>
        <xdr:cNvPr id="121" name="PTObj_DBranchDLine_1_22">
          <a:extLst>
            <a:ext uri="{FF2B5EF4-FFF2-40B4-BE49-F238E27FC236}">
              <a16:creationId xmlns:a16="http://schemas.microsoft.com/office/drawing/2014/main" xmlns="" id="{E16B1B1E-42D9-4DB0-88E4-566A4690EC46}"/>
            </a:ext>
          </a:extLst>
        </xdr:cNvPr>
        <xdr:cNvCxnSpPr/>
      </xdr:nvCxnSpPr>
      <xdr:spPr>
        <a:xfrm flipV="1">
          <a:off x="11320272" y="13329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71</xdr:row>
      <xdr:rowOff>185420</xdr:rowOff>
    </xdr:from>
    <xdr:to>
      <xdr:col>7</xdr:col>
      <xdr:colOff>127</xdr:colOff>
      <xdr:row>71</xdr:row>
      <xdr:rowOff>185420</xdr:rowOff>
    </xdr:to>
    <xdr:cxnSp macro="_xll.PtreeEvent_ObjectClick">
      <xdr:nvCxnSpPr>
        <xdr:cNvPr id="118" name="PTObj_DBranchHLine_1_21">
          <a:extLst>
            <a:ext uri="{FF2B5EF4-FFF2-40B4-BE49-F238E27FC236}">
              <a16:creationId xmlns:a16="http://schemas.microsoft.com/office/drawing/2014/main" xmlns="" id="{844D204D-B0F5-4041-ACB8-925805CC2C38}"/>
            </a:ext>
          </a:extLst>
        </xdr:cNvPr>
        <xdr:cNvCxnSpPr/>
      </xdr:nvCxnSpPr>
      <xdr:spPr>
        <a:xfrm>
          <a:off x="9567672" y="13710920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67</xdr:row>
      <xdr:rowOff>180339</xdr:rowOff>
    </xdr:from>
    <xdr:to>
      <xdr:col>6</xdr:col>
      <xdr:colOff>242697</xdr:colOff>
      <xdr:row>71</xdr:row>
      <xdr:rowOff>185420</xdr:rowOff>
    </xdr:to>
    <xdr:cxnSp macro="_xll.PtreeEvent_ObjectClick">
      <xdr:nvCxnSpPr>
        <xdr:cNvPr id="117" name="PTObj_DBranchDLine_1_21">
          <a:extLst>
            <a:ext uri="{FF2B5EF4-FFF2-40B4-BE49-F238E27FC236}">
              <a16:creationId xmlns:a16="http://schemas.microsoft.com/office/drawing/2014/main" xmlns="" id="{BC622B02-1DAB-4327-9382-63AD99CF607A}"/>
            </a:ext>
          </a:extLst>
        </xdr:cNvPr>
        <xdr:cNvCxnSpPr/>
      </xdr:nvCxnSpPr>
      <xdr:spPr>
        <a:xfrm>
          <a:off x="9415272" y="12943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65</xdr:row>
      <xdr:rowOff>185420</xdr:rowOff>
    </xdr:from>
    <xdr:to>
      <xdr:col>8</xdr:col>
      <xdr:colOff>127</xdr:colOff>
      <xdr:row>65</xdr:row>
      <xdr:rowOff>185420</xdr:rowOff>
    </xdr:to>
    <xdr:cxnSp macro="_xll.PtreeEvent_ObjectClick">
      <xdr:nvCxnSpPr>
        <xdr:cNvPr id="114" name="PTObj_DBranchHLine_1_20">
          <a:extLst>
            <a:ext uri="{FF2B5EF4-FFF2-40B4-BE49-F238E27FC236}">
              <a16:creationId xmlns:a16="http://schemas.microsoft.com/office/drawing/2014/main" xmlns="" id="{093DEADF-BB33-4DF2-BBA4-0F6DA903D6CD}"/>
            </a:ext>
          </a:extLst>
        </xdr:cNvPr>
        <xdr:cNvCxnSpPr/>
      </xdr:nvCxnSpPr>
      <xdr:spPr>
        <a:xfrm>
          <a:off x="11472672" y="12567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61</xdr:row>
      <xdr:rowOff>180339</xdr:rowOff>
    </xdr:from>
    <xdr:to>
      <xdr:col>7</xdr:col>
      <xdr:colOff>242697</xdr:colOff>
      <xdr:row>65</xdr:row>
      <xdr:rowOff>185420</xdr:rowOff>
    </xdr:to>
    <xdr:cxnSp macro="_xll.PtreeEvent_ObjectClick">
      <xdr:nvCxnSpPr>
        <xdr:cNvPr id="113" name="PTObj_DBranchDLine_1_20">
          <a:extLst>
            <a:ext uri="{FF2B5EF4-FFF2-40B4-BE49-F238E27FC236}">
              <a16:creationId xmlns:a16="http://schemas.microsoft.com/office/drawing/2014/main" xmlns="" id="{774E8503-B435-44D0-8883-9100C941D92A}"/>
            </a:ext>
          </a:extLst>
        </xdr:cNvPr>
        <xdr:cNvCxnSpPr/>
      </xdr:nvCxnSpPr>
      <xdr:spPr>
        <a:xfrm>
          <a:off x="11320272" y="11800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63</xdr:row>
      <xdr:rowOff>185420</xdr:rowOff>
    </xdr:from>
    <xdr:to>
      <xdr:col>8</xdr:col>
      <xdr:colOff>127</xdr:colOff>
      <xdr:row>63</xdr:row>
      <xdr:rowOff>185420</xdr:rowOff>
    </xdr:to>
    <xdr:cxnSp macro="_xll.PtreeEvent_ObjectClick">
      <xdr:nvCxnSpPr>
        <xdr:cNvPr id="110" name="PTObj_DBranchHLine_1_19">
          <a:extLst>
            <a:ext uri="{FF2B5EF4-FFF2-40B4-BE49-F238E27FC236}">
              <a16:creationId xmlns:a16="http://schemas.microsoft.com/office/drawing/2014/main" xmlns="" id="{24044F44-EA64-4A2D-BCF3-D4B6BFA283D9}"/>
            </a:ext>
          </a:extLst>
        </xdr:cNvPr>
        <xdr:cNvCxnSpPr/>
      </xdr:nvCxnSpPr>
      <xdr:spPr>
        <a:xfrm>
          <a:off x="11472672" y="12186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61</xdr:row>
      <xdr:rowOff>180339</xdr:rowOff>
    </xdr:from>
    <xdr:to>
      <xdr:col>7</xdr:col>
      <xdr:colOff>242697</xdr:colOff>
      <xdr:row>63</xdr:row>
      <xdr:rowOff>185420</xdr:rowOff>
    </xdr:to>
    <xdr:cxnSp macro="_xll.PtreeEvent_ObjectClick">
      <xdr:nvCxnSpPr>
        <xdr:cNvPr id="109" name="PTObj_DBranchDLine_1_19">
          <a:extLst>
            <a:ext uri="{FF2B5EF4-FFF2-40B4-BE49-F238E27FC236}">
              <a16:creationId xmlns:a16="http://schemas.microsoft.com/office/drawing/2014/main" xmlns="" id="{63646CE7-EE32-4D0A-8819-15EECD9DEB4D}"/>
            </a:ext>
          </a:extLst>
        </xdr:cNvPr>
        <xdr:cNvCxnSpPr/>
      </xdr:nvCxnSpPr>
      <xdr:spPr>
        <a:xfrm>
          <a:off x="11320272" y="11800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59</xdr:row>
      <xdr:rowOff>185420</xdr:rowOff>
    </xdr:from>
    <xdr:to>
      <xdr:col>8</xdr:col>
      <xdr:colOff>127</xdr:colOff>
      <xdr:row>59</xdr:row>
      <xdr:rowOff>185420</xdr:rowOff>
    </xdr:to>
    <xdr:cxnSp macro="_xll.PtreeEvent_ObjectClick">
      <xdr:nvCxnSpPr>
        <xdr:cNvPr id="106" name="PTObj_DBranchHLine_1_18">
          <a:extLst>
            <a:ext uri="{FF2B5EF4-FFF2-40B4-BE49-F238E27FC236}">
              <a16:creationId xmlns:a16="http://schemas.microsoft.com/office/drawing/2014/main" xmlns="" id="{1FB7831F-BF8B-4FC6-BB08-5CBC80E8D6F7}"/>
            </a:ext>
          </a:extLst>
        </xdr:cNvPr>
        <xdr:cNvCxnSpPr/>
      </xdr:nvCxnSpPr>
      <xdr:spPr>
        <a:xfrm>
          <a:off x="11472672" y="11424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59</xdr:row>
      <xdr:rowOff>185420</xdr:rowOff>
    </xdr:from>
    <xdr:to>
      <xdr:col>7</xdr:col>
      <xdr:colOff>242697</xdr:colOff>
      <xdr:row>61</xdr:row>
      <xdr:rowOff>180339</xdr:rowOff>
    </xdr:to>
    <xdr:cxnSp macro="_xll.PtreeEvent_ObjectClick">
      <xdr:nvCxnSpPr>
        <xdr:cNvPr id="105" name="PTObj_DBranchDLine_1_18">
          <a:extLst>
            <a:ext uri="{FF2B5EF4-FFF2-40B4-BE49-F238E27FC236}">
              <a16:creationId xmlns:a16="http://schemas.microsoft.com/office/drawing/2014/main" xmlns="" id="{9CBA9913-8A78-480D-9BCA-7A246C38E819}"/>
            </a:ext>
          </a:extLst>
        </xdr:cNvPr>
        <xdr:cNvCxnSpPr/>
      </xdr:nvCxnSpPr>
      <xdr:spPr>
        <a:xfrm flipV="1">
          <a:off x="11320272" y="11424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61</xdr:row>
      <xdr:rowOff>185420</xdr:rowOff>
    </xdr:from>
    <xdr:to>
      <xdr:col>7</xdr:col>
      <xdr:colOff>127</xdr:colOff>
      <xdr:row>61</xdr:row>
      <xdr:rowOff>185420</xdr:rowOff>
    </xdr:to>
    <xdr:cxnSp macro="_xll.PtreeEvent_ObjectClick">
      <xdr:nvCxnSpPr>
        <xdr:cNvPr id="102" name="PTObj_DBranchHLine_1_17">
          <a:extLst>
            <a:ext uri="{FF2B5EF4-FFF2-40B4-BE49-F238E27FC236}">
              <a16:creationId xmlns:a16="http://schemas.microsoft.com/office/drawing/2014/main" xmlns="" id="{3D250F6A-D6E5-4D75-85CD-258B3DD56134}"/>
            </a:ext>
          </a:extLst>
        </xdr:cNvPr>
        <xdr:cNvCxnSpPr/>
      </xdr:nvCxnSpPr>
      <xdr:spPr>
        <a:xfrm>
          <a:off x="9567672" y="11805920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61</xdr:row>
      <xdr:rowOff>185420</xdr:rowOff>
    </xdr:from>
    <xdr:to>
      <xdr:col>6</xdr:col>
      <xdr:colOff>242697</xdr:colOff>
      <xdr:row>67</xdr:row>
      <xdr:rowOff>180339</xdr:rowOff>
    </xdr:to>
    <xdr:cxnSp macro="_xll.PtreeEvent_ObjectClick">
      <xdr:nvCxnSpPr>
        <xdr:cNvPr id="101" name="PTObj_DBranchDLine_1_17">
          <a:extLst>
            <a:ext uri="{FF2B5EF4-FFF2-40B4-BE49-F238E27FC236}">
              <a16:creationId xmlns:a16="http://schemas.microsoft.com/office/drawing/2014/main" xmlns="" id="{4B83A488-4815-4EBA-BB49-85EDA96DDA95}"/>
            </a:ext>
          </a:extLst>
        </xdr:cNvPr>
        <xdr:cNvCxnSpPr/>
      </xdr:nvCxnSpPr>
      <xdr:spPr>
        <a:xfrm flipV="1">
          <a:off x="9415272" y="11805920"/>
          <a:ext cx="152400" cy="1137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67</xdr:row>
      <xdr:rowOff>185420</xdr:rowOff>
    </xdr:from>
    <xdr:to>
      <xdr:col>6</xdr:col>
      <xdr:colOff>127</xdr:colOff>
      <xdr:row>67</xdr:row>
      <xdr:rowOff>185420</xdr:rowOff>
    </xdr:to>
    <xdr:cxnSp macro="_xll.PtreeEvent_ObjectClick">
      <xdr:nvCxnSpPr>
        <xdr:cNvPr id="98" name="PTObj_DBranchHLine_1_8">
          <a:extLst>
            <a:ext uri="{FF2B5EF4-FFF2-40B4-BE49-F238E27FC236}">
              <a16:creationId xmlns:a16="http://schemas.microsoft.com/office/drawing/2014/main" xmlns="" id="{1491233B-B4CC-46E9-824F-9C104FD96AD4}"/>
            </a:ext>
          </a:extLst>
        </xdr:cNvPr>
        <xdr:cNvCxnSpPr/>
      </xdr:nvCxnSpPr>
      <xdr:spPr>
        <a:xfrm>
          <a:off x="7424547" y="12948920"/>
          <a:ext cx="19005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57</xdr:row>
      <xdr:rowOff>180339</xdr:rowOff>
    </xdr:from>
    <xdr:to>
      <xdr:col>5</xdr:col>
      <xdr:colOff>242697</xdr:colOff>
      <xdr:row>67</xdr:row>
      <xdr:rowOff>185420</xdr:rowOff>
    </xdr:to>
    <xdr:cxnSp macro="_xll.PtreeEvent_ObjectClick">
      <xdr:nvCxnSpPr>
        <xdr:cNvPr id="97" name="PTObj_DBranchDLine_1_8">
          <a:extLst>
            <a:ext uri="{FF2B5EF4-FFF2-40B4-BE49-F238E27FC236}">
              <a16:creationId xmlns:a16="http://schemas.microsoft.com/office/drawing/2014/main" xmlns="" id="{46FB1EB6-9A7C-461F-A93C-5E6BC0126E69}"/>
            </a:ext>
          </a:extLst>
        </xdr:cNvPr>
        <xdr:cNvCxnSpPr/>
      </xdr:nvCxnSpPr>
      <xdr:spPr>
        <a:xfrm>
          <a:off x="7272147" y="11038839"/>
          <a:ext cx="152400" cy="1910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55</xdr:row>
      <xdr:rowOff>185420</xdr:rowOff>
    </xdr:from>
    <xdr:to>
      <xdr:col>8</xdr:col>
      <xdr:colOff>127</xdr:colOff>
      <xdr:row>55</xdr:row>
      <xdr:rowOff>185420</xdr:rowOff>
    </xdr:to>
    <xdr:cxnSp macro="_xll.PtreeEvent_ObjectClick">
      <xdr:nvCxnSpPr>
        <xdr:cNvPr id="90" name="PTObj_DBranchHLine_1_16">
          <a:extLst>
            <a:ext uri="{FF2B5EF4-FFF2-40B4-BE49-F238E27FC236}">
              <a16:creationId xmlns:a16="http://schemas.microsoft.com/office/drawing/2014/main" xmlns="" id="{17029DA2-C6EE-48F1-A68C-24E2880825D6}"/>
            </a:ext>
          </a:extLst>
        </xdr:cNvPr>
        <xdr:cNvCxnSpPr/>
      </xdr:nvCxnSpPr>
      <xdr:spPr>
        <a:xfrm>
          <a:off x="11472672" y="10662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51</xdr:row>
      <xdr:rowOff>180339</xdr:rowOff>
    </xdr:from>
    <xdr:to>
      <xdr:col>7</xdr:col>
      <xdr:colOff>242697</xdr:colOff>
      <xdr:row>55</xdr:row>
      <xdr:rowOff>185420</xdr:rowOff>
    </xdr:to>
    <xdr:cxnSp macro="_xll.PtreeEvent_ObjectClick">
      <xdr:nvCxnSpPr>
        <xdr:cNvPr id="89" name="PTObj_DBranchDLine_1_16">
          <a:extLst>
            <a:ext uri="{FF2B5EF4-FFF2-40B4-BE49-F238E27FC236}">
              <a16:creationId xmlns:a16="http://schemas.microsoft.com/office/drawing/2014/main" xmlns="" id="{DD9F98AE-AC1B-4145-B74F-57ACF69FAD80}"/>
            </a:ext>
          </a:extLst>
        </xdr:cNvPr>
        <xdr:cNvCxnSpPr/>
      </xdr:nvCxnSpPr>
      <xdr:spPr>
        <a:xfrm>
          <a:off x="11320272" y="9895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53</xdr:row>
      <xdr:rowOff>185420</xdr:rowOff>
    </xdr:from>
    <xdr:to>
      <xdr:col>8</xdr:col>
      <xdr:colOff>127</xdr:colOff>
      <xdr:row>53</xdr:row>
      <xdr:rowOff>185420</xdr:rowOff>
    </xdr:to>
    <xdr:cxnSp macro="_xll.PtreeEvent_ObjectClick">
      <xdr:nvCxnSpPr>
        <xdr:cNvPr id="86" name="PTObj_DBranchHLine_1_15">
          <a:extLst>
            <a:ext uri="{FF2B5EF4-FFF2-40B4-BE49-F238E27FC236}">
              <a16:creationId xmlns:a16="http://schemas.microsoft.com/office/drawing/2014/main" xmlns="" id="{AC69709E-5414-46FF-ABFE-33790368D100}"/>
            </a:ext>
          </a:extLst>
        </xdr:cNvPr>
        <xdr:cNvCxnSpPr/>
      </xdr:nvCxnSpPr>
      <xdr:spPr>
        <a:xfrm>
          <a:off x="11472672" y="10281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51</xdr:row>
      <xdr:rowOff>180339</xdr:rowOff>
    </xdr:from>
    <xdr:to>
      <xdr:col>7</xdr:col>
      <xdr:colOff>242697</xdr:colOff>
      <xdr:row>53</xdr:row>
      <xdr:rowOff>185420</xdr:rowOff>
    </xdr:to>
    <xdr:cxnSp macro="_xll.PtreeEvent_ObjectClick">
      <xdr:nvCxnSpPr>
        <xdr:cNvPr id="85" name="PTObj_DBranchDLine_1_15">
          <a:extLst>
            <a:ext uri="{FF2B5EF4-FFF2-40B4-BE49-F238E27FC236}">
              <a16:creationId xmlns:a16="http://schemas.microsoft.com/office/drawing/2014/main" xmlns="" id="{FB30A716-39AE-43C9-ABDD-9CBD9872350D}"/>
            </a:ext>
          </a:extLst>
        </xdr:cNvPr>
        <xdr:cNvCxnSpPr/>
      </xdr:nvCxnSpPr>
      <xdr:spPr>
        <a:xfrm>
          <a:off x="11320272" y="9895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49</xdr:row>
      <xdr:rowOff>185420</xdr:rowOff>
    </xdr:from>
    <xdr:to>
      <xdr:col>8</xdr:col>
      <xdr:colOff>127</xdr:colOff>
      <xdr:row>49</xdr:row>
      <xdr:rowOff>185420</xdr:rowOff>
    </xdr:to>
    <xdr:cxnSp macro="_xll.PtreeEvent_ObjectClick">
      <xdr:nvCxnSpPr>
        <xdr:cNvPr id="82" name="PTObj_DBranchHLine_1_14">
          <a:extLst>
            <a:ext uri="{FF2B5EF4-FFF2-40B4-BE49-F238E27FC236}">
              <a16:creationId xmlns:a16="http://schemas.microsoft.com/office/drawing/2014/main" xmlns="" id="{3CBD600A-1726-4452-8585-1D3E24DF2145}"/>
            </a:ext>
          </a:extLst>
        </xdr:cNvPr>
        <xdr:cNvCxnSpPr/>
      </xdr:nvCxnSpPr>
      <xdr:spPr>
        <a:xfrm>
          <a:off x="11472672" y="9519920"/>
          <a:ext cx="18434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49</xdr:row>
      <xdr:rowOff>185420</xdr:rowOff>
    </xdr:from>
    <xdr:to>
      <xdr:col>7</xdr:col>
      <xdr:colOff>242697</xdr:colOff>
      <xdr:row>51</xdr:row>
      <xdr:rowOff>180339</xdr:rowOff>
    </xdr:to>
    <xdr:cxnSp macro="_xll.PtreeEvent_ObjectClick">
      <xdr:nvCxnSpPr>
        <xdr:cNvPr id="81" name="PTObj_DBranchDLine_1_14">
          <a:extLst>
            <a:ext uri="{FF2B5EF4-FFF2-40B4-BE49-F238E27FC236}">
              <a16:creationId xmlns:a16="http://schemas.microsoft.com/office/drawing/2014/main" xmlns="" id="{676E5E4A-B427-4B00-BA17-CBC927792A06}"/>
            </a:ext>
          </a:extLst>
        </xdr:cNvPr>
        <xdr:cNvCxnSpPr/>
      </xdr:nvCxnSpPr>
      <xdr:spPr>
        <a:xfrm flipV="1">
          <a:off x="11320272" y="9519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51</xdr:row>
      <xdr:rowOff>185420</xdr:rowOff>
    </xdr:from>
    <xdr:to>
      <xdr:col>7</xdr:col>
      <xdr:colOff>127</xdr:colOff>
      <xdr:row>51</xdr:row>
      <xdr:rowOff>185420</xdr:rowOff>
    </xdr:to>
    <xdr:cxnSp macro="_xll.PtreeEvent_ObjectClick">
      <xdr:nvCxnSpPr>
        <xdr:cNvPr id="78" name="PTObj_DBranchHLine_1_10">
          <a:extLst>
            <a:ext uri="{FF2B5EF4-FFF2-40B4-BE49-F238E27FC236}">
              <a16:creationId xmlns:a16="http://schemas.microsoft.com/office/drawing/2014/main" xmlns="" id="{22163192-638A-432B-9B4A-AACF68812C4C}"/>
            </a:ext>
          </a:extLst>
        </xdr:cNvPr>
        <xdr:cNvCxnSpPr/>
      </xdr:nvCxnSpPr>
      <xdr:spPr>
        <a:xfrm>
          <a:off x="9567672" y="9900920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47</xdr:row>
      <xdr:rowOff>180339</xdr:rowOff>
    </xdr:from>
    <xdr:to>
      <xdr:col>6</xdr:col>
      <xdr:colOff>242697</xdr:colOff>
      <xdr:row>51</xdr:row>
      <xdr:rowOff>185420</xdr:rowOff>
    </xdr:to>
    <xdr:cxnSp macro="_xll.PtreeEvent_ObjectClick">
      <xdr:nvCxnSpPr>
        <xdr:cNvPr id="77" name="PTObj_DBranchDLine_1_10">
          <a:extLst>
            <a:ext uri="{FF2B5EF4-FFF2-40B4-BE49-F238E27FC236}">
              <a16:creationId xmlns:a16="http://schemas.microsoft.com/office/drawing/2014/main" xmlns="" id="{156993B3-EC43-46A2-84E4-B1E55B10A613}"/>
            </a:ext>
          </a:extLst>
        </xdr:cNvPr>
        <xdr:cNvCxnSpPr/>
      </xdr:nvCxnSpPr>
      <xdr:spPr>
        <a:xfrm>
          <a:off x="9415272" y="9133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45</xdr:row>
      <xdr:rowOff>185420</xdr:rowOff>
    </xdr:from>
    <xdr:to>
      <xdr:col>8</xdr:col>
      <xdr:colOff>127</xdr:colOff>
      <xdr:row>45</xdr:row>
      <xdr:rowOff>185420</xdr:rowOff>
    </xdr:to>
    <xdr:cxnSp macro="_xll.PtreeEvent_ObjectClick">
      <xdr:nvCxnSpPr>
        <xdr:cNvPr id="70" name="PTObj_DBranchHLine_1_13">
          <a:extLst>
            <a:ext uri="{FF2B5EF4-FFF2-40B4-BE49-F238E27FC236}">
              <a16:creationId xmlns:a16="http://schemas.microsoft.com/office/drawing/2014/main" xmlns="" id="{571F99B1-4F4F-4D78-97A5-D54727E41C62}"/>
            </a:ext>
          </a:extLst>
        </xdr:cNvPr>
        <xdr:cNvCxnSpPr/>
      </xdr:nvCxnSpPr>
      <xdr:spPr>
        <a:xfrm>
          <a:off x="11472672" y="8757920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41</xdr:row>
      <xdr:rowOff>180339</xdr:rowOff>
    </xdr:from>
    <xdr:to>
      <xdr:col>7</xdr:col>
      <xdr:colOff>242697</xdr:colOff>
      <xdr:row>45</xdr:row>
      <xdr:rowOff>185420</xdr:rowOff>
    </xdr:to>
    <xdr:cxnSp macro="_xll.PtreeEvent_ObjectClick">
      <xdr:nvCxnSpPr>
        <xdr:cNvPr id="69" name="PTObj_DBranchDLine_1_13">
          <a:extLst>
            <a:ext uri="{FF2B5EF4-FFF2-40B4-BE49-F238E27FC236}">
              <a16:creationId xmlns:a16="http://schemas.microsoft.com/office/drawing/2014/main" xmlns="" id="{35C022B2-FB8B-4B56-8208-0823326081ED}"/>
            </a:ext>
          </a:extLst>
        </xdr:cNvPr>
        <xdr:cNvCxnSpPr/>
      </xdr:nvCxnSpPr>
      <xdr:spPr>
        <a:xfrm>
          <a:off x="11320272" y="7990839"/>
          <a:ext cx="152400" cy="767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43</xdr:row>
      <xdr:rowOff>185420</xdr:rowOff>
    </xdr:from>
    <xdr:to>
      <xdr:col>8</xdr:col>
      <xdr:colOff>127</xdr:colOff>
      <xdr:row>43</xdr:row>
      <xdr:rowOff>185420</xdr:rowOff>
    </xdr:to>
    <xdr:cxnSp macro="_xll.PtreeEvent_ObjectClick">
      <xdr:nvCxnSpPr>
        <xdr:cNvPr id="66" name="PTObj_DBranchHLine_1_12">
          <a:extLst>
            <a:ext uri="{FF2B5EF4-FFF2-40B4-BE49-F238E27FC236}">
              <a16:creationId xmlns:a16="http://schemas.microsoft.com/office/drawing/2014/main" xmlns="" id="{6E268F00-24E8-43AE-BA8B-448008051952}"/>
            </a:ext>
          </a:extLst>
        </xdr:cNvPr>
        <xdr:cNvCxnSpPr/>
      </xdr:nvCxnSpPr>
      <xdr:spPr>
        <a:xfrm>
          <a:off x="11472672" y="8376920"/>
          <a:ext cx="1510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41</xdr:row>
      <xdr:rowOff>180339</xdr:rowOff>
    </xdr:from>
    <xdr:to>
      <xdr:col>7</xdr:col>
      <xdr:colOff>242697</xdr:colOff>
      <xdr:row>43</xdr:row>
      <xdr:rowOff>185420</xdr:rowOff>
    </xdr:to>
    <xdr:cxnSp macro="_xll.PtreeEvent_ObjectClick">
      <xdr:nvCxnSpPr>
        <xdr:cNvPr id="65" name="PTObj_DBranchDLine_1_12">
          <a:extLst>
            <a:ext uri="{FF2B5EF4-FFF2-40B4-BE49-F238E27FC236}">
              <a16:creationId xmlns:a16="http://schemas.microsoft.com/office/drawing/2014/main" xmlns="" id="{F5BC8515-83EB-4540-8641-0693C537B418}"/>
            </a:ext>
          </a:extLst>
        </xdr:cNvPr>
        <xdr:cNvCxnSpPr/>
      </xdr:nvCxnSpPr>
      <xdr:spPr>
        <a:xfrm>
          <a:off x="11320272" y="7990839"/>
          <a:ext cx="152400" cy="3860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242697</xdr:colOff>
      <xdr:row>39</xdr:row>
      <xdr:rowOff>185420</xdr:rowOff>
    </xdr:from>
    <xdr:to>
      <xdr:col>8</xdr:col>
      <xdr:colOff>127</xdr:colOff>
      <xdr:row>39</xdr:row>
      <xdr:rowOff>185420</xdr:rowOff>
    </xdr:to>
    <xdr:cxnSp macro="_xll.PtreeEvent_ObjectClick">
      <xdr:nvCxnSpPr>
        <xdr:cNvPr id="62" name="PTObj_DBranchHLine_1_11">
          <a:extLst>
            <a:ext uri="{FF2B5EF4-FFF2-40B4-BE49-F238E27FC236}">
              <a16:creationId xmlns:a16="http://schemas.microsoft.com/office/drawing/2014/main" xmlns="" id="{E7EEBA5F-6D07-449A-80C4-18F6F2E33260}"/>
            </a:ext>
          </a:extLst>
        </xdr:cNvPr>
        <xdr:cNvCxnSpPr/>
      </xdr:nvCxnSpPr>
      <xdr:spPr>
        <a:xfrm>
          <a:off x="11472672" y="7614920"/>
          <a:ext cx="8718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90297</xdr:colOff>
      <xdr:row>39</xdr:row>
      <xdr:rowOff>185420</xdr:rowOff>
    </xdr:from>
    <xdr:to>
      <xdr:col>7</xdr:col>
      <xdr:colOff>242697</xdr:colOff>
      <xdr:row>41</xdr:row>
      <xdr:rowOff>180339</xdr:rowOff>
    </xdr:to>
    <xdr:cxnSp macro="_xll.PtreeEvent_ObjectClick">
      <xdr:nvCxnSpPr>
        <xdr:cNvPr id="61" name="PTObj_DBranchDLine_1_11">
          <a:extLst>
            <a:ext uri="{FF2B5EF4-FFF2-40B4-BE49-F238E27FC236}">
              <a16:creationId xmlns:a16="http://schemas.microsoft.com/office/drawing/2014/main" xmlns="" id="{3ED41838-9B9A-42DE-89C5-910589CF3304}"/>
            </a:ext>
          </a:extLst>
        </xdr:cNvPr>
        <xdr:cNvCxnSpPr/>
      </xdr:nvCxnSpPr>
      <xdr:spPr>
        <a:xfrm flipV="1">
          <a:off x="11320272" y="7614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242697</xdr:colOff>
      <xdr:row>41</xdr:row>
      <xdr:rowOff>185420</xdr:rowOff>
    </xdr:from>
    <xdr:to>
      <xdr:col>7</xdr:col>
      <xdr:colOff>127</xdr:colOff>
      <xdr:row>41</xdr:row>
      <xdr:rowOff>185420</xdr:rowOff>
    </xdr:to>
    <xdr:cxnSp macro="_xll.PtreeEvent_ObjectClick">
      <xdr:nvCxnSpPr>
        <xdr:cNvPr id="58" name="PTObj_DBranchHLine_1_9">
          <a:extLst>
            <a:ext uri="{FF2B5EF4-FFF2-40B4-BE49-F238E27FC236}">
              <a16:creationId xmlns:a16="http://schemas.microsoft.com/office/drawing/2014/main" xmlns="" id="{6A36233B-BB74-41B9-A743-18676D590B0D}"/>
            </a:ext>
          </a:extLst>
        </xdr:cNvPr>
        <xdr:cNvCxnSpPr/>
      </xdr:nvCxnSpPr>
      <xdr:spPr>
        <a:xfrm>
          <a:off x="9567672" y="7614920"/>
          <a:ext cx="16624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90297</xdr:colOff>
      <xdr:row>41</xdr:row>
      <xdr:rowOff>185420</xdr:rowOff>
    </xdr:from>
    <xdr:to>
      <xdr:col>6</xdr:col>
      <xdr:colOff>242697</xdr:colOff>
      <xdr:row>47</xdr:row>
      <xdr:rowOff>180339</xdr:rowOff>
    </xdr:to>
    <xdr:cxnSp macro="_xll.PtreeEvent_ObjectClick">
      <xdr:nvCxnSpPr>
        <xdr:cNvPr id="57" name="PTObj_DBranchDLine_1_9">
          <a:extLst>
            <a:ext uri="{FF2B5EF4-FFF2-40B4-BE49-F238E27FC236}">
              <a16:creationId xmlns:a16="http://schemas.microsoft.com/office/drawing/2014/main" xmlns="" id="{2A315DBA-E862-43F6-9278-A2202E522524}"/>
            </a:ext>
          </a:extLst>
        </xdr:cNvPr>
        <xdr:cNvCxnSpPr/>
      </xdr:nvCxnSpPr>
      <xdr:spPr>
        <a:xfrm flipV="1">
          <a:off x="9415272" y="7614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242697</xdr:colOff>
      <xdr:row>47</xdr:row>
      <xdr:rowOff>185420</xdr:rowOff>
    </xdr:from>
    <xdr:to>
      <xdr:col>6</xdr:col>
      <xdr:colOff>127</xdr:colOff>
      <xdr:row>47</xdr:row>
      <xdr:rowOff>185420</xdr:rowOff>
    </xdr:to>
    <xdr:cxnSp macro="_xll.PtreeEvent_ObjectClick">
      <xdr:nvCxnSpPr>
        <xdr:cNvPr id="46" name="PTObj_DBranchHLine_1_7">
          <a:extLst>
            <a:ext uri="{FF2B5EF4-FFF2-40B4-BE49-F238E27FC236}">
              <a16:creationId xmlns:a16="http://schemas.microsoft.com/office/drawing/2014/main" xmlns="" id="{7951BBE6-F00D-4E55-B1DD-9EC091CA4D22}"/>
            </a:ext>
          </a:extLst>
        </xdr:cNvPr>
        <xdr:cNvCxnSpPr/>
      </xdr:nvCxnSpPr>
      <xdr:spPr>
        <a:xfrm>
          <a:off x="7424547" y="7614920"/>
          <a:ext cx="189103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90297</xdr:colOff>
      <xdr:row>47</xdr:row>
      <xdr:rowOff>185420</xdr:rowOff>
    </xdr:from>
    <xdr:to>
      <xdr:col>5</xdr:col>
      <xdr:colOff>242697</xdr:colOff>
      <xdr:row>57</xdr:row>
      <xdr:rowOff>180339</xdr:rowOff>
    </xdr:to>
    <xdr:cxnSp macro="_xll.PtreeEvent_ObjectClick">
      <xdr:nvCxnSpPr>
        <xdr:cNvPr id="45" name="PTObj_DBranchDLine_1_7">
          <a:extLst>
            <a:ext uri="{FF2B5EF4-FFF2-40B4-BE49-F238E27FC236}">
              <a16:creationId xmlns:a16="http://schemas.microsoft.com/office/drawing/2014/main" xmlns="" id="{DA88B812-3677-4C0E-81E0-66D7BC69E873}"/>
            </a:ext>
          </a:extLst>
        </xdr:cNvPr>
        <xdr:cNvCxnSpPr/>
      </xdr:nvCxnSpPr>
      <xdr:spPr>
        <a:xfrm flipV="1">
          <a:off x="7272147" y="7614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242697</xdr:colOff>
      <xdr:row>57</xdr:row>
      <xdr:rowOff>185420</xdr:rowOff>
    </xdr:from>
    <xdr:to>
      <xdr:col>5</xdr:col>
      <xdr:colOff>127</xdr:colOff>
      <xdr:row>57</xdr:row>
      <xdr:rowOff>185420</xdr:rowOff>
    </xdr:to>
    <xdr:cxnSp macro="_xll.PtreeEvent_ObjectClick">
      <xdr:nvCxnSpPr>
        <xdr:cNvPr id="34" name="PTObj_DBranchHLine_1_4">
          <a:extLst>
            <a:ext uri="{FF2B5EF4-FFF2-40B4-BE49-F238E27FC236}">
              <a16:creationId xmlns:a16="http://schemas.microsoft.com/office/drawing/2014/main" xmlns="" id="{1A11F42B-3901-4129-B2C3-ED1975A4ED85}"/>
            </a:ext>
          </a:extLst>
        </xdr:cNvPr>
        <xdr:cNvCxnSpPr/>
      </xdr:nvCxnSpPr>
      <xdr:spPr>
        <a:xfrm>
          <a:off x="5376672" y="7614920"/>
          <a:ext cx="17957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90297</xdr:colOff>
      <xdr:row>57</xdr:row>
      <xdr:rowOff>185420</xdr:rowOff>
    </xdr:from>
    <xdr:to>
      <xdr:col>4</xdr:col>
      <xdr:colOff>242697</xdr:colOff>
      <xdr:row>77</xdr:row>
      <xdr:rowOff>180339</xdr:rowOff>
    </xdr:to>
    <xdr:cxnSp macro="_xll.PtreeEvent_ObjectClick">
      <xdr:nvCxnSpPr>
        <xdr:cNvPr id="33" name="PTObj_DBranchDLine_1_4">
          <a:extLst>
            <a:ext uri="{FF2B5EF4-FFF2-40B4-BE49-F238E27FC236}">
              <a16:creationId xmlns:a16="http://schemas.microsoft.com/office/drawing/2014/main" xmlns="" id="{8D1A9754-6F4D-4A8F-8687-00F595F7433C}"/>
            </a:ext>
          </a:extLst>
        </xdr:cNvPr>
        <xdr:cNvCxnSpPr/>
      </xdr:nvCxnSpPr>
      <xdr:spPr>
        <a:xfrm flipV="1">
          <a:off x="5224272" y="7614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242697</xdr:colOff>
      <xdr:row>77</xdr:row>
      <xdr:rowOff>185420</xdr:rowOff>
    </xdr:from>
    <xdr:to>
      <xdr:col>4</xdr:col>
      <xdr:colOff>127</xdr:colOff>
      <xdr:row>77</xdr:row>
      <xdr:rowOff>185420</xdr:rowOff>
    </xdr:to>
    <xdr:cxnSp macro="_xll.PtreeEvent_ObjectClick">
      <xdr:nvCxnSpPr>
        <xdr:cNvPr id="18" name="PTObj_DBranchHLine_1_2">
          <a:extLst>
            <a:ext uri="{FF2B5EF4-FFF2-40B4-BE49-F238E27FC236}">
              <a16:creationId xmlns:a16="http://schemas.microsoft.com/office/drawing/2014/main" xmlns="" id="{0BE7010C-8DE6-4E1D-8776-D65FA0CF56A5}"/>
            </a:ext>
          </a:extLst>
        </xdr:cNvPr>
        <xdr:cNvCxnSpPr/>
      </xdr:nvCxnSpPr>
      <xdr:spPr>
        <a:xfrm>
          <a:off x="3366897" y="7614920"/>
          <a:ext cx="176720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90297</xdr:colOff>
      <xdr:row>77</xdr:row>
      <xdr:rowOff>185420</xdr:rowOff>
    </xdr:from>
    <xdr:to>
      <xdr:col>3</xdr:col>
      <xdr:colOff>242697</xdr:colOff>
      <xdr:row>155</xdr:row>
      <xdr:rowOff>180339</xdr:rowOff>
    </xdr:to>
    <xdr:cxnSp macro="_xll.PtreeEvent_ObjectClick">
      <xdr:nvCxnSpPr>
        <xdr:cNvPr id="17" name="PTObj_DBranchDLine_1_2">
          <a:extLst>
            <a:ext uri="{FF2B5EF4-FFF2-40B4-BE49-F238E27FC236}">
              <a16:creationId xmlns:a16="http://schemas.microsoft.com/office/drawing/2014/main" xmlns="" id="{6D94103E-D2FF-4CEB-A1DA-0AE1EAC81038}"/>
            </a:ext>
          </a:extLst>
        </xdr:cNvPr>
        <xdr:cNvCxnSpPr/>
      </xdr:nvCxnSpPr>
      <xdr:spPr>
        <a:xfrm flipV="1">
          <a:off x="3214497" y="7614920"/>
          <a:ext cx="152400" cy="37591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177800</xdr:colOff>
      <xdr:row>155</xdr:row>
      <xdr:rowOff>185420</xdr:rowOff>
    </xdr:from>
    <xdr:to>
      <xdr:col>3</xdr:col>
      <xdr:colOff>127</xdr:colOff>
      <xdr:row>155</xdr:row>
      <xdr:rowOff>185420</xdr:rowOff>
    </xdr:to>
    <xdr:cxnSp macro="_xll.PtreeEvent_ObjectClick">
      <xdr:nvCxnSpPr>
        <xdr:cNvPr id="6" name="PTObj_DBranchHLine_1_1">
          <a:extLst>
            <a:ext uri="{FF2B5EF4-FFF2-40B4-BE49-F238E27FC236}">
              <a16:creationId xmlns:a16="http://schemas.microsoft.com/office/drawing/2014/main" xmlns="" id="{B2292BC5-1643-4FB8-BC48-7CB383470DA2}"/>
            </a:ext>
          </a:extLst>
        </xdr:cNvPr>
        <xdr:cNvCxnSpPr/>
      </xdr:nvCxnSpPr>
      <xdr:spPr>
        <a:xfrm>
          <a:off x="1397000" y="7614920"/>
          <a:ext cx="1717802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127</xdr:colOff>
      <xdr:row>155</xdr:row>
      <xdr:rowOff>90170</xdr:rowOff>
    </xdr:from>
    <xdr:to>
      <xdr:col>3</xdr:col>
      <xdr:colOff>190627</xdr:colOff>
      <xdr:row>156</xdr:row>
      <xdr:rowOff>90170</xdr:rowOff>
    </xdr:to>
    <xdr:sp macro="_xll.PtreeEvent_ObjectClick" textlink="">
      <xdr:nvSpPr>
        <xdr:cNvPr id="5" name="PTObj_DNode_1_1">
          <a:extLst>
            <a:ext uri="{FF2B5EF4-FFF2-40B4-BE49-F238E27FC236}">
              <a16:creationId xmlns:a16="http://schemas.microsoft.com/office/drawing/2014/main" xmlns="" id="{E4C44B2F-9B05-4D3B-9AB8-01A1CA3D4319}"/>
            </a:ext>
          </a:extLst>
        </xdr:cNvPr>
        <xdr:cNvSpPr/>
      </xdr:nvSpPr>
      <xdr:spPr>
        <a:xfrm>
          <a:off x="3114802" y="7519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2</xdr:col>
      <xdr:colOff>215900</xdr:colOff>
      <xdr:row>155</xdr:row>
      <xdr:rowOff>95107</xdr:rowOff>
    </xdr:from>
    <xdr:ext cx="848822" cy="180627"/>
    <xdr:sp macro="_xll.PtreeEvent_ObjectClick" textlink="">
      <xdr:nvSpPr>
        <xdr:cNvPr id="7" name="PTObj_DBranchName_1_1">
          <a:extLst>
            <a:ext uri="{FF2B5EF4-FFF2-40B4-BE49-F238E27FC236}">
              <a16:creationId xmlns:a16="http://schemas.microsoft.com/office/drawing/2014/main" xmlns="" id="{E7CD4E0C-8EF6-4A55-A841-227EFEC9B86A}"/>
            </a:ext>
          </a:extLst>
        </xdr:cNvPr>
        <xdr:cNvSpPr txBox="1"/>
      </xdr:nvSpPr>
      <xdr:spPr>
        <a:xfrm>
          <a:off x="1435100" y="7524607"/>
          <a:ext cx="848822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DecisãoMcDonalds</a:t>
          </a:r>
        </a:p>
      </xdr:txBody>
    </xdr:sp>
    <xdr:clientData/>
  </xdr:oneCellAnchor>
  <xdr:twoCellAnchor editAs="oneCell">
    <xdr:from>
      <xdr:col>4</xdr:col>
      <xdr:colOff>127</xdr:colOff>
      <xdr:row>77</xdr:row>
      <xdr:rowOff>90170</xdr:rowOff>
    </xdr:from>
    <xdr:to>
      <xdr:col>4</xdr:col>
      <xdr:colOff>190627</xdr:colOff>
      <xdr:row>78</xdr:row>
      <xdr:rowOff>90170</xdr:rowOff>
    </xdr:to>
    <xdr:sp macro="_xll.PtreeEvent_ObjectClick" textlink="">
      <xdr:nvSpPr>
        <xdr:cNvPr id="16" name="PTObj_DNode_1_2">
          <a:extLst>
            <a:ext uri="{FF2B5EF4-FFF2-40B4-BE49-F238E27FC236}">
              <a16:creationId xmlns:a16="http://schemas.microsoft.com/office/drawing/2014/main" xmlns="" id="{EC113E53-6517-4028-AEA7-E7D167FBCCB1}"/>
            </a:ext>
          </a:extLst>
        </xdr:cNvPr>
        <xdr:cNvSpPr/>
      </xdr:nvSpPr>
      <xdr:spPr>
        <a:xfrm>
          <a:off x="5134102" y="7519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3</xdr:col>
      <xdr:colOff>280797</xdr:colOff>
      <xdr:row>77</xdr:row>
      <xdr:rowOff>95107</xdr:rowOff>
    </xdr:from>
    <xdr:ext cx="463780" cy="180627"/>
    <xdr:sp macro="_xll.PtreeEvent_ObjectClick" textlink="">
      <xdr:nvSpPr>
        <xdr:cNvPr id="19" name="PTObj_DBranchName_1_2">
          <a:extLst>
            <a:ext uri="{FF2B5EF4-FFF2-40B4-BE49-F238E27FC236}">
              <a16:creationId xmlns:a16="http://schemas.microsoft.com/office/drawing/2014/main" xmlns="" id="{73E24699-52C0-433E-A751-86EB6C793C77}"/>
            </a:ext>
          </a:extLst>
        </xdr:cNvPr>
        <xdr:cNvSpPr txBox="1"/>
      </xdr:nvSpPr>
      <xdr:spPr>
        <a:xfrm>
          <a:off x="3404997" y="7524607"/>
          <a:ext cx="46378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Investigar</a:t>
          </a:r>
        </a:p>
      </xdr:txBody>
    </xdr:sp>
    <xdr:clientData/>
  </xdr:oneCellAnchor>
  <xdr:twoCellAnchor editAs="oneCell">
    <xdr:from>
      <xdr:col>5</xdr:col>
      <xdr:colOff>127</xdr:colOff>
      <xdr:row>57</xdr:row>
      <xdr:rowOff>90170</xdr:rowOff>
    </xdr:from>
    <xdr:to>
      <xdr:col>5</xdr:col>
      <xdr:colOff>190627</xdr:colOff>
      <xdr:row>58</xdr:row>
      <xdr:rowOff>90170</xdr:rowOff>
    </xdr:to>
    <xdr:sp macro="_xll.PtreeEvent_ObjectClick" textlink="">
      <xdr:nvSpPr>
        <xdr:cNvPr id="32" name="PTObj_DNode_1_4">
          <a:extLst>
            <a:ext uri="{FF2B5EF4-FFF2-40B4-BE49-F238E27FC236}">
              <a16:creationId xmlns:a16="http://schemas.microsoft.com/office/drawing/2014/main" xmlns="" id="{7594F7A9-BDF3-44CF-948A-2EF7911D60E7}"/>
            </a:ext>
          </a:extLst>
        </xdr:cNvPr>
        <xdr:cNvSpPr/>
      </xdr:nvSpPr>
      <xdr:spPr>
        <a:xfrm>
          <a:off x="7172452" y="7519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4</xdr:col>
      <xdr:colOff>280797</xdr:colOff>
      <xdr:row>57</xdr:row>
      <xdr:rowOff>95107</xdr:rowOff>
    </xdr:from>
    <xdr:ext cx="793038" cy="180627"/>
    <xdr:sp macro="_xll.PtreeEvent_ObjectClick" textlink="">
      <xdr:nvSpPr>
        <xdr:cNvPr id="35" name="PTObj_DBranchName_1_4">
          <a:extLst>
            <a:ext uri="{FF2B5EF4-FFF2-40B4-BE49-F238E27FC236}">
              <a16:creationId xmlns:a16="http://schemas.microsoft.com/office/drawing/2014/main" xmlns="" id="{34E3B5F6-A2F6-4CE7-926A-48A489F5C982}"/>
            </a:ext>
          </a:extLst>
        </xdr:cNvPr>
        <xdr:cNvSpPr txBox="1"/>
      </xdr:nvSpPr>
      <xdr:spPr>
        <a:xfrm>
          <a:off x="5414772" y="7524607"/>
          <a:ext cx="79303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SucessoCompleto</a:t>
          </a:r>
        </a:p>
      </xdr:txBody>
    </xdr:sp>
    <xdr:clientData/>
  </xdr:oneCellAnchor>
  <xdr:twoCellAnchor editAs="oneCell">
    <xdr:from>
      <xdr:col>6</xdr:col>
      <xdr:colOff>127</xdr:colOff>
      <xdr:row>47</xdr:row>
      <xdr:rowOff>90170</xdr:rowOff>
    </xdr:from>
    <xdr:to>
      <xdr:col>6</xdr:col>
      <xdr:colOff>190627</xdr:colOff>
      <xdr:row>48</xdr:row>
      <xdr:rowOff>90170</xdr:rowOff>
    </xdr:to>
    <xdr:sp macro="_xll.PtreeEvent_ObjectClick" textlink="">
      <xdr:nvSpPr>
        <xdr:cNvPr id="44" name="PTObj_DNode_1_7">
          <a:extLst>
            <a:ext uri="{FF2B5EF4-FFF2-40B4-BE49-F238E27FC236}">
              <a16:creationId xmlns:a16="http://schemas.microsoft.com/office/drawing/2014/main" xmlns="" id="{E74F734E-23AA-49FE-9DC7-161F1ABD9889}"/>
            </a:ext>
          </a:extLst>
        </xdr:cNvPr>
        <xdr:cNvSpPr/>
      </xdr:nvSpPr>
      <xdr:spPr>
        <a:xfrm>
          <a:off x="9315577" y="7519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47</xdr:row>
      <xdr:rowOff>95107</xdr:rowOff>
    </xdr:from>
    <xdr:ext cx="889987" cy="180627"/>
    <xdr:sp macro="_xll.PtreeEvent_ObjectClick" textlink="">
      <xdr:nvSpPr>
        <xdr:cNvPr id="47" name="PTObj_DBranchName_1_7">
          <a:extLst>
            <a:ext uri="{FF2B5EF4-FFF2-40B4-BE49-F238E27FC236}">
              <a16:creationId xmlns:a16="http://schemas.microsoft.com/office/drawing/2014/main" xmlns="" id="{E3AB3355-D111-49A7-9ECC-DD2AD014FE3D}"/>
            </a:ext>
          </a:extLst>
        </xdr:cNvPr>
        <xdr:cNvSpPr txBox="1"/>
      </xdr:nvSpPr>
      <xdr:spPr>
        <a:xfrm>
          <a:off x="7462647" y="7524607"/>
          <a:ext cx="88998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LançarNovoProduto</a:t>
          </a:r>
        </a:p>
      </xdr:txBody>
    </xdr:sp>
    <xdr:clientData/>
  </xdr:oneCellAnchor>
  <xdr:twoCellAnchor editAs="oneCell">
    <xdr:from>
      <xdr:col>7</xdr:col>
      <xdr:colOff>127</xdr:colOff>
      <xdr:row>41</xdr:row>
      <xdr:rowOff>90170</xdr:rowOff>
    </xdr:from>
    <xdr:to>
      <xdr:col>7</xdr:col>
      <xdr:colOff>190627</xdr:colOff>
      <xdr:row>42</xdr:row>
      <xdr:rowOff>90170</xdr:rowOff>
    </xdr:to>
    <xdr:sp macro="_xll.PtreeEvent_ObjectClick" textlink="">
      <xdr:nvSpPr>
        <xdr:cNvPr id="56" name="PTObj_DNode_1_9">
          <a:extLst>
            <a:ext uri="{FF2B5EF4-FFF2-40B4-BE49-F238E27FC236}">
              <a16:creationId xmlns:a16="http://schemas.microsoft.com/office/drawing/2014/main" xmlns="" id="{D8BB5299-2267-4FC0-9397-04E346DE275D}"/>
            </a:ext>
          </a:extLst>
        </xdr:cNvPr>
        <xdr:cNvSpPr/>
      </xdr:nvSpPr>
      <xdr:spPr>
        <a:xfrm>
          <a:off x="11230102" y="7519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41</xdr:row>
      <xdr:rowOff>95107</xdr:rowOff>
    </xdr:from>
    <xdr:ext cx="578043" cy="180627"/>
    <xdr:sp macro="_xll.PtreeEvent_ObjectClick" textlink="">
      <xdr:nvSpPr>
        <xdr:cNvPr id="59" name="PTObj_DBranchName_1_9">
          <a:extLst>
            <a:ext uri="{FF2B5EF4-FFF2-40B4-BE49-F238E27FC236}">
              <a16:creationId xmlns:a16="http://schemas.microsoft.com/office/drawing/2014/main" xmlns="" id="{BD2C9D10-3E0B-4822-A610-7B0B62BBFA45}"/>
            </a:ext>
          </a:extLst>
        </xdr:cNvPr>
        <xdr:cNvSpPr txBox="1"/>
      </xdr:nvSpPr>
      <xdr:spPr>
        <a:xfrm>
          <a:off x="9605772" y="7915132"/>
          <a:ext cx="57804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ManterNível</a:t>
          </a:r>
        </a:p>
      </xdr:txBody>
    </xdr:sp>
    <xdr:clientData/>
  </xdr:oneCellAnchor>
  <xdr:twoCellAnchor editAs="oneCell">
    <xdr:from>
      <xdr:col>8</xdr:col>
      <xdr:colOff>127</xdr:colOff>
      <xdr:row>39</xdr:row>
      <xdr:rowOff>90170</xdr:rowOff>
    </xdr:from>
    <xdr:to>
      <xdr:col>8</xdr:col>
      <xdr:colOff>190627</xdr:colOff>
      <xdr:row>40</xdr:row>
      <xdr:rowOff>90170</xdr:rowOff>
    </xdr:to>
    <xdr:sp macro="_xll.PtreeEvent_ObjectClick" textlink="">
      <xdr:nvSpPr>
        <xdr:cNvPr id="60" name="PTObj_DNode_1_11">
          <a:extLst>
            <a:ext uri="{FF2B5EF4-FFF2-40B4-BE49-F238E27FC236}">
              <a16:creationId xmlns:a16="http://schemas.microsoft.com/office/drawing/2014/main" xmlns="" id="{C6D4C72E-146D-4C77-93A2-9E8A85629682}"/>
            </a:ext>
          </a:extLst>
        </xdr:cNvPr>
        <xdr:cNvSpPr/>
      </xdr:nvSpPr>
      <xdr:spPr>
        <a:xfrm rot="-5400000">
          <a:off x="12344527" y="751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39</xdr:row>
      <xdr:rowOff>95107</xdr:rowOff>
    </xdr:from>
    <xdr:ext cx="726930" cy="180627"/>
    <xdr:sp macro="_xll.PtreeEvent_ObjectClick" textlink="">
      <xdr:nvSpPr>
        <xdr:cNvPr id="63" name="PTObj_DBranchName_1_11">
          <a:extLst>
            <a:ext uri="{FF2B5EF4-FFF2-40B4-BE49-F238E27FC236}">
              <a16:creationId xmlns:a16="http://schemas.microsoft.com/office/drawing/2014/main" xmlns="" id="{78770A6E-786D-4B27-AC86-1D22FF0ADF42}"/>
            </a:ext>
          </a:extLst>
        </xdr:cNvPr>
        <xdr:cNvSpPr txBox="1"/>
      </xdr:nvSpPr>
      <xdr:spPr>
        <a:xfrm>
          <a:off x="11510772" y="7524607"/>
          <a:ext cx="726930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43</xdr:row>
      <xdr:rowOff>90170</xdr:rowOff>
    </xdr:from>
    <xdr:to>
      <xdr:col>8</xdr:col>
      <xdr:colOff>190627</xdr:colOff>
      <xdr:row>44</xdr:row>
      <xdr:rowOff>90170</xdr:rowOff>
    </xdr:to>
    <xdr:sp macro="_xll.PtreeEvent_ObjectClick" textlink="">
      <xdr:nvSpPr>
        <xdr:cNvPr id="64" name="PTObj_DNode_1_12">
          <a:extLst>
            <a:ext uri="{FF2B5EF4-FFF2-40B4-BE49-F238E27FC236}">
              <a16:creationId xmlns:a16="http://schemas.microsoft.com/office/drawing/2014/main" xmlns="" id="{E95C5BD6-2369-472E-ADBA-C327BF90331B}"/>
            </a:ext>
          </a:extLst>
        </xdr:cNvPr>
        <xdr:cNvSpPr/>
      </xdr:nvSpPr>
      <xdr:spPr>
        <a:xfrm rot="-5400000">
          <a:off x="12982702" y="828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43</xdr:row>
      <xdr:rowOff>95107</xdr:rowOff>
    </xdr:from>
    <xdr:ext cx="838499" cy="180627"/>
    <xdr:sp macro="_xll.PtreeEvent_ObjectClick" textlink="">
      <xdr:nvSpPr>
        <xdr:cNvPr id="67" name="PTObj_DBranchName_1_12">
          <a:extLst>
            <a:ext uri="{FF2B5EF4-FFF2-40B4-BE49-F238E27FC236}">
              <a16:creationId xmlns:a16="http://schemas.microsoft.com/office/drawing/2014/main" xmlns="" id="{A1C3E02A-B1D5-4A2F-9668-8F6D1945174D}"/>
            </a:ext>
          </a:extLst>
        </xdr:cNvPr>
        <xdr:cNvSpPr txBox="1"/>
      </xdr:nvSpPr>
      <xdr:spPr>
        <a:xfrm>
          <a:off x="11510772" y="8286607"/>
          <a:ext cx="83849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45</xdr:row>
      <xdr:rowOff>90170</xdr:rowOff>
    </xdr:from>
    <xdr:to>
      <xdr:col>8</xdr:col>
      <xdr:colOff>190627</xdr:colOff>
      <xdr:row>46</xdr:row>
      <xdr:rowOff>90170</xdr:rowOff>
    </xdr:to>
    <xdr:sp macro="_xll.PtreeEvent_ObjectClick" textlink="">
      <xdr:nvSpPr>
        <xdr:cNvPr id="68" name="PTObj_DNode_1_13">
          <a:extLst>
            <a:ext uri="{FF2B5EF4-FFF2-40B4-BE49-F238E27FC236}">
              <a16:creationId xmlns:a16="http://schemas.microsoft.com/office/drawing/2014/main" xmlns="" id="{FE11714B-10D0-4479-8533-6D8F164F3D87}"/>
            </a:ext>
          </a:extLst>
        </xdr:cNvPr>
        <xdr:cNvSpPr/>
      </xdr:nvSpPr>
      <xdr:spPr>
        <a:xfrm rot="-5400000">
          <a:off x="13135102" y="866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45</xdr:row>
      <xdr:rowOff>95107</xdr:rowOff>
    </xdr:from>
    <xdr:ext cx="625749" cy="180627"/>
    <xdr:sp macro="_xll.PtreeEvent_ObjectClick" textlink="">
      <xdr:nvSpPr>
        <xdr:cNvPr id="71" name="PTObj_DBranchName_1_13">
          <a:extLst>
            <a:ext uri="{FF2B5EF4-FFF2-40B4-BE49-F238E27FC236}">
              <a16:creationId xmlns:a16="http://schemas.microsoft.com/office/drawing/2014/main" xmlns="" id="{A7ECBBF3-94AD-4A4E-8B60-F01D4A407D24}"/>
            </a:ext>
          </a:extLst>
        </xdr:cNvPr>
        <xdr:cNvSpPr txBox="1"/>
      </xdr:nvSpPr>
      <xdr:spPr>
        <a:xfrm>
          <a:off x="11510772" y="8667607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7</xdr:col>
      <xdr:colOff>127</xdr:colOff>
      <xdr:row>51</xdr:row>
      <xdr:rowOff>90170</xdr:rowOff>
    </xdr:from>
    <xdr:to>
      <xdr:col>7</xdr:col>
      <xdr:colOff>190627</xdr:colOff>
      <xdr:row>52</xdr:row>
      <xdr:rowOff>90170</xdr:rowOff>
    </xdr:to>
    <xdr:sp macro="_xll.PtreeEvent_ObjectClick" textlink="">
      <xdr:nvSpPr>
        <xdr:cNvPr id="76" name="PTObj_DNode_1_10">
          <a:extLst>
            <a:ext uri="{FF2B5EF4-FFF2-40B4-BE49-F238E27FC236}">
              <a16:creationId xmlns:a16="http://schemas.microsoft.com/office/drawing/2014/main" xmlns="" id="{C3709275-F3DB-47FA-9837-EC11F560D7A0}"/>
            </a:ext>
          </a:extLst>
        </xdr:cNvPr>
        <xdr:cNvSpPr/>
      </xdr:nvSpPr>
      <xdr:spPr>
        <a:xfrm>
          <a:off x="11230102" y="980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51</xdr:row>
      <xdr:rowOff>95107</xdr:rowOff>
    </xdr:from>
    <xdr:ext cx="625363" cy="180627"/>
    <xdr:sp macro="_xll.PtreeEvent_ObjectClick" textlink="">
      <xdr:nvSpPr>
        <xdr:cNvPr id="79" name="PTObj_DBranchName_1_10">
          <a:extLst>
            <a:ext uri="{FF2B5EF4-FFF2-40B4-BE49-F238E27FC236}">
              <a16:creationId xmlns:a16="http://schemas.microsoft.com/office/drawing/2014/main" xmlns="" id="{AF7AE1E9-7357-4813-9F7D-0737C16AA53C}"/>
            </a:ext>
          </a:extLst>
        </xdr:cNvPr>
        <xdr:cNvSpPr txBox="1"/>
      </xdr:nvSpPr>
      <xdr:spPr>
        <a:xfrm>
          <a:off x="9605772" y="9810607"/>
          <a:ext cx="62536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DiminuirNivel</a:t>
          </a:r>
        </a:p>
      </xdr:txBody>
    </xdr:sp>
    <xdr:clientData/>
  </xdr:oneCellAnchor>
  <xdr:twoCellAnchor editAs="oneCell">
    <xdr:from>
      <xdr:col>8</xdr:col>
      <xdr:colOff>127</xdr:colOff>
      <xdr:row>49</xdr:row>
      <xdr:rowOff>90170</xdr:rowOff>
    </xdr:from>
    <xdr:to>
      <xdr:col>8</xdr:col>
      <xdr:colOff>190627</xdr:colOff>
      <xdr:row>50</xdr:row>
      <xdr:rowOff>90170</xdr:rowOff>
    </xdr:to>
    <xdr:sp macro="_xll.PtreeEvent_ObjectClick" textlink="">
      <xdr:nvSpPr>
        <xdr:cNvPr id="80" name="PTObj_DNode_1_14">
          <a:extLst>
            <a:ext uri="{FF2B5EF4-FFF2-40B4-BE49-F238E27FC236}">
              <a16:creationId xmlns:a16="http://schemas.microsoft.com/office/drawing/2014/main" xmlns="" id="{C5768B00-D943-4B3C-9590-2BF09B4B67C6}"/>
            </a:ext>
          </a:extLst>
        </xdr:cNvPr>
        <xdr:cNvSpPr/>
      </xdr:nvSpPr>
      <xdr:spPr>
        <a:xfrm rot="-5400000">
          <a:off x="13316077" y="942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49</xdr:row>
      <xdr:rowOff>95107</xdr:rowOff>
    </xdr:from>
    <xdr:ext cx="726929" cy="180627"/>
    <xdr:sp macro="_xll.PtreeEvent_ObjectClick" textlink="">
      <xdr:nvSpPr>
        <xdr:cNvPr id="83" name="PTObj_DBranchName_1_14">
          <a:extLst>
            <a:ext uri="{FF2B5EF4-FFF2-40B4-BE49-F238E27FC236}">
              <a16:creationId xmlns:a16="http://schemas.microsoft.com/office/drawing/2014/main" xmlns="" id="{D39C4828-15C5-49CE-8E55-02D6F65F5234}"/>
            </a:ext>
          </a:extLst>
        </xdr:cNvPr>
        <xdr:cNvSpPr txBox="1"/>
      </xdr:nvSpPr>
      <xdr:spPr>
        <a:xfrm>
          <a:off x="11510772" y="9429607"/>
          <a:ext cx="72692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53</xdr:row>
      <xdr:rowOff>90170</xdr:rowOff>
    </xdr:from>
    <xdr:to>
      <xdr:col>8</xdr:col>
      <xdr:colOff>190627</xdr:colOff>
      <xdr:row>54</xdr:row>
      <xdr:rowOff>90170</xdr:rowOff>
    </xdr:to>
    <xdr:sp macro="_xll.PtreeEvent_ObjectClick" textlink="">
      <xdr:nvSpPr>
        <xdr:cNvPr id="84" name="PTObj_DNode_1_15">
          <a:extLst>
            <a:ext uri="{FF2B5EF4-FFF2-40B4-BE49-F238E27FC236}">
              <a16:creationId xmlns:a16="http://schemas.microsoft.com/office/drawing/2014/main" xmlns="" id="{B253C9F2-1F20-42B2-9BC4-0D3EA714AFCE}"/>
            </a:ext>
          </a:extLst>
        </xdr:cNvPr>
        <xdr:cNvSpPr/>
      </xdr:nvSpPr>
      <xdr:spPr>
        <a:xfrm rot="-5400000">
          <a:off x="13316077" y="1018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53</xdr:row>
      <xdr:rowOff>95107</xdr:rowOff>
    </xdr:from>
    <xdr:ext cx="838498" cy="180627"/>
    <xdr:sp macro="_xll.PtreeEvent_ObjectClick" textlink="">
      <xdr:nvSpPr>
        <xdr:cNvPr id="87" name="PTObj_DBranchName_1_15">
          <a:extLst>
            <a:ext uri="{FF2B5EF4-FFF2-40B4-BE49-F238E27FC236}">
              <a16:creationId xmlns:a16="http://schemas.microsoft.com/office/drawing/2014/main" xmlns="" id="{2BB07E40-74F7-41AA-A899-B466DE03544E}"/>
            </a:ext>
          </a:extLst>
        </xdr:cNvPr>
        <xdr:cNvSpPr txBox="1"/>
      </xdr:nvSpPr>
      <xdr:spPr>
        <a:xfrm>
          <a:off x="11510772" y="10191607"/>
          <a:ext cx="8384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55</xdr:row>
      <xdr:rowOff>90170</xdr:rowOff>
    </xdr:from>
    <xdr:to>
      <xdr:col>8</xdr:col>
      <xdr:colOff>190627</xdr:colOff>
      <xdr:row>56</xdr:row>
      <xdr:rowOff>90170</xdr:rowOff>
    </xdr:to>
    <xdr:sp macro="_xll.PtreeEvent_ObjectClick" textlink="">
      <xdr:nvSpPr>
        <xdr:cNvPr id="88" name="PTObj_DNode_1_16">
          <a:extLst>
            <a:ext uri="{FF2B5EF4-FFF2-40B4-BE49-F238E27FC236}">
              <a16:creationId xmlns:a16="http://schemas.microsoft.com/office/drawing/2014/main" xmlns="" id="{BC7CA07E-8FDE-40BC-AA41-90B11606EC80}"/>
            </a:ext>
          </a:extLst>
        </xdr:cNvPr>
        <xdr:cNvSpPr/>
      </xdr:nvSpPr>
      <xdr:spPr>
        <a:xfrm rot="-5400000">
          <a:off x="13316077" y="1056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55</xdr:row>
      <xdr:rowOff>95107</xdr:rowOff>
    </xdr:from>
    <xdr:ext cx="625749" cy="180627"/>
    <xdr:sp macro="_xll.PtreeEvent_ObjectClick" textlink="">
      <xdr:nvSpPr>
        <xdr:cNvPr id="91" name="PTObj_DBranchName_1_16">
          <a:extLst>
            <a:ext uri="{FF2B5EF4-FFF2-40B4-BE49-F238E27FC236}">
              <a16:creationId xmlns:a16="http://schemas.microsoft.com/office/drawing/2014/main" xmlns="" id="{1FEBBA52-E2E8-4231-8CCB-7E71AFC24FAF}"/>
            </a:ext>
          </a:extLst>
        </xdr:cNvPr>
        <xdr:cNvSpPr txBox="1"/>
      </xdr:nvSpPr>
      <xdr:spPr>
        <a:xfrm>
          <a:off x="11510772" y="10572607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6</xdr:col>
      <xdr:colOff>127</xdr:colOff>
      <xdr:row>67</xdr:row>
      <xdr:rowOff>90170</xdr:rowOff>
    </xdr:from>
    <xdr:to>
      <xdr:col>6</xdr:col>
      <xdr:colOff>190627</xdr:colOff>
      <xdr:row>68</xdr:row>
      <xdr:rowOff>90170</xdr:rowOff>
    </xdr:to>
    <xdr:sp macro="_xll.PtreeEvent_ObjectClick" textlink="">
      <xdr:nvSpPr>
        <xdr:cNvPr id="96" name="PTObj_DNode_1_8">
          <a:extLst>
            <a:ext uri="{FF2B5EF4-FFF2-40B4-BE49-F238E27FC236}">
              <a16:creationId xmlns:a16="http://schemas.microsoft.com/office/drawing/2014/main" xmlns="" id="{9A72A907-DBE4-4311-9896-0C92F7BA6D12}"/>
            </a:ext>
          </a:extLst>
        </xdr:cNvPr>
        <xdr:cNvSpPr/>
      </xdr:nvSpPr>
      <xdr:spPr>
        <a:xfrm>
          <a:off x="9325102" y="12853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67</xdr:row>
      <xdr:rowOff>95107</xdr:rowOff>
    </xdr:from>
    <xdr:ext cx="761234" cy="180627"/>
    <xdr:sp macro="_xll.PtreeEvent_ObjectClick" textlink="">
      <xdr:nvSpPr>
        <xdr:cNvPr id="99" name="PTObj_DBranchName_1_8">
          <a:extLst>
            <a:ext uri="{FF2B5EF4-FFF2-40B4-BE49-F238E27FC236}">
              <a16:creationId xmlns:a16="http://schemas.microsoft.com/office/drawing/2014/main" xmlns="" id="{1547AE9D-04C6-40D6-BDA8-6FAD3A15919E}"/>
            </a:ext>
          </a:extLst>
        </xdr:cNvPr>
        <xdr:cNvSpPr txBox="1"/>
      </xdr:nvSpPr>
      <xdr:spPr>
        <a:xfrm>
          <a:off x="7462647" y="12858607"/>
          <a:ext cx="761234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ManterMcBifana</a:t>
          </a:r>
        </a:p>
      </xdr:txBody>
    </xdr:sp>
    <xdr:clientData/>
  </xdr:oneCellAnchor>
  <xdr:twoCellAnchor editAs="oneCell">
    <xdr:from>
      <xdr:col>7</xdr:col>
      <xdr:colOff>127</xdr:colOff>
      <xdr:row>61</xdr:row>
      <xdr:rowOff>90170</xdr:rowOff>
    </xdr:from>
    <xdr:to>
      <xdr:col>7</xdr:col>
      <xdr:colOff>190627</xdr:colOff>
      <xdr:row>62</xdr:row>
      <xdr:rowOff>90170</xdr:rowOff>
    </xdr:to>
    <xdr:sp macro="_xll.PtreeEvent_ObjectClick" textlink="">
      <xdr:nvSpPr>
        <xdr:cNvPr id="100" name="PTObj_DNode_1_17">
          <a:extLst>
            <a:ext uri="{FF2B5EF4-FFF2-40B4-BE49-F238E27FC236}">
              <a16:creationId xmlns:a16="http://schemas.microsoft.com/office/drawing/2014/main" xmlns="" id="{E69C449E-2A56-4E48-B093-4D8A3C7071DE}"/>
            </a:ext>
          </a:extLst>
        </xdr:cNvPr>
        <xdr:cNvSpPr/>
      </xdr:nvSpPr>
      <xdr:spPr>
        <a:xfrm>
          <a:off x="11230102" y="11710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61</xdr:row>
      <xdr:rowOff>95107</xdr:rowOff>
    </xdr:from>
    <xdr:ext cx="578043" cy="180627"/>
    <xdr:sp macro="_xll.PtreeEvent_ObjectClick" textlink="">
      <xdr:nvSpPr>
        <xdr:cNvPr id="103" name="PTObj_DBranchName_1_17">
          <a:extLst>
            <a:ext uri="{FF2B5EF4-FFF2-40B4-BE49-F238E27FC236}">
              <a16:creationId xmlns:a16="http://schemas.microsoft.com/office/drawing/2014/main" xmlns="" id="{D5D977A4-55FE-4825-9453-6670DA1B1C43}"/>
            </a:ext>
          </a:extLst>
        </xdr:cNvPr>
        <xdr:cNvSpPr txBox="1"/>
      </xdr:nvSpPr>
      <xdr:spPr>
        <a:xfrm>
          <a:off x="9605772" y="11715607"/>
          <a:ext cx="5780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ManterNivel</a:t>
          </a:r>
        </a:p>
      </xdr:txBody>
    </xdr:sp>
    <xdr:clientData/>
  </xdr:oneCellAnchor>
  <xdr:twoCellAnchor editAs="oneCell">
    <xdr:from>
      <xdr:col>8</xdr:col>
      <xdr:colOff>127</xdr:colOff>
      <xdr:row>59</xdr:row>
      <xdr:rowOff>90170</xdr:rowOff>
    </xdr:from>
    <xdr:to>
      <xdr:col>8</xdr:col>
      <xdr:colOff>190627</xdr:colOff>
      <xdr:row>60</xdr:row>
      <xdr:rowOff>90170</xdr:rowOff>
    </xdr:to>
    <xdr:sp macro="_xll.PtreeEvent_ObjectClick" textlink="">
      <xdr:nvSpPr>
        <xdr:cNvPr id="104" name="PTObj_DNode_1_18">
          <a:extLst>
            <a:ext uri="{FF2B5EF4-FFF2-40B4-BE49-F238E27FC236}">
              <a16:creationId xmlns:a16="http://schemas.microsoft.com/office/drawing/2014/main" xmlns="" id="{217B9D1D-CB11-4F1C-823F-915801D15C4C}"/>
            </a:ext>
          </a:extLst>
        </xdr:cNvPr>
        <xdr:cNvSpPr/>
      </xdr:nvSpPr>
      <xdr:spPr>
        <a:xfrm rot="-5400000">
          <a:off x="13316077" y="1132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59</xdr:row>
      <xdr:rowOff>95107</xdr:rowOff>
    </xdr:from>
    <xdr:ext cx="726929" cy="180627"/>
    <xdr:sp macro="_xll.PtreeEvent_ObjectClick" textlink="">
      <xdr:nvSpPr>
        <xdr:cNvPr id="107" name="PTObj_DBranchName_1_18">
          <a:extLst>
            <a:ext uri="{FF2B5EF4-FFF2-40B4-BE49-F238E27FC236}">
              <a16:creationId xmlns:a16="http://schemas.microsoft.com/office/drawing/2014/main" xmlns="" id="{D0C2C6E5-F885-42A3-A8CB-4710D660DF01}"/>
            </a:ext>
          </a:extLst>
        </xdr:cNvPr>
        <xdr:cNvSpPr txBox="1"/>
      </xdr:nvSpPr>
      <xdr:spPr>
        <a:xfrm>
          <a:off x="11510772" y="11334607"/>
          <a:ext cx="72692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63</xdr:row>
      <xdr:rowOff>90170</xdr:rowOff>
    </xdr:from>
    <xdr:to>
      <xdr:col>8</xdr:col>
      <xdr:colOff>190627</xdr:colOff>
      <xdr:row>64</xdr:row>
      <xdr:rowOff>90170</xdr:rowOff>
    </xdr:to>
    <xdr:sp macro="_xll.PtreeEvent_ObjectClick" textlink="">
      <xdr:nvSpPr>
        <xdr:cNvPr id="108" name="PTObj_DNode_1_19">
          <a:extLst>
            <a:ext uri="{FF2B5EF4-FFF2-40B4-BE49-F238E27FC236}">
              <a16:creationId xmlns:a16="http://schemas.microsoft.com/office/drawing/2014/main" xmlns="" id="{D0FAFFE6-BB90-4DAC-8502-798A856C7EA5}"/>
            </a:ext>
          </a:extLst>
        </xdr:cNvPr>
        <xdr:cNvSpPr/>
      </xdr:nvSpPr>
      <xdr:spPr>
        <a:xfrm rot="-5400000">
          <a:off x="13316077" y="1209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63</xdr:row>
      <xdr:rowOff>95107</xdr:rowOff>
    </xdr:from>
    <xdr:ext cx="838498" cy="180627"/>
    <xdr:sp macro="_xll.PtreeEvent_ObjectClick" textlink="">
      <xdr:nvSpPr>
        <xdr:cNvPr id="111" name="PTObj_DBranchName_1_19">
          <a:extLst>
            <a:ext uri="{FF2B5EF4-FFF2-40B4-BE49-F238E27FC236}">
              <a16:creationId xmlns:a16="http://schemas.microsoft.com/office/drawing/2014/main" xmlns="" id="{C5DD542E-C800-447A-A968-D66C3689E277}"/>
            </a:ext>
          </a:extLst>
        </xdr:cNvPr>
        <xdr:cNvSpPr txBox="1"/>
      </xdr:nvSpPr>
      <xdr:spPr>
        <a:xfrm>
          <a:off x="11510772" y="12096607"/>
          <a:ext cx="8384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65</xdr:row>
      <xdr:rowOff>90170</xdr:rowOff>
    </xdr:from>
    <xdr:to>
      <xdr:col>8</xdr:col>
      <xdr:colOff>190627</xdr:colOff>
      <xdr:row>66</xdr:row>
      <xdr:rowOff>90170</xdr:rowOff>
    </xdr:to>
    <xdr:sp macro="_xll.PtreeEvent_ObjectClick" textlink="">
      <xdr:nvSpPr>
        <xdr:cNvPr id="112" name="PTObj_DNode_1_20">
          <a:extLst>
            <a:ext uri="{FF2B5EF4-FFF2-40B4-BE49-F238E27FC236}">
              <a16:creationId xmlns:a16="http://schemas.microsoft.com/office/drawing/2014/main" xmlns="" id="{582C7A68-696A-4FEF-BD7E-8BA42A830086}"/>
            </a:ext>
          </a:extLst>
        </xdr:cNvPr>
        <xdr:cNvSpPr/>
      </xdr:nvSpPr>
      <xdr:spPr>
        <a:xfrm rot="-5400000">
          <a:off x="13316077" y="1247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65</xdr:row>
      <xdr:rowOff>95107</xdr:rowOff>
    </xdr:from>
    <xdr:ext cx="625749" cy="180627"/>
    <xdr:sp macro="_xll.PtreeEvent_ObjectClick" textlink="">
      <xdr:nvSpPr>
        <xdr:cNvPr id="115" name="PTObj_DBranchName_1_20">
          <a:extLst>
            <a:ext uri="{FF2B5EF4-FFF2-40B4-BE49-F238E27FC236}">
              <a16:creationId xmlns:a16="http://schemas.microsoft.com/office/drawing/2014/main" xmlns="" id="{887F1752-1EFC-400F-9E87-A8E035B78693}"/>
            </a:ext>
          </a:extLst>
        </xdr:cNvPr>
        <xdr:cNvSpPr txBox="1"/>
      </xdr:nvSpPr>
      <xdr:spPr>
        <a:xfrm>
          <a:off x="11510772" y="12477607"/>
          <a:ext cx="6257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7</xdr:col>
      <xdr:colOff>127</xdr:colOff>
      <xdr:row>71</xdr:row>
      <xdr:rowOff>90170</xdr:rowOff>
    </xdr:from>
    <xdr:to>
      <xdr:col>7</xdr:col>
      <xdr:colOff>190627</xdr:colOff>
      <xdr:row>72</xdr:row>
      <xdr:rowOff>90170</xdr:rowOff>
    </xdr:to>
    <xdr:sp macro="_xll.PtreeEvent_ObjectClick" textlink="">
      <xdr:nvSpPr>
        <xdr:cNvPr id="116" name="PTObj_DNode_1_21">
          <a:extLst>
            <a:ext uri="{FF2B5EF4-FFF2-40B4-BE49-F238E27FC236}">
              <a16:creationId xmlns:a16="http://schemas.microsoft.com/office/drawing/2014/main" xmlns="" id="{51A1C8C4-844C-4053-936B-80EC7EE662FF}"/>
            </a:ext>
          </a:extLst>
        </xdr:cNvPr>
        <xdr:cNvSpPr/>
      </xdr:nvSpPr>
      <xdr:spPr>
        <a:xfrm>
          <a:off x="11230102" y="1361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71</xdr:row>
      <xdr:rowOff>95106</xdr:rowOff>
    </xdr:from>
    <xdr:ext cx="625363" cy="180627"/>
    <xdr:sp macro="_xll.PtreeEvent_ObjectClick" textlink="">
      <xdr:nvSpPr>
        <xdr:cNvPr id="119" name="PTObj_DBranchName_1_21">
          <a:extLst>
            <a:ext uri="{FF2B5EF4-FFF2-40B4-BE49-F238E27FC236}">
              <a16:creationId xmlns:a16="http://schemas.microsoft.com/office/drawing/2014/main" xmlns="" id="{949591E8-9C29-439B-A327-3B8644333E44}"/>
            </a:ext>
          </a:extLst>
        </xdr:cNvPr>
        <xdr:cNvSpPr txBox="1"/>
      </xdr:nvSpPr>
      <xdr:spPr>
        <a:xfrm>
          <a:off x="9605772" y="13620606"/>
          <a:ext cx="62536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DiminuirNivel</a:t>
          </a:r>
        </a:p>
      </xdr:txBody>
    </xdr:sp>
    <xdr:clientData/>
  </xdr:oneCellAnchor>
  <xdr:twoCellAnchor editAs="oneCell">
    <xdr:from>
      <xdr:col>8</xdr:col>
      <xdr:colOff>127</xdr:colOff>
      <xdr:row>69</xdr:row>
      <xdr:rowOff>90170</xdr:rowOff>
    </xdr:from>
    <xdr:to>
      <xdr:col>8</xdr:col>
      <xdr:colOff>190627</xdr:colOff>
      <xdr:row>70</xdr:row>
      <xdr:rowOff>90170</xdr:rowOff>
    </xdr:to>
    <xdr:sp macro="_xll.PtreeEvent_ObjectClick" textlink="">
      <xdr:nvSpPr>
        <xdr:cNvPr id="120" name="PTObj_DNode_1_22">
          <a:extLst>
            <a:ext uri="{FF2B5EF4-FFF2-40B4-BE49-F238E27FC236}">
              <a16:creationId xmlns:a16="http://schemas.microsoft.com/office/drawing/2014/main" xmlns="" id="{8ED22513-D7AC-4235-ACD0-F0C6FA9E2524}"/>
            </a:ext>
          </a:extLst>
        </xdr:cNvPr>
        <xdr:cNvSpPr/>
      </xdr:nvSpPr>
      <xdr:spPr>
        <a:xfrm rot="-5400000">
          <a:off x="13316077" y="1323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69</xdr:row>
      <xdr:rowOff>95106</xdr:rowOff>
    </xdr:from>
    <xdr:ext cx="726929" cy="180627"/>
    <xdr:sp macro="_xll.PtreeEvent_ObjectClick" textlink="">
      <xdr:nvSpPr>
        <xdr:cNvPr id="123" name="PTObj_DBranchName_1_22">
          <a:extLst>
            <a:ext uri="{FF2B5EF4-FFF2-40B4-BE49-F238E27FC236}">
              <a16:creationId xmlns:a16="http://schemas.microsoft.com/office/drawing/2014/main" xmlns="" id="{C232ED84-78F4-480D-A140-1600876BB2FD}"/>
            </a:ext>
          </a:extLst>
        </xdr:cNvPr>
        <xdr:cNvSpPr txBox="1"/>
      </xdr:nvSpPr>
      <xdr:spPr>
        <a:xfrm>
          <a:off x="11510772" y="13239606"/>
          <a:ext cx="7269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73</xdr:row>
      <xdr:rowOff>90170</xdr:rowOff>
    </xdr:from>
    <xdr:to>
      <xdr:col>8</xdr:col>
      <xdr:colOff>190627</xdr:colOff>
      <xdr:row>74</xdr:row>
      <xdr:rowOff>90170</xdr:rowOff>
    </xdr:to>
    <xdr:sp macro="_xll.PtreeEvent_ObjectClick" textlink="">
      <xdr:nvSpPr>
        <xdr:cNvPr id="124" name="PTObj_DNode_1_23">
          <a:extLst>
            <a:ext uri="{FF2B5EF4-FFF2-40B4-BE49-F238E27FC236}">
              <a16:creationId xmlns:a16="http://schemas.microsoft.com/office/drawing/2014/main" xmlns="" id="{2288B107-98A3-4E7F-B386-67A522B875F1}"/>
            </a:ext>
          </a:extLst>
        </xdr:cNvPr>
        <xdr:cNvSpPr/>
      </xdr:nvSpPr>
      <xdr:spPr>
        <a:xfrm rot="-5400000">
          <a:off x="13316077" y="1399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73</xdr:row>
      <xdr:rowOff>95106</xdr:rowOff>
    </xdr:from>
    <xdr:ext cx="838498" cy="180627"/>
    <xdr:sp macro="_xll.PtreeEvent_ObjectClick" textlink="">
      <xdr:nvSpPr>
        <xdr:cNvPr id="127" name="PTObj_DBranchName_1_23">
          <a:extLst>
            <a:ext uri="{FF2B5EF4-FFF2-40B4-BE49-F238E27FC236}">
              <a16:creationId xmlns:a16="http://schemas.microsoft.com/office/drawing/2014/main" xmlns="" id="{0248FF5B-6355-498A-9629-5150A4CADAFC}"/>
            </a:ext>
          </a:extLst>
        </xdr:cNvPr>
        <xdr:cNvSpPr txBox="1"/>
      </xdr:nvSpPr>
      <xdr:spPr>
        <a:xfrm>
          <a:off x="11510772" y="14001606"/>
          <a:ext cx="8384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75</xdr:row>
      <xdr:rowOff>90170</xdr:rowOff>
    </xdr:from>
    <xdr:to>
      <xdr:col>8</xdr:col>
      <xdr:colOff>190627</xdr:colOff>
      <xdr:row>76</xdr:row>
      <xdr:rowOff>90170</xdr:rowOff>
    </xdr:to>
    <xdr:sp macro="_xll.PtreeEvent_ObjectClick" textlink="">
      <xdr:nvSpPr>
        <xdr:cNvPr id="128" name="PTObj_DNode_1_24">
          <a:extLst>
            <a:ext uri="{FF2B5EF4-FFF2-40B4-BE49-F238E27FC236}">
              <a16:creationId xmlns:a16="http://schemas.microsoft.com/office/drawing/2014/main" xmlns="" id="{DB1E4BBA-9347-466D-A401-95477C5B5913}"/>
            </a:ext>
          </a:extLst>
        </xdr:cNvPr>
        <xdr:cNvSpPr/>
      </xdr:nvSpPr>
      <xdr:spPr>
        <a:xfrm rot="-5400000">
          <a:off x="13316077" y="1437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75</xdr:row>
      <xdr:rowOff>95106</xdr:rowOff>
    </xdr:from>
    <xdr:ext cx="625749" cy="180627"/>
    <xdr:sp macro="_xll.PtreeEvent_ObjectClick" textlink="">
      <xdr:nvSpPr>
        <xdr:cNvPr id="131" name="PTObj_DBranchName_1_24">
          <a:extLst>
            <a:ext uri="{FF2B5EF4-FFF2-40B4-BE49-F238E27FC236}">
              <a16:creationId xmlns:a16="http://schemas.microsoft.com/office/drawing/2014/main" xmlns="" id="{794C7AA0-8A7A-4F46-96DF-5060250AE75D}"/>
            </a:ext>
          </a:extLst>
        </xdr:cNvPr>
        <xdr:cNvSpPr txBox="1"/>
      </xdr:nvSpPr>
      <xdr:spPr>
        <a:xfrm>
          <a:off x="11510772" y="14382606"/>
          <a:ext cx="62574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5</xdr:col>
      <xdr:colOff>127</xdr:colOff>
      <xdr:row>97</xdr:row>
      <xdr:rowOff>90170</xdr:rowOff>
    </xdr:from>
    <xdr:to>
      <xdr:col>5</xdr:col>
      <xdr:colOff>190627</xdr:colOff>
      <xdr:row>98</xdr:row>
      <xdr:rowOff>90170</xdr:rowOff>
    </xdr:to>
    <xdr:sp macro="_xll.PtreeEvent_ObjectClick" textlink="">
      <xdr:nvSpPr>
        <xdr:cNvPr id="136" name="PTObj_DNode_1_5">
          <a:extLst>
            <a:ext uri="{FF2B5EF4-FFF2-40B4-BE49-F238E27FC236}">
              <a16:creationId xmlns:a16="http://schemas.microsoft.com/office/drawing/2014/main" xmlns="" id="{7365F1D4-1D9A-46E5-992C-4ED3D8C12988}"/>
            </a:ext>
          </a:extLst>
        </xdr:cNvPr>
        <xdr:cNvSpPr/>
      </xdr:nvSpPr>
      <xdr:spPr>
        <a:xfrm>
          <a:off x="7181977" y="18568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4</xdr:col>
      <xdr:colOff>280797</xdr:colOff>
      <xdr:row>97</xdr:row>
      <xdr:rowOff>95106</xdr:rowOff>
    </xdr:from>
    <xdr:ext cx="662809" cy="180627"/>
    <xdr:sp macro="_xll.PtreeEvent_ObjectClick" textlink="">
      <xdr:nvSpPr>
        <xdr:cNvPr id="139" name="PTObj_DBranchName_1_5">
          <a:extLst>
            <a:ext uri="{FF2B5EF4-FFF2-40B4-BE49-F238E27FC236}">
              <a16:creationId xmlns:a16="http://schemas.microsoft.com/office/drawing/2014/main" xmlns="" id="{087A674F-F626-4CDA-A614-498D8C260BF7}"/>
            </a:ext>
          </a:extLst>
        </xdr:cNvPr>
        <xdr:cNvSpPr txBox="1"/>
      </xdr:nvSpPr>
      <xdr:spPr>
        <a:xfrm>
          <a:off x="5414772" y="18573606"/>
          <a:ext cx="66280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SucessoParcial</a:t>
          </a:r>
        </a:p>
      </xdr:txBody>
    </xdr:sp>
    <xdr:clientData/>
  </xdr:oneCellAnchor>
  <xdr:twoCellAnchor editAs="oneCell">
    <xdr:from>
      <xdr:col>6</xdr:col>
      <xdr:colOff>127</xdr:colOff>
      <xdr:row>87</xdr:row>
      <xdr:rowOff>90170</xdr:rowOff>
    </xdr:from>
    <xdr:to>
      <xdr:col>6</xdr:col>
      <xdr:colOff>190627</xdr:colOff>
      <xdr:row>88</xdr:row>
      <xdr:rowOff>90170</xdr:rowOff>
    </xdr:to>
    <xdr:sp macro="_xll.PtreeEvent_ObjectClick" textlink="">
      <xdr:nvSpPr>
        <xdr:cNvPr id="140" name="PTObj_DNode_1_25">
          <a:extLst>
            <a:ext uri="{FF2B5EF4-FFF2-40B4-BE49-F238E27FC236}">
              <a16:creationId xmlns:a16="http://schemas.microsoft.com/office/drawing/2014/main" xmlns="" id="{F9F4A3E4-4791-4471-9627-5355FF7DCB51}"/>
            </a:ext>
          </a:extLst>
        </xdr:cNvPr>
        <xdr:cNvSpPr/>
      </xdr:nvSpPr>
      <xdr:spPr>
        <a:xfrm>
          <a:off x="9325102" y="16663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87</xdr:row>
      <xdr:rowOff>95106</xdr:rowOff>
    </xdr:from>
    <xdr:ext cx="889987" cy="180627"/>
    <xdr:sp macro="_xll.PtreeEvent_ObjectClick" textlink="">
      <xdr:nvSpPr>
        <xdr:cNvPr id="143" name="PTObj_DBranchName_1_25">
          <a:extLst>
            <a:ext uri="{FF2B5EF4-FFF2-40B4-BE49-F238E27FC236}">
              <a16:creationId xmlns:a16="http://schemas.microsoft.com/office/drawing/2014/main" xmlns="" id="{1F21907F-EE91-436E-9CBD-702304FE36F8}"/>
            </a:ext>
          </a:extLst>
        </xdr:cNvPr>
        <xdr:cNvSpPr txBox="1"/>
      </xdr:nvSpPr>
      <xdr:spPr>
        <a:xfrm>
          <a:off x="7462647" y="16668606"/>
          <a:ext cx="889987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LançarNovoProduto</a:t>
          </a:r>
        </a:p>
      </xdr:txBody>
    </xdr:sp>
    <xdr:clientData/>
  </xdr:oneCellAnchor>
  <xdr:twoCellAnchor editAs="oneCell">
    <xdr:from>
      <xdr:col>7</xdr:col>
      <xdr:colOff>127</xdr:colOff>
      <xdr:row>81</xdr:row>
      <xdr:rowOff>90170</xdr:rowOff>
    </xdr:from>
    <xdr:to>
      <xdr:col>7</xdr:col>
      <xdr:colOff>190627</xdr:colOff>
      <xdr:row>82</xdr:row>
      <xdr:rowOff>90170</xdr:rowOff>
    </xdr:to>
    <xdr:sp macro="_xll.PtreeEvent_ObjectClick" textlink="">
      <xdr:nvSpPr>
        <xdr:cNvPr id="144" name="PTObj_DNode_1_26">
          <a:extLst>
            <a:ext uri="{FF2B5EF4-FFF2-40B4-BE49-F238E27FC236}">
              <a16:creationId xmlns:a16="http://schemas.microsoft.com/office/drawing/2014/main" xmlns="" id="{535F5939-0283-4EA6-A4B7-1C50EFD02C46}"/>
            </a:ext>
          </a:extLst>
        </xdr:cNvPr>
        <xdr:cNvSpPr/>
      </xdr:nvSpPr>
      <xdr:spPr>
        <a:xfrm>
          <a:off x="11230102" y="15520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81</xdr:row>
      <xdr:rowOff>95106</xdr:rowOff>
    </xdr:from>
    <xdr:ext cx="578043" cy="180627"/>
    <xdr:sp macro="_xll.PtreeEvent_ObjectClick" textlink="">
      <xdr:nvSpPr>
        <xdr:cNvPr id="147" name="PTObj_DBranchName_1_26">
          <a:extLst>
            <a:ext uri="{FF2B5EF4-FFF2-40B4-BE49-F238E27FC236}">
              <a16:creationId xmlns:a16="http://schemas.microsoft.com/office/drawing/2014/main" xmlns="" id="{23BF748E-D1DB-47C4-8F89-7E20720D0659}"/>
            </a:ext>
          </a:extLst>
        </xdr:cNvPr>
        <xdr:cNvSpPr txBox="1"/>
      </xdr:nvSpPr>
      <xdr:spPr>
        <a:xfrm>
          <a:off x="9605772" y="15525606"/>
          <a:ext cx="5780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ManterNivel</a:t>
          </a:r>
        </a:p>
      </xdr:txBody>
    </xdr:sp>
    <xdr:clientData/>
  </xdr:oneCellAnchor>
  <xdr:twoCellAnchor editAs="oneCell">
    <xdr:from>
      <xdr:col>8</xdr:col>
      <xdr:colOff>127</xdr:colOff>
      <xdr:row>79</xdr:row>
      <xdr:rowOff>90170</xdr:rowOff>
    </xdr:from>
    <xdr:to>
      <xdr:col>8</xdr:col>
      <xdr:colOff>190627</xdr:colOff>
      <xdr:row>80</xdr:row>
      <xdr:rowOff>90170</xdr:rowOff>
    </xdr:to>
    <xdr:sp macro="_xll.PtreeEvent_ObjectClick" textlink="">
      <xdr:nvSpPr>
        <xdr:cNvPr id="148" name="PTObj_DNode_1_27">
          <a:extLst>
            <a:ext uri="{FF2B5EF4-FFF2-40B4-BE49-F238E27FC236}">
              <a16:creationId xmlns:a16="http://schemas.microsoft.com/office/drawing/2014/main" xmlns="" id="{7E075906-AF96-4207-9E63-9D0AE8F60081}"/>
            </a:ext>
          </a:extLst>
        </xdr:cNvPr>
        <xdr:cNvSpPr/>
      </xdr:nvSpPr>
      <xdr:spPr>
        <a:xfrm rot="-5400000">
          <a:off x="13316077" y="1513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79</xdr:row>
      <xdr:rowOff>95106</xdr:rowOff>
    </xdr:from>
    <xdr:ext cx="726929" cy="180627"/>
    <xdr:sp macro="_xll.PtreeEvent_ObjectClick" textlink="">
      <xdr:nvSpPr>
        <xdr:cNvPr id="151" name="PTObj_DBranchName_1_27">
          <a:extLst>
            <a:ext uri="{FF2B5EF4-FFF2-40B4-BE49-F238E27FC236}">
              <a16:creationId xmlns:a16="http://schemas.microsoft.com/office/drawing/2014/main" xmlns="" id="{A41CB41E-4916-4BDD-B046-6294BC586931}"/>
            </a:ext>
          </a:extLst>
        </xdr:cNvPr>
        <xdr:cNvSpPr txBox="1"/>
      </xdr:nvSpPr>
      <xdr:spPr>
        <a:xfrm>
          <a:off x="11510772" y="15144606"/>
          <a:ext cx="7269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83</xdr:row>
      <xdr:rowOff>90170</xdr:rowOff>
    </xdr:from>
    <xdr:to>
      <xdr:col>8</xdr:col>
      <xdr:colOff>190627</xdr:colOff>
      <xdr:row>84</xdr:row>
      <xdr:rowOff>90170</xdr:rowOff>
    </xdr:to>
    <xdr:sp macro="_xll.PtreeEvent_ObjectClick" textlink="">
      <xdr:nvSpPr>
        <xdr:cNvPr id="152" name="PTObj_DNode_1_28">
          <a:extLst>
            <a:ext uri="{FF2B5EF4-FFF2-40B4-BE49-F238E27FC236}">
              <a16:creationId xmlns:a16="http://schemas.microsoft.com/office/drawing/2014/main" xmlns="" id="{38495447-6E81-4D90-8C88-6634DFD80A00}"/>
            </a:ext>
          </a:extLst>
        </xdr:cNvPr>
        <xdr:cNvSpPr/>
      </xdr:nvSpPr>
      <xdr:spPr>
        <a:xfrm rot="-5400000">
          <a:off x="13316077" y="1590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83</xdr:row>
      <xdr:rowOff>95106</xdr:rowOff>
    </xdr:from>
    <xdr:ext cx="838498" cy="180627"/>
    <xdr:sp macro="_xll.PtreeEvent_ObjectClick" textlink="">
      <xdr:nvSpPr>
        <xdr:cNvPr id="155" name="PTObj_DBranchName_1_28">
          <a:extLst>
            <a:ext uri="{FF2B5EF4-FFF2-40B4-BE49-F238E27FC236}">
              <a16:creationId xmlns:a16="http://schemas.microsoft.com/office/drawing/2014/main" xmlns="" id="{60F8EE85-D15C-4212-ADC6-D2C92BA7AA65}"/>
            </a:ext>
          </a:extLst>
        </xdr:cNvPr>
        <xdr:cNvSpPr txBox="1"/>
      </xdr:nvSpPr>
      <xdr:spPr>
        <a:xfrm>
          <a:off x="11510772" y="15906606"/>
          <a:ext cx="8384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85</xdr:row>
      <xdr:rowOff>90170</xdr:rowOff>
    </xdr:from>
    <xdr:to>
      <xdr:col>8</xdr:col>
      <xdr:colOff>190627</xdr:colOff>
      <xdr:row>86</xdr:row>
      <xdr:rowOff>90170</xdr:rowOff>
    </xdr:to>
    <xdr:sp macro="_xll.PtreeEvent_ObjectClick" textlink="">
      <xdr:nvSpPr>
        <xdr:cNvPr id="156" name="PTObj_DNode_1_29">
          <a:extLst>
            <a:ext uri="{FF2B5EF4-FFF2-40B4-BE49-F238E27FC236}">
              <a16:creationId xmlns:a16="http://schemas.microsoft.com/office/drawing/2014/main" xmlns="" id="{9C42A540-6810-4EF0-9264-E635912B80BF}"/>
            </a:ext>
          </a:extLst>
        </xdr:cNvPr>
        <xdr:cNvSpPr/>
      </xdr:nvSpPr>
      <xdr:spPr>
        <a:xfrm rot="-5400000">
          <a:off x="13316077" y="1628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85</xdr:row>
      <xdr:rowOff>95106</xdr:rowOff>
    </xdr:from>
    <xdr:ext cx="625749" cy="180627"/>
    <xdr:sp macro="_xll.PtreeEvent_ObjectClick" textlink="">
      <xdr:nvSpPr>
        <xdr:cNvPr id="159" name="PTObj_DBranchName_1_29">
          <a:extLst>
            <a:ext uri="{FF2B5EF4-FFF2-40B4-BE49-F238E27FC236}">
              <a16:creationId xmlns:a16="http://schemas.microsoft.com/office/drawing/2014/main" xmlns="" id="{8FCB316E-361E-4B5C-AAB0-5532C636415C}"/>
            </a:ext>
          </a:extLst>
        </xdr:cNvPr>
        <xdr:cNvSpPr txBox="1"/>
      </xdr:nvSpPr>
      <xdr:spPr>
        <a:xfrm>
          <a:off x="11510772" y="16287606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7</xdr:col>
      <xdr:colOff>127</xdr:colOff>
      <xdr:row>91</xdr:row>
      <xdr:rowOff>90170</xdr:rowOff>
    </xdr:from>
    <xdr:to>
      <xdr:col>7</xdr:col>
      <xdr:colOff>190627</xdr:colOff>
      <xdr:row>92</xdr:row>
      <xdr:rowOff>90170</xdr:rowOff>
    </xdr:to>
    <xdr:sp macro="_xll.PtreeEvent_ObjectClick" textlink="">
      <xdr:nvSpPr>
        <xdr:cNvPr id="160" name="PTObj_DNode_1_30">
          <a:extLst>
            <a:ext uri="{FF2B5EF4-FFF2-40B4-BE49-F238E27FC236}">
              <a16:creationId xmlns:a16="http://schemas.microsoft.com/office/drawing/2014/main" xmlns="" id="{68805FD7-9E97-4B33-AA4E-C309272D5B01}"/>
            </a:ext>
          </a:extLst>
        </xdr:cNvPr>
        <xdr:cNvSpPr/>
      </xdr:nvSpPr>
      <xdr:spPr>
        <a:xfrm>
          <a:off x="11230102" y="1742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91</xdr:row>
      <xdr:rowOff>95106</xdr:rowOff>
    </xdr:from>
    <xdr:ext cx="625363" cy="180627"/>
    <xdr:sp macro="_xll.PtreeEvent_ObjectClick" textlink="">
      <xdr:nvSpPr>
        <xdr:cNvPr id="163" name="PTObj_DBranchName_1_30">
          <a:extLst>
            <a:ext uri="{FF2B5EF4-FFF2-40B4-BE49-F238E27FC236}">
              <a16:creationId xmlns:a16="http://schemas.microsoft.com/office/drawing/2014/main" xmlns="" id="{5E63598C-A650-4EA3-A31D-5D2D122E83ED}"/>
            </a:ext>
          </a:extLst>
        </xdr:cNvPr>
        <xdr:cNvSpPr txBox="1"/>
      </xdr:nvSpPr>
      <xdr:spPr>
        <a:xfrm>
          <a:off x="9605772" y="17430606"/>
          <a:ext cx="62536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DiminuirNivel</a:t>
          </a:r>
        </a:p>
      </xdr:txBody>
    </xdr:sp>
    <xdr:clientData/>
  </xdr:oneCellAnchor>
  <xdr:twoCellAnchor editAs="oneCell">
    <xdr:from>
      <xdr:col>8</xdr:col>
      <xdr:colOff>127</xdr:colOff>
      <xdr:row>89</xdr:row>
      <xdr:rowOff>90170</xdr:rowOff>
    </xdr:from>
    <xdr:to>
      <xdr:col>8</xdr:col>
      <xdr:colOff>190627</xdr:colOff>
      <xdr:row>90</xdr:row>
      <xdr:rowOff>90170</xdr:rowOff>
    </xdr:to>
    <xdr:sp macro="_xll.PtreeEvent_ObjectClick" textlink="">
      <xdr:nvSpPr>
        <xdr:cNvPr id="164" name="PTObj_DNode_1_31">
          <a:extLst>
            <a:ext uri="{FF2B5EF4-FFF2-40B4-BE49-F238E27FC236}">
              <a16:creationId xmlns:a16="http://schemas.microsoft.com/office/drawing/2014/main" xmlns="" id="{0483DF6D-A2FC-4C4E-8E5C-2C1923A30B0F}"/>
            </a:ext>
          </a:extLst>
        </xdr:cNvPr>
        <xdr:cNvSpPr/>
      </xdr:nvSpPr>
      <xdr:spPr>
        <a:xfrm rot="-5400000">
          <a:off x="13316077" y="1704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89</xdr:row>
      <xdr:rowOff>95106</xdr:rowOff>
    </xdr:from>
    <xdr:ext cx="726929" cy="180627"/>
    <xdr:sp macro="_xll.PtreeEvent_ObjectClick" textlink="">
      <xdr:nvSpPr>
        <xdr:cNvPr id="167" name="PTObj_DBranchName_1_31">
          <a:extLst>
            <a:ext uri="{FF2B5EF4-FFF2-40B4-BE49-F238E27FC236}">
              <a16:creationId xmlns:a16="http://schemas.microsoft.com/office/drawing/2014/main" xmlns="" id="{AF9CB662-EA69-4664-B58D-1E1285E865F8}"/>
            </a:ext>
          </a:extLst>
        </xdr:cNvPr>
        <xdr:cNvSpPr txBox="1"/>
      </xdr:nvSpPr>
      <xdr:spPr>
        <a:xfrm>
          <a:off x="11510772" y="17049606"/>
          <a:ext cx="7269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93</xdr:row>
      <xdr:rowOff>90170</xdr:rowOff>
    </xdr:from>
    <xdr:to>
      <xdr:col>8</xdr:col>
      <xdr:colOff>190627</xdr:colOff>
      <xdr:row>94</xdr:row>
      <xdr:rowOff>90170</xdr:rowOff>
    </xdr:to>
    <xdr:sp macro="_xll.PtreeEvent_ObjectClick" textlink="">
      <xdr:nvSpPr>
        <xdr:cNvPr id="168" name="PTObj_DNode_1_32">
          <a:extLst>
            <a:ext uri="{FF2B5EF4-FFF2-40B4-BE49-F238E27FC236}">
              <a16:creationId xmlns:a16="http://schemas.microsoft.com/office/drawing/2014/main" xmlns="" id="{47BD32F3-E2DB-46D3-8347-6461EC1975DD}"/>
            </a:ext>
          </a:extLst>
        </xdr:cNvPr>
        <xdr:cNvSpPr/>
      </xdr:nvSpPr>
      <xdr:spPr>
        <a:xfrm rot="-5400000">
          <a:off x="13316077" y="1780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93</xdr:row>
      <xdr:rowOff>95106</xdr:rowOff>
    </xdr:from>
    <xdr:ext cx="838498" cy="180627"/>
    <xdr:sp macro="_xll.PtreeEvent_ObjectClick" textlink="">
      <xdr:nvSpPr>
        <xdr:cNvPr id="171" name="PTObj_DBranchName_1_32">
          <a:extLst>
            <a:ext uri="{FF2B5EF4-FFF2-40B4-BE49-F238E27FC236}">
              <a16:creationId xmlns:a16="http://schemas.microsoft.com/office/drawing/2014/main" xmlns="" id="{4880A5C1-0E21-413B-8664-D0BACA6A9815}"/>
            </a:ext>
          </a:extLst>
        </xdr:cNvPr>
        <xdr:cNvSpPr txBox="1"/>
      </xdr:nvSpPr>
      <xdr:spPr>
        <a:xfrm>
          <a:off x="11510772" y="17811606"/>
          <a:ext cx="8384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95</xdr:row>
      <xdr:rowOff>90170</xdr:rowOff>
    </xdr:from>
    <xdr:to>
      <xdr:col>8</xdr:col>
      <xdr:colOff>190627</xdr:colOff>
      <xdr:row>96</xdr:row>
      <xdr:rowOff>90170</xdr:rowOff>
    </xdr:to>
    <xdr:sp macro="_xll.PtreeEvent_ObjectClick" textlink="">
      <xdr:nvSpPr>
        <xdr:cNvPr id="172" name="PTObj_DNode_1_33">
          <a:extLst>
            <a:ext uri="{FF2B5EF4-FFF2-40B4-BE49-F238E27FC236}">
              <a16:creationId xmlns:a16="http://schemas.microsoft.com/office/drawing/2014/main" xmlns="" id="{E28811FC-6DDD-436A-A04C-4657F4069954}"/>
            </a:ext>
          </a:extLst>
        </xdr:cNvPr>
        <xdr:cNvSpPr/>
      </xdr:nvSpPr>
      <xdr:spPr>
        <a:xfrm rot="-5400000">
          <a:off x="13316077" y="1818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95</xdr:row>
      <xdr:rowOff>95106</xdr:rowOff>
    </xdr:from>
    <xdr:ext cx="625749" cy="180627"/>
    <xdr:sp macro="_xll.PtreeEvent_ObjectClick" textlink="">
      <xdr:nvSpPr>
        <xdr:cNvPr id="175" name="PTObj_DBranchName_1_33">
          <a:extLst>
            <a:ext uri="{FF2B5EF4-FFF2-40B4-BE49-F238E27FC236}">
              <a16:creationId xmlns:a16="http://schemas.microsoft.com/office/drawing/2014/main" xmlns="" id="{9CB14924-9FCC-432B-BC30-ECE8F39CF0AD}"/>
            </a:ext>
          </a:extLst>
        </xdr:cNvPr>
        <xdr:cNvSpPr txBox="1"/>
      </xdr:nvSpPr>
      <xdr:spPr>
        <a:xfrm>
          <a:off x="11510772" y="18192606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6</xdr:col>
      <xdr:colOff>127</xdr:colOff>
      <xdr:row>107</xdr:row>
      <xdr:rowOff>90170</xdr:rowOff>
    </xdr:from>
    <xdr:to>
      <xdr:col>6</xdr:col>
      <xdr:colOff>190627</xdr:colOff>
      <xdr:row>108</xdr:row>
      <xdr:rowOff>90170</xdr:rowOff>
    </xdr:to>
    <xdr:sp macro="_xll.PtreeEvent_ObjectClick" textlink="">
      <xdr:nvSpPr>
        <xdr:cNvPr id="176" name="PTObj_DNode_1_34">
          <a:extLst>
            <a:ext uri="{FF2B5EF4-FFF2-40B4-BE49-F238E27FC236}">
              <a16:creationId xmlns:a16="http://schemas.microsoft.com/office/drawing/2014/main" xmlns="" id="{204B7247-ED0D-4529-A5D2-96157FB83A3F}"/>
            </a:ext>
          </a:extLst>
        </xdr:cNvPr>
        <xdr:cNvSpPr/>
      </xdr:nvSpPr>
      <xdr:spPr>
        <a:xfrm>
          <a:off x="9325102" y="20473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107</xdr:row>
      <xdr:rowOff>95106</xdr:rowOff>
    </xdr:from>
    <xdr:ext cx="761234" cy="180627"/>
    <xdr:sp macro="_xll.PtreeEvent_ObjectClick" textlink="">
      <xdr:nvSpPr>
        <xdr:cNvPr id="179" name="PTObj_DBranchName_1_34">
          <a:extLst>
            <a:ext uri="{FF2B5EF4-FFF2-40B4-BE49-F238E27FC236}">
              <a16:creationId xmlns:a16="http://schemas.microsoft.com/office/drawing/2014/main" xmlns="" id="{97480296-8E0E-4006-91FD-0181C8657DDE}"/>
            </a:ext>
          </a:extLst>
        </xdr:cNvPr>
        <xdr:cNvSpPr txBox="1"/>
      </xdr:nvSpPr>
      <xdr:spPr>
        <a:xfrm>
          <a:off x="7462647" y="20478606"/>
          <a:ext cx="7612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ManterMcBifana</a:t>
          </a:r>
        </a:p>
      </xdr:txBody>
    </xdr:sp>
    <xdr:clientData/>
  </xdr:oneCellAnchor>
  <xdr:twoCellAnchor editAs="oneCell">
    <xdr:from>
      <xdr:col>7</xdr:col>
      <xdr:colOff>127</xdr:colOff>
      <xdr:row>101</xdr:row>
      <xdr:rowOff>90170</xdr:rowOff>
    </xdr:from>
    <xdr:to>
      <xdr:col>7</xdr:col>
      <xdr:colOff>190627</xdr:colOff>
      <xdr:row>102</xdr:row>
      <xdr:rowOff>90170</xdr:rowOff>
    </xdr:to>
    <xdr:sp macro="_xll.PtreeEvent_ObjectClick" textlink="">
      <xdr:nvSpPr>
        <xdr:cNvPr id="180" name="PTObj_DNode_1_35">
          <a:extLst>
            <a:ext uri="{FF2B5EF4-FFF2-40B4-BE49-F238E27FC236}">
              <a16:creationId xmlns:a16="http://schemas.microsoft.com/office/drawing/2014/main" xmlns="" id="{0CB48DCA-882F-4249-B6C7-BB20F7853DDF}"/>
            </a:ext>
          </a:extLst>
        </xdr:cNvPr>
        <xdr:cNvSpPr/>
      </xdr:nvSpPr>
      <xdr:spPr>
        <a:xfrm>
          <a:off x="11230102" y="19330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101</xdr:row>
      <xdr:rowOff>95106</xdr:rowOff>
    </xdr:from>
    <xdr:ext cx="578043" cy="180627"/>
    <xdr:sp macro="_xll.PtreeEvent_ObjectClick" textlink="">
      <xdr:nvSpPr>
        <xdr:cNvPr id="183" name="PTObj_DBranchName_1_35">
          <a:extLst>
            <a:ext uri="{FF2B5EF4-FFF2-40B4-BE49-F238E27FC236}">
              <a16:creationId xmlns:a16="http://schemas.microsoft.com/office/drawing/2014/main" xmlns="" id="{4A263080-0E11-45FE-8265-C02A6EDF4EFE}"/>
            </a:ext>
          </a:extLst>
        </xdr:cNvPr>
        <xdr:cNvSpPr txBox="1"/>
      </xdr:nvSpPr>
      <xdr:spPr>
        <a:xfrm>
          <a:off x="9605772" y="19335606"/>
          <a:ext cx="5780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ManterNivel</a:t>
          </a:r>
        </a:p>
      </xdr:txBody>
    </xdr:sp>
    <xdr:clientData/>
  </xdr:oneCellAnchor>
  <xdr:twoCellAnchor editAs="oneCell">
    <xdr:from>
      <xdr:col>8</xdr:col>
      <xdr:colOff>127</xdr:colOff>
      <xdr:row>99</xdr:row>
      <xdr:rowOff>90170</xdr:rowOff>
    </xdr:from>
    <xdr:to>
      <xdr:col>8</xdr:col>
      <xdr:colOff>190627</xdr:colOff>
      <xdr:row>100</xdr:row>
      <xdr:rowOff>90170</xdr:rowOff>
    </xdr:to>
    <xdr:sp macro="_xll.PtreeEvent_ObjectClick" textlink="">
      <xdr:nvSpPr>
        <xdr:cNvPr id="184" name="PTObj_DNode_1_36">
          <a:extLst>
            <a:ext uri="{FF2B5EF4-FFF2-40B4-BE49-F238E27FC236}">
              <a16:creationId xmlns:a16="http://schemas.microsoft.com/office/drawing/2014/main" xmlns="" id="{1A789A44-0EDC-45B2-B276-990F03BA137A}"/>
            </a:ext>
          </a:extLst>
        </xdr:cNvPr>
        <xdr:cNvSpPr/>
      </xdr:nvSpPr>
      <xdr:spPr>
        <a:xfrm rot="-5400000">
          <a:off x="13316077" y="18949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99</xdr:row>
      <xdr:rowOff>95106</xdr:rowOff>
    </xdr:from>
    <xdr:ext cx="726929" cy="180627"/>
    <xdr:sp macro="_xll.PtreeEvent_ObjectClick" textlink="">
      <xdr:nvSpPr>
        <xdr:cNvPr id="187" name="PTObj_DBranchName_1_36">
          <a:extLst>
            <a:ext uri="{FF2B5EF4-FFF2-40B4-BE49-F238E27FC236}">
              <a16:creationId xmlns:a16="http://schemas.microsoft.com/office/drawing/2014/main" xmlns="" id="{0D915D6C-C1DF-4F76-9212-9E67B83EC2C3}"/>
            </a:ext>
          </a:extLst>
        </xdr:cNvPr>
        <xdr:cNvSpPr txBox="1"/>
      </xdr:nvSpPr>
      <xdr:spPr>
        <a:xfrm>
          <a:off x="11510772" y="18954606"/>
          <a:ext cx="7269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103</xdr:row>
      <xdr:rowOff>90170</xdr:rowOff>
    </xdr:from>
    <xdr:to>
      <xdr:col>8</xdr:col>
      <xdr:colOff>190627</xdr:colOff>
      <xdr:row>104</xdr:row>
      <xdr:rowOff>90170</xdr:rowOff>
    </xdr:to>
    <xdr:sp macro="_xll.PtreeEvent_ObjectClick" textlink="">
      <xdr:nvSpPr>
        <xdr:cNvPr id="188" name="PTObj_DNode_1_37">
          <a:extLst>
            <a:ext uri="{FF2B5EF4-FFF2-40B4-BE49-F238E27FC236}">
              <a16:creationId xmlns:a16="http://schemas.microsoft.com/office/drawing/2014/main" xmlns="" id="{1761A285-A346-43F0-9AFB-A28FA5D6785C}"/>
            </a:ext>
          </a:extLst>
        </xdr:cNvPr>
        <xdr:cNvSpPr/>
      </xdr:nvSpPr>
      <xdr:spPr>
        <a:xfrm rot="-5400000">
          <a:off x="13316077" y="1971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103</xdr:row>
      <xdr:rowOff>95106</xdr:rowOff>
    </xdr:from>
    <xdr:ext cx="838498" cy="180627"/>
    <xdr:sp macro="_xll.PtreeEvent_ObjectClick" textlink="">
      <xdr:nvSpPr>
        <xdr:cNvPr id="191" name="PTObj_DBranchName_1_37">
          <a:extLst>
            <a:ext uri="{FF2B5EF4-FFF2-40B4-BE49-F238E27FC236}">
              <a16:creationId xmlns:a16="http://schemas.microsoft.com/office/drawing/2014/main" xmlns="" id="{2A76A061-D4B2-4F61-8C08-65C116926191}"/>
            </a:ext>
          </a:extLst>
        </xdr:cNvPr>
        <xdr:cNvSpPr txBox="1"/>
      </xdr:nvSpPr>
      <xdr:spPr>
        <a:xfrm>
          <a:off x="11510772" y="19716606"/>
          <a:ext cx="83849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105</xdr:row>
      <xdr:rowOff>90170</xdr:rowOff>
    </xdr:from>
    <xdr:to>
      <xdr:col>8</xdr:col>
      <xdr:colOff>190627</xdr:colOff>
      <xdr:row>106</xdr:row>
      <xdr:rowOff>90170</xdr:rowOff>
    </xdr:to>
    <xdr:sp macro="_xll.PtreeEvent_ObjectClick" textlink="">
      <xdr:nvSpPr>
        <xdr:cNvPr id="192" name="PTObj_DNode_1_38">
          <a:extLst>
            <a:ext uri="{FF2B5EF4-FFF2-40B4-BE49-F238E27FC236}">
              <a16:creationId xmlns:a16="http://schemas.microsoft.com/office/drawing/2014/main" xmlns="" id="{1ED69B6F-0C06-4179-93D6-32571CC8A263}"/>
            </a:ext>
          </a:extLst>
        </xdr:cNvPr>
        <xdr:cNvSpPr/>
      </xdr:nvSpPr>
      <xdr:spPr>
        <a:xfrm rot="-5400000">
          <a:off x="13316077" y="20092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105</xdr:row>
      <xdr:rowOff>95106</xdr:rowOff>
    </xdr:from>
    <xdr:ext cx="625749" cy="180627"/>
    <xdr:sp macro="_xll.PtreeEvent_ObjectClick" textlink="">
      <xdr:nvSpPr>
        <xdr:cNvPr id="195" name="PTObj_DBranchName_1_38">
          <a:extLst>
            <a:ext uri="{FF2B5EF4-FFF2-40B4-BE49-F238E27FC236}">
              <a16:creationId xmlns:a16="http://schemas.microsoft.com/office/drawing/2014/main" xmlns="" id="{A6F589E4-C669-42B4-AECD-1066B915524E}"/>
            </a:ext>
          </a:extLst>
        </xdr:cNvPr>
        <xdr:cNvSpPr txBox="1"/>
      </xdr:nvSpPr>
      <xdr:spPr>
        <a:xfrm>
          <a:off x="11510772" y="20097606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7</xdr:col>
      <xdr:colOff>127</xdr:colOff>
      <xdr:row>111</xdr:row>
      <xdr:rowOff>90170</xdr:rowOff>
    </xdr:from>
    <xdr:to>
      <xdr:col>7</xdr:col>
      <xdr:colOff>190627</xdr:colOff>
      <xdr:row>112</xdr:row>
      <xdr:rowOff>90170</xdr:rowOff>
    </xdr:to>
    <xdr:sp macro="_xll.PtreeEvent_ObjectClick" textlink="">
      <xdr:nvSpPr>
        <xdr:cNvPr id="196" name="PTObj_DNode_1_39">
          <a:extLst>
            <a:ext uri="{FF2B5EF4-FFF2-40B4-BE49-F238E27FC236}">
              <a16:creationId xmlns:a16="http://schemas.microsoft.com/office/drawing/2014/main" xmlns="" id="{EBFBF3DF-DC7A-4A89-8A2B-825BFF4AE6C5}"/>
            </a:ext>
          </a:extLst>
        </xdr:cNvPr>
        <xdr:cNvSpPr/>
      </xdr:nvSpPr>
      <xdr:spPr>
        <a:xfrm>
          <a:off x="11230102" y="21235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111</xdr:row>
      <xdr:rowOff>95106</xdr:rowOff>
    </xdr:from>
    <xdr:ext cx="625363" cy="180627"/>
    <xdr:sp macro="_xll.PtreeEvent_ObjectClick" textlink="">
      <xdr:nvSpPr>
        <xdr:cNvPr id="199" name="PTObj_DBranchName_1_39">
          <a:extLst>
            <a:ext uri="{FF2B5EF4-FFF2-40B4-BE49-F238E27FC236}">
              <a16:creationId xmlns:a16="http://schemas.microsoft.com/office/drawing/2014/main" xmlns="" id="{C738C48F-3E1A-4007-BC19-CC5182B8B0F7}"/>
            </a:ext>
          </a:extLst>
        </xdr:cNvPr>
        <xdr:cNvSpPr txBox="1"/>
      </xdr:nvSpPr>
      <xdr:spPr>
        <a:xfrm>
          <a:off x="9605772" y="21240606"/>
          <a:ext cx="62536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DiminuirNivel</a:t>
          </a:r>
        </a:p>
      </xdr:txBody>
    </xdr:sp>
    <xdr:clientData/>
  </xdr:oneCellAnchor>
  <xdr:twoCellAnchor editAs="oneCell">
    <xdr:from>
      <xdr:col>8</xdr:col>
      <xdr:colOff>127</xdr:colOff>
      <xdr:row>109</xdr:row>
      <xdr:rowOff>90170</xdr:rowOff>
    </xdr:from>
    <xdr:to>
      <xdr:col>8</xdr:col>
      <xdr:colOff>190627</xdr:colOff>
      <xdr:row>110</xdr:row>
      <xdr:rowOff>90170</xdr:rowOff>
    </xdr:to>
    <xdr:sp macro="_xll.PtreeEvent_ObjectClick" textlink="">
      <xdr:nvSpPr>
        <xdr:cNvPr id="200" name="PTObj_DNode_1_40">
          <a:extLst>
            <a:ext uri="{FF2B5EF4-FFF2-40B4-BE49-F238E27FC236}">
              <a16:creationId xmlns:a16="http://schemas.microsoft.com/office/drawing/2014/main" xmlns="" id="{467D04CD-6856-4071-9F63-FE2E95454B28}"/>
            </a:ext>
          </a:extLst>
        </xdr:cNvPr>
        <xdr:cNvSpPr/>
      </xdr:nvSpPr>
      <xdr:spPr>
        <a:xfrm rot="-5400000">
          <a:off x="13316077" y="20854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109</xdr:row>
      <xdr:rowOff>95106</xdr:rowOff>
    </xdr:from>
    <xdr:ext cx="726929" cy="180627"/>
    <xdr:sp macro="_xll.PtreeEvent_ObjectClick" textlink="">
      <xdr:nvSpPr>
        <xdr:cNvPr id="203" name="PTObj_DBranchName_1_40">
          <a:extLst>
            <a:ext uri="{FF2B5EF4-FFF2-40B4-BE49-F238E27FC236}">
              <a16:creationId xmlns:a16="http://schemas.microsoft.com/office/drawing/2014/main" xmlns="" id="{77F5A630-9433-4232-BCFF-764FC49DB48D}"/>
            </a:ext>
          </a:extLst>
        </xdr:cNvPr>
        <xdr:cNvSpPr txBox="1"/>
      </xdr:nvSpPr>
      <xdr:spPr>
        <a:xfrm>
          <a:off x="11510772" y="20859606"/>
          <a:ext cx="7269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113</xdr:row>
      <xdr:rowOff>90170</xdr:rowOff>
    </xdr:from>
    <xdr:to>
      <xdr:col>8</xdr:col>
      <xdr:colOff>190627</xdr:colOff>
      <xdr:row>114</xdr:row>
      <xdr:rowOff>90170</xdr:rowOff>
    </xdr:to>
    <xdr:sp macro="_xll.PtreeEvent_ObjectClick" textlink="">
      <xdr:nvSpPr>
        <xdr:cNvPr id="204" name="PTObj_DNode_1_41">
          <a:extLst>
            <a:ext uri="{FF2B5EF4-FFF2-40B4-BE49-F238E27FC236}">
              <a16:creationId xmlns:a16="http://schemas.microsoft.com/office/drawing/2014/main" xmlns="" id="{71F59E7F-3553-4566-A127-B416F0A20E36}"/>
            </a:ext>
          </a:extLst>
        </xdr:cNvPr>
        <xdr:cNvSpPr/>
      </xdr:nvSpPr>
      <xdr:spPr>
        <a:xfrm rot="-5400000">
          <a:off x="13316077" y="2161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113</xdr:row>
      <xdr:rowOff>95106</xdr:rowOff>
    </xdr:from>
    <xdr:ext cx="838498" cy="180627"/>
    <xdr:sp macro="_xll.PtreeEvent_ObjectClick" textlink="">
      <xdr:nvSpPr>
        <xdr:cNvPr id="207" name="PTObj_DBranchName_1_41">
          <a:extLst>
            <a:ext uri="{FF2B5EF4-FFF2-40B4-BE49-F238E27FC236}">
              <a16:creationId xmlns:a16="http://schemas.microsoft.com/office/drawing/2014/main" xmlns="" id="{41C99BE5-ECE7-46B6-BA14-EF7AB3C0709A}"/>
            </a:ext>
          </a:extLst>
        </xdr:cNvPr>
        <xdr:cNvSpPr txBox="1"/>
      </xdr:nvSpPr>
      <xdr:spPr>
        <a:xfrm>
          <a:off x="11510772" y="21621606"/>
          <a:ext cx="8384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115</xdr:row>
      <xdr:rowOff>90170</xdr:rowOff>
    </xdr:from>
    <xdr:to>
      <xdr:col>8</xdr:col>
      <xdr:colOff>190627</xdr:colOff>
      <xdr:row>116</xdr:row>
      <xdr:rowOff>90170</xdr:rowOff>
    </xdr:to>
    <xdr:sp macro="_xll.PtreeEvent_ObjectClick" textlink="">
      <xdr:nvSpPr>
        <xdr:cNvPr id="208" name="PTObj_DNode_1_42">
          <a:extLst>
            <a:ext uri="{FF2B5EF4-FFF2-40B4-BE49-F238E27FC236}">
              <a16:creationId xmlns:a16="http://schemas.microsoft.com/office/drawing/2014/main" xmlns="" id="{45DBF8D1-C55C-4E5A-B324-DB34232BD5C2}"/>
            </a:ext>
          </a:extLst>
        </xdr:cNvPr>
        <xdr:cNvSpPr/>
      </xdr:nvSpPr>
      <xdr:spPr>
        <a:xfrm rot="-5400000">
          <a:off x="13316077" y="21997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115</xdr:row>
      <xdr:rowOff>95106</xdr:rowOff>
    </xdr:from>
    <xdr:ext cx="625749" cy="180627"/>
    <xdr:sp macro="_xll.PtreeEvent_ObjectClick" textlink="">
      <xdr:nvSpPr>
        <xdr:cNvPr id="211" name="PTObj_DBranchName_1_42">
          <a:extLst>
            <a:ext uri="{FF2B5EF4-FFF2-40B4-BE49-F238E27FC236}">
              <a16:creationId xmlns:a16="http://schemas.microsoft.com/office/drawing/2014/main" xmlns="" id="{E8AC4BDE-39A9-4B9D-868F-0B15CC5BDC26}"/>
            </a:ext>
          </a:extLst>
        </xdr:cNvPr>
        <xdr:cNvSpPr txBox="1"/>
      </xdr:nvSpPr>
      <xdr:spPr>
        <a:xfrm>
          <a:off x="11510772" y="22002606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5</xdr:col>
      <xdr:colOff>127</xdr:colOff>
      <xdr:row>135</xdr:row>
      <xdr:rowOff>90170</xdr:rowOff>
    </xdr:from>
    <xdr:to>
      <xdr:col>5</xdr:col>
      <xdr:colOff>190627</xdr:colOff>
      <xdr:row>136</xdr:row>
      <xdr:rowOff>90170</xdr:rowOff>
    </xdr:to>
    <xdr:sp macro="_xll.PtreeEvent_ObjectClick" textlink="">
      <xdr:nvSpPr>
        <xdr:cNvPr id="216" name="PTObj_DNode_1_6">
          <a:extLst>
            <a:ext uri="{FF2B5EF4-FFF2-40B4-BE49-F238E27FC236}">
              <a16:creationId xmlns:a16="http://schemas.microsoft.com/office/drawing/2014/main" xmlns="" id="{90452D60-EF76-48A5-8F07-8DF3F4985DA6}"/>
            </a:ext>
          </a:extLst>
        </xdr:cNvPr>
        <xdr:cNvSpPr/>
      </xdr:nvSpPr>
      <xdr:spPr>
        <a:xfrm>
          <a:off x="7181977" y="25807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4</xdr:col>
      <xdr:colOff>280797</xdr:colOff>
      <xdr:row>135</xdr:row>
      <xdr:rowOff>95106</xdr:rowOff>
    </xdr:from>
    <xdr:ext cx="458074" cy="180627"/>
    <xdr:sp macro="_xll.PtreeEvent_ObjectClick" textlink="">
      <xdr:nvSpPr>
        <xdr:cNvPr id="219" name="PTObj_DBranchName_1_6">
          <a:extLst>
            <a:ext uri="{FF2B5EF4-FFF2-40B4-BE49-F238E27FC236}">
              <a16:creationId xmlns:a16="http://schemas.microsoft.com/office/drawing/2014/main" xmlns="" id="{57916157-BEA7-4E26-9ACC-C21D9CB8CB5A}"/>
            </a:ext>
          </a:extLst>
        </xdr:cNvPr>
        <xdr:cNvSpPr txBox="1"/>
      </xdr:nvSpPr>
      <xdr:spPr>
        <a:xfrm>
          <a:off x="5414772" y="25812606"/>
          <a:ext cx="45807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Insucesso</a:t>
          </a:r>
        </a:p>
      </xdr:txBody>
    </xdr:sp>
    <xdr:clientData/>
  </xdr:oneCellAnchor>
  <xdr:twoCellAnchor editAs="oneCell">
    <xdr:from>
      <xdr:col>6</xdr:col>
      <xdr:colOff>127</xdr:colOff>
      <xdr:row>125</xdr:row>
      <xdr:rowOff>90170</xdr:rowOff>
    </xdr:from>
    <xdr:to>
      <xdr:col>6</xdr:col>
      <xdr:colOff>190627</xdr:colOff>
      <xdr:row>126</xdr:row>
      <xdr:rowOff>90170</xdr:rowOff>
    </xdr:to>
    <xdr:sp macro="_xll.PtreeEvent_ObjectClick" textlink="">
      <xdr:nvSpPr>
        <xdr:cNvPr id="220" name="PTObj_DNode_1_43">
          <a:extLst>
            <a:ext uri="{FF2B5EF4-FFF2-40B4-BE49-F238E27FC236}">
              <a16:creationId xmlns:a16="http://schemas.microsoft.com/office/drawing/2014/main" xmlns="" id="{3E5331A5-6E05-4C0F-AEED-C1995415CB18}"/>
            </a:ext>
          </a:extLst>
        </xdr:cNvPr>
        <xdr:cNvSpPr/>
      </xdr:nvSpPr>
      <xdr:spPr>
        <a:xfrm>
          <a:off x="9325102" y="23902670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125</xdr:row>
      <xdr:rowOff>95106</xdr:rowOff>
    </xdr:from>
    <xdr:ext cx="889987" cy="180627"/>
    <xdr:sp macro="_xll.PtreeEvent_ObjectClick" textlink="">
      <xdr:nvSpPr>
        <xdr:cNvPr id="223" name="PTObj_DBranchName_1_43">
          <a:extLst>
            <a:ext uri="{FF2B5EF4-FFF2-40B4-BE49-F238E27FC236}">
              <a16:creationId xmlns:a16="http://schemas.microsoft.com/office/drawing/2014/main" xmlns="" id="{2AF5A88D-870F-4CCA-8547-DD92E270C6CD}"/>
            </a:ext>
          </a:extLst>
        </xdr:cNvPr>
        <xdr:cNvSpPr txBox="1"/>
      </xdr:nvSpPr>
      <xdr:spPr>
        <a:xfrm>
          <a:off x="7462647" y="23907606"/>
          <a:ext cx="889987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LançarNovoProduto</a:t>
          </a:r>
        </a:p>
      </xdr:txBody>
    </xdr:sp>
    <xdr:clientData/>
  </xdr:oneCellAnchor>
  <xdr:twoCellAnchor editAs="oneCell">
    <xdr:from>
      <xdr:col>7</xdr:col>
      <xdr:colOff>127</xdr:colOff>
      <xdr:row>119</xdr:row>
      <xdr:rowOff>90170</xdr:rowOff>
    </xdr:from>
    <xdr:to>
      <xdr:col>7</xdr:col>
      <xdr:colOff>190627</xdr:colOff>
      <xdr:row>120</xdr:row>
      <xdr:rowOff>90170</xdr:rowOff>
    </xdr:to>
    <xdr:sp macro="_xll.PtreeEvent_ObjectClick" textlink="">
      <xdr:nvSpPr>
        <xdr:cNvPr id="224" name="PTObj_DNode_1_44">
          <a:extLst>
            <a:ext uri="{FF2B5EF4-FFF2-40B4-BE49-F238E27FC236}">
              <a16:creationId xmlns:a16="http://schemas.microsoft.com/office/drawing/2014/main" xmlns="" id="{2C8D9D7F-09CB-4B30-B740-CAD09DC9983F}"/>
            </a:ext>
          </a:extLst>
        </xdr:cNvPr>
        <xdr:cNvSpPr/>
      </xdr:nvSpPr>
      <xdr:spPr>
        <a:xfrm>
          <a:off x="11230102" y="22759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119</xdr:row>
      <xdr:rowOff>95106</xdr:rowOff>
    </xdr:from>
    <xdr:ext cx="578043" cy="180627"/>
    <xdr:sp macro="_xll.PtreeEvent_ObjectClick" textlink="">
      <xdr:nvSpPr>
        <xdr:cNvPr id="227" name="PTObj_DBranchName_1_44">
          <a:extLst>
            <a:ext uri="{FF2B5EF4-FFF2-40B4-BE49-F238E27FC236}">
              <a16:creationId xmlns:a16="http://schemas.microsoft.com/office/drawing/2014/main" xmlns="" id="{29FC4E72-6A01-4FF4-AA68-C8625AEBC1A2}"/>
            </a:ext>
          </a:extLst>
        </xdr:cNvPr>
        <xdr:cNvSpPr txBox="1"/>
      </xdr:nvSpPr>
      <xdr:spPr>
        <a:xfrm>
          <a:off x="9605772" y="22764606"/>
          <a:ext cx="5780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ManterNivel</a:t>
          </a:r>
        </a:p>
      </xdr:txBody>
    </xdr:sp>
    <xdr:clientData/>
  </xdr:oneCellAnchor>
  <xdr:twoCellAnchor editAs="oneCell">
    <xdr:from>
      <xdr:col>8</xdr:col>
      <xdr:colOff>127</xdr:colOff>
      <xdr:row>117</xdr:row>
      <xdr:rowOff>90170</xdr:rowOff>
    </xdr:from>
    <xdr:to>
      <xdr:col>8</xdr:col>
      <xdr:colOff>190627</xdr:colOff>
      <xdr:row>118</xdr:row>
      <xdr:rowOff>90170</xdr:rowOff>
    </xdr:to>
    <xdr:sp macro="_xll.PtreeEvent_ObjectClick" textlink="">
      <xdr:nvSpPr>
        <xdr:cNvPr id="228" name="PTObj_DNode_1_45">
          <a:extLst>
            <a:ext uri="{FF2B5EF4-FFF2-40B4-BE49-F238E27FC236}">
              <a16:creationId xmlns:a16="http://schemas.microsoft.com/office/drawing/2014/main" xmlns="" id="{1AC29733-A3C4-4AB0-99E1-2D82ABF6FD5B}"/>
            </a:ext>
          </a:extLst>
        </xdr:cNvPr>
        <xdr:cNvSpPr/>
      </xdr:nvSpPr>
      <xdr:spPr>
        <a:xfrm rot="-5400000">
          <a:off x="13316077" y="22378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117</xdr:row>
      <xdr:rowOff>95106</xdr:rowOff>
    </xdr:from>
    <xdr:ext cx="726929" cy="180627"/>
    <xdr:sp macro="_xll.PtreeEvent_ObjectClick" textlink="">
      <xdr:nvSpPr>
        <xdr:cNvPr id="231" name="PTObj_DBranchName_1_45">
          <a:extLst>
            <a:ext uri="{FF2B5EF4-FFF2-40B4-BE49-F238E27FC236}">
              <a16:creationId xmlns:a16="http://schemas.microsoft.com/office/drawing/2014/main" xmlns="" id="{18694247-0EBC-416B-BA6A-653981AA2051}"/>
            </a:ext>
          </a:extLst>
        </xdr:cNvPr>
        <xdr:cNvSpPr txBox="1"/>
      </xdr:nvSpPr>
      <xdr:spPr>
        <a:xfrm>
          <a:off x="11510772" y="22383606"/>
          <a:ext cx="7269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121</xdr:row>
      <xdr:rowOff>90170</xdr:rowOff>
    </xdr:from>
    <xdr:to>
      <xdr:col>8</xdr:col>
      <xdr:colOff>190627</xdr:colOff>
      <xdr:row>122</xdr:row>
      <xdr:rowOff>90170</xdr:rowOff>
    </xdr:to>
    <xdr:sp macro="_xll.PtreeEvent_ObjectClick" textlink="">
      <xdr:nvSpPr>
        <xdr:cNvPr id="232" name="PTObj_DNode_1_46">
          <a:extLst>
            <a:ext uri="{FF2B5EF4-FFF2-40B4-BE49-F238E27FC236}">
              <a16:creationId xmlns:a16="http://schemas.microsoft.com/office/drawing/2014/main" xmlns="" id="{F31830A7-B2DC-4405-B17A-C8F3B341652C}"/>
            </a:ext>
          </a:extLst>
        </xdr:cNvPr>
        <xdr:cNvSpPr/>
      </xdr:nvSpPr>
      <xdr:spPr>
        <a:xfrm rot="-5400000">
          <a:off x="13316077" y="23140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121</xdr:row>
      <xdr:rowOff>95106</xdr:rowOff>
    </xdr:from>
    <xdr:ext cx="838498" cy="180627"/>
    <xdr:sp macro="_xll.PtreeEvent_ObjectClick" textlink="">
      <xdr:nvSpPr>
        <xdr:cNvPr id="235" name="PTObj_DBranchName_1_46">
          <a:extLst>
            <a:ext uri="{FF2B5EF4-FFF2-40B4-BE49-F238E27FC236}">
              <a16:creationId xmlns:a16="http://schemas.microsoft.com/office/drawing/2014/main" xmlns="" id="{F7BE646A-9625-4DA6-9F2E-73F9258FAC8E}"/>
            </a:ext>
          </a:extLst>
        </xdr:cNvPr>
        <xdr:cNvSpPr txBox="1"/>
      </xdr:nvSpPr>
      <xdr:spPr>
        <a:xfrm>
          <a:off x="11510772" y="23145606"/>
          <a:ext cx="83849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123</xdr:row>
      <xdr:rowOff>90170</xdr:rowOff>
    </xdr:from>
    <xdr:to>
      <xdr:col>8</xdr:col>
      <xdr:colOff>190627</xdr:colOff>
      <xdr:row>124</xdr:row>
      <xdr:rowOff>90170</xdr:rowOff>
    </xdr:to>
    <xdr:sp macro="_xll.PtreeEvent_ObjectClick" textlink="">
      <xdr:nvSpPr>
        <xdr:cNvPr id="236" name="PTObj_DNode_1_47">
          <a:extLst>
            <a:ext uri="{FF2B5EF4-FFF2-40B4-BE49-F238E27FC236}">
              <a16:creationId xmlns:a16="http://schemas.microsoft.com/office/drawing/2014/main" xmlns="" id="{5782219C-FBAE-4058-B2EE-2C04CA8C5F3E}"/>
            </a:ext>
          </a:extLst>
        </xdr:cNvPr>
        <xdr:cNvSpPr/>
      </xdr:nvSpPr>
      <xdr:spPr>
        <a:xfrm rot="-5400000">
          <a:off x="13316077" y="23521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123</xdr:row>
      <xdr:rowOff>95106</xdr:rowOff>
    </xdr:from>
    <xdr:ext cx="625749" cy="180627"/>
    <xdr:sp macro="_xll.PtreeEvent_ObjectClick" textlink="">
      <xdr:nvSpPr>
        <xdr:cNvPr id="239" name="PTObj_DBranchName_1_47">
          <a:extLst>
            <a:ext uri="{FF2B5EF4-FFF2-40B4-BE49-F238E27FC236}">
              <a16:creationId xmlns:a16="http://schemas.microsoft.com/office/drawing/2014/main" xmlns="" id="{209ACD7F-FC43-4214-8A68-775EFE5939E2}"/>
            </a:ext>
          </a:extLst>
        </xdr:cNvPr>
        <xdr:cNvSpPr txBox="1"/>
      </xdr:nvSpPr>
      <xdr:spPr>
        <a:xfrm>
          <a:off x="11510772" y="23526606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7</xdr:col>
      <xdr:colOff>127</xdr:colOff>
      <xdr:row>129</xdr:row>
      <xdr:rowOff>90170</xdr:rowOff>
    </xdr:from>
    <xdr:to>
      <xdr:col>7</xdr:col>
      <xdr:colOff>190627</xdr:colOff>
      <xdr:row>130</xdr:row>
      <xdr:rowOff>90170</xdr:rowOff>
    </xdr:to>
    <xdr:sp macro="_xll.PtreeEvent_ObjectClick" textlink="">
      <xdr:nvSpPr>
        <xdr:cNvPr id="240" name="PTObj_DNode_1_48">
          <a:extLst>
            <a:ext uri="{FF2B5EF4-FFF2-40B4-BE49-F238E27FC236}">
              <a16:creationId xmlns:a16="http://schemas.microsoft.com/office/drawing/2014/main" xmlns="" id="{4A52E5F8-EB15-4070-A1E0-877CDABB4F5C}"/>
            </a:ext>
          </a:extLst>
        </xdr:cNvPr>
        <xdr:cNvSpPr/>
      </xdr:nvSpPr>
      <xdr:spPr>
        <a:xfrm>
          <a:off x="11230102" y="24664670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129</xdr:row>
      <xdr:rowOff>95106</xdr:rowOff>
    </xdr:from>
    <xdr:ext cx="625363" cy="180627"/>
    <xdr:sp macro="_xll.PtreeEvent_ObjectClick" textlink="">
      <xdr:nvSpPr>
        <xdr:cNvPr id="243" name="PTObj_DBranchName_1_48">
          <a:extLst>
            <a:ext uri="{FF2B5EF4-FFF2-40B4-BE49-F238E27FC236}">
              <a16:creationId xmlns:a16="http://schemas.microsoft.com/office/drawing/2014/main" xmlns="" id="{E95F3AE0-6B4B-422B-A2C7-64BF8CB09629}"/>
            </a:ext>
          </a:extLst>
        </xdr:cNvPr>
        <xdr:cNvSpPr txBox="1"/>
      </xdr:nvSpPr>
      <xdr:spPr>
        <a:xfrm>
          <a:off x="9605772" y="24669606"/>
          <a:ext cx="62536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DiminuirNivel</a:t>
          </a:r>
        </a:p>
      </xdr:txBody>
    </xdr:sp>
    <xdr:clientData/>
  </xdr:oneCellAnchor>
  <xdr:twoCellAnchor editAs="oneCell">
    <xdr:from>
      <xdr:col>8</xdr:col>
      <xdr:colOff>127</xdr:colOff>
      <xdr:row>127</xdr:row>
      <xdr:rowOff>90170</xdr:rowOff>
    </xdr:from>
    <xdr:to>
      <xdr:col>8</xdr:col>
      <xdr:colOff>190627</xdr:colOff>
      <xdr:row>128</xdr:row>
      <xdr:rowOff>90170</xdr:rowOff>
    </xdr:to>
    <xdr:sp macro="_xll.PtreeEvent_ObjectClick" textlink="">
      <xdr:nvSpPr>
        <xdr:cNvPr id="244" name="PTObj_DNode_1_49">
          <a:extLst>
            <a:ext uri="{FF2B5EF4-FFF2-40B4-BE49-F238E27FC236}">
              <a16:creationId xmlns:a16="http://schemas.microsoft.com/office/drawing/2014/main" xmlns="" id="{12B47DE8-1853-450B-8796-EC00347D5584}"/>
            </a:ext>
          </a:extLst>
        </xdr:cNvPr>
        <xdr:cNvSpPr/>
      </xdr:nvSpPr>
      <xdr:spPr>
        <a:xfrm rot="-5400000">
          <a:off x="13316077" y="24283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127</xdr:row>
      <xdr:rowOff>95106</xdr:rowOff>
    </xdr:from>
    <xdr:ext cx="726929" cy="180627"/>
    <xdr:sp macro="_xll.PtreeEvent_ObjectClick" textlink="">
      <xdr:nvSpPr>
        <xdr:cNvPr id="247" name="PTObj_DBranchName_1_49">
          <a:extLst>
            <a:ext uri="{FF2B5EF4-FFF2-40B4-BE49-F238E27FC236}">
              <a16:creationId xmlns:a16="http://schemas.microsoft.com/office/drawing/2014/main" xmlns="" id="{02B78F42-00D4-4B60-BEF5-A9806AC7FAC2}"/>
            </a:ext>
          </a:extLst>
        </xdr:cNvPr>
        <xdr:cNvSpPr txBox="1"/>
      </xdr:nvSpPr>
      <xdr:spPr>
        <a:xfrm>
          <a:off x="11510772" y="24288606"/>
          <a:ext cx="72692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131</xdr:row>
      <xdr:rowOff>90170</xdr:rowOff>
    </xdr:from>
    <xdr:to>
      <xdr:col>8</xdr:col>
      <xdr:colOff>190627</xdr:colOff>
      <xdr:row>132</xdr:row>
      <xdr:rowOff>90170</xdr:rowOff>
    </xdr:to>
    <xdr:sp macro="_xll.PtreeEvent_ObjectClick" textlink="">
      <xdr:nvSpPr>
        <xdr:cNvPr id="248" name="PTObj_DNode_1_50">
          <a:extLst>
            <a:ext uri="{FF2B5EF4-FFF2-40B4-BE49-F238E27FC236}">
              <a16:creationId xmlns:a16="http://schemas.microsoft.com/office/drawing/2014/main" xmlns="" id="{3A421BE7-7FBF-4BF4-B971-14630760AB41}"/>
            </a:ext>
          </a:extLst>
        </xdr:cNvPr>
        <xdr:cNvSpPr/>
      </xdr:nvSpPr>
      <xdr:spPr>
        <a:xfrm rot="-5400000">
          <a:off x="13316077" y="25045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131</xdr:row>
      <xdr:rowOff>95106</xdr:rowOff>
    </xdr:from>
    <xdr:ext cx="838498" cy="180627"/>
    <xdr:sp macro="_xll.PtreeEvent_ObjectClick" textlink="">
      <xdr:nvSpPr>
        <xdr:cNvPr id="251" name="PTObj_DBranchName_1_50">
          <a:extLst>
            <a:ext uri="{FF2B5EF4-FFF2-40B4-BE49-F238E27FC236}">
              <a16:creationId xmlns:a16="http://schemas.microsoft.com/office/drawing/2014/main" xmlns="" id="{131AB86D-6A18-427F-ADCD-3C81EC495DC5}"/>
            </a:ext>
          </a:extLst>
        </xdr:cNvPr>
        <xdr:cNvSpPr txBox="1"/>
      </xdr:nvSpPr>
      <xdr:spPr>
        <a:xfrm>
          <a:off x="11510772" y="25050606"/>
          <a:ext cx="8384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133</xdr:row>
      <xdr:rowOff>90170</xdr:rowOff>
    </xdr:from>
    <xdr:to>
      <xdr:col>8</xdr:col>
      <xdr:colOff>190627</xdr:colOff>
      <xdr:row>134</xdr:row>
      <xdr:rowOff>90170</xdr:rowOff>
    </xdr:to>
    <xdr:sp macro="_xll.PtreeEvent_ObjectClick" textlink="">
      <xdr:nvSpPr>
        <xdr:cNvPr id="252" name="PTObj_DNode_1_51">
          <a:extLst>
            <a:ext uri="{FF2B5EF4-FFF2-40B4-BE49-F238E27FC236}">
              <a16:creationId xmlns:a16="http://schemas.microsoft.com/office/drawing/2014/main" xmlns="" id="{B3F4B996-3A80-4D7A-822D-92DCE899EA0F}"/>
            </a:ext>
          </a:extLst>
        </xdr:cNvPr>
        <xdr:cNvSpPr/>
      </xdr:nvSpPr>
      <xdr:spPr>
        <a:xfrm rot="-5400000">
          <a:off x="13316077" y="25426670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133</xdr:row>
      <xdr:rowOff>95106</xdr:rowOff>
    </xdr:from>
    <xdr:ext cx="625749" cy="180627"/>
    <xdr:sp macro="_xll.PtreeEvent_ObjectClick" textlink="">
      <xdr:nvSpPr>
        <xdr:cNvPr id="255" name="PTObj_DBranchName_1_51">
          <a:extLst>
            <a:ext uri="{FF2B5EF4-FFF2-40B4-BE49-F238E27FC236}">
              <a16:creationId xmlns:a16="http://schemas.microsoft.com/office/drawing/2014/main" xmlns="" id="{B3C71EF3-C21B-4C72-A064-BDA470D1CB33}"/>
            </a:ext>
          </a:extLst>
        </xdr:cNvPr>
        <xdr:cNvSpPr txBox="1"/>
      </xdr:nvSpPr>
      <xdr:spPr>
        <a:xfrm>
          <a:off x="11510772" y="25431606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6</xdr:col>
      <xdr:colOff>127</xdr:colOff>
      <xdr:row>145</xdr:row>
      <xdr:rowOff>90171</xdr:rowOff>
    </xdr:from>
    <xdr:to>
      <xdr:col>6</xdr:col>
      <xdr:colOff>190627</xdr:colOff>
      <xdr:row>146</xdr:row>
      <xdr:rowOff>90171</xdr:rowOff>
    </xdr:to>
    <xdr:sp macro="_xll.PtreeEvent_ObjectClick" textlink="">
      <xdr:nvSpPr>
        <xdr:cNvPr id="256" name="PTObj_DNode_1_52">
          <a:extLst>
            <a:ext uri="{FF2B5EF4-FFF2-40B4-BE49-F238E27FC236}">
              <a16:creationId xmlns:a16="http://schemas.microsoft.com/office/drawing/2014/main" xmlns="" id="{1ED5D460-71E9-4C67-859C-2181C34058E5}"/>
            </a:ext>
          </a:extLst>
        </xdr:cNvPr>
        <xdr:cNvSpPr/>
      </xdr:nvSpPr>
      <xdr:spPr>
        <a:xfrm>
          <a:off x="9325102" y="27712671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145</xdr:row>
      <xdr:rowOff>95107</xdr:rowOff>
    </xdr:from>
    <xdr:ext cx="761234" cy="180627"/>
    <xdr:sp macro="_xll.PtreeEvent_ObjectClick" textlink="">
      <xdr:nvSpPr>
        <xdr:cNvPr id="259" name="PTObj_DBranchName_1_52">
          <a:extLst>
            <a:ext uri="{FF2B5EF4-FFF2-40B4-BE49-F238E27FC236}">
              <a16:creationId xmlns:a16="http://schemas.microsoft.com/office/drawing/2014/main" xmlns="" id="{B7B110BB-9D36-4475-85FB-BC10D31956DF}"/>
            </a:ext>
          </a:extLst>
        </xdr:cNvPr>
        <xdr:cNvSpPr txBox="1"/>
      </xdr:nvSpPr>
      <xdr:spPr>
        <a:xfrm>
          <a:off x="7462647" y="27717607"/>
          <a:ext cx="7612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ManterMcBifana</a:t>
          </a:r>
        </a:p>
      </xdr:txBody>
    </xdr:sp>
    <xdr:clientData/>
  </xdr:oneCellAnchor>
  <xdr:twoCellAnchor editAs="oneCell">
    <xdr:from>
      <xdr:col>7</xdr:col>
      <xdr:colOff>127</xdr:colOff>
      <xdr:row>139</xdr:row>
      <xdr:rowOff>90171</xdr:rowOff>
    </xdr:from>
    <xdr:to>
      <xdr:col>7</xdr:col>
      <xdr:colOff>190627</xdr:colOff>
      <xdr:row>140</xdr:row>
      <xdr:rowOff>90171</xdr:rowOff>
    </xdr:to>
    <xdr:sp macro="_xll.PtreeEvent_ObjectClick" textlink="">
      <xdr:nvSpPr>
        <xdr:cNvPr id="260" name="PTObj_DNode_1_53">
          <a:extLst>
            <a:ext uri="{FF2B5EF4-FFF2-40B4-BE49-F238E27FC236}">
              <a16:creationId xmlns:a16="http://schemas.microsoft.com/office/drawing/2014/main" xmlns="" id="{36D35531-E207-4DFE-9591-317B0066F87D}"/>
            </a:ext>
          </a:extLst>
        </xdr:cNvPr>
        <xdr:cNvSpPr/>
      </xdr:nvSpPr>
      <xdr:spPr>
        <a:xfrm>
          <a:off x="11230102" y="26569671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139</xdr:row>
      <xdr:rowOff>95107</xdr:rowOff>
    </xdr:from>
    <xdr:ext cx="578043" cy="180627"/>
    <xdr:sp macro="_xll.PtreeEvent_ObjectClick" textlink="">
      <xdr:nvSpPr>
        <xdr:cNvPr id="263" name="PTObj_DBranchName_1_53">
          <a:extLst>
            <a:ext uri="{FF2B5EF4-FFF2-40B4-BE49-F238E27FC236}">
              <a16:creationId xmlns:a16="http://schemas.microsoft.com/office/drawing/2014/main" xmlns="" id="{E7A8F4E3-0BB6-4158-8C41-6D27D972172E}"/>
            </a:ext>
          </a:extLst>
        </xdr:cNvPr>
        <xdr:cNvSpPr txBox="1"/>
      </xdr:nvSpPr>
      <xdr:spPr>
        <a:xfrm>
          <a:off x="9605772" y="26574607"/>
          <a:ext cx="5780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ManterNivel</a:t>
          </a:r>
        </a:p>
      </xdr:txBody>
    </xdr:sp>
    <xdr:clientData/>
  </xdr:oneCellAnchor>
  <xdr:twoCellAnchor editAs="oneCell">
    <xdr:from>
      <xdr:col>8</xdr:col>
      <xdr:colOff>127</xdr:colOff>
      <xdr:row>137</xdr:row>
      <xdr:rowOff>90171</xdr:rowOff>
    </xdr:from>
    <xdr:to>
      <xdr:col>8</xdr:col>
      <xdr:colOff>190627</xdr:colOff>
      <xdr:row>138</xdr:row>
      <xdr:rowOff>90171</xdr:rowOff>
    </xdr:to>
    <xdr:sp macro="_xll.PtreeEvent_ObjectClick" textlink="">
      <xdr:nvSpPr>
        <xdr:cNvPr id="264" name="PTObj_DNode_1_54">
          <a:extLst>
            <a:ext uri="{FF2B5EF4-FFF2-40B4-BE49-F238E27FC236}">
              <a16:creationId xmlns:a16="http://schemas.microsoft.com/office/drawing/2014/main" xmlns="" id="{91A30E15-82D6-42E7-9DB6-93800BA216F8}"/>
            </a:ext>
          </a:extLst>
        </xdr:cNvPr>
        <xdr:cNvSpPr/>
      </xdr:nvSpPr>
      <xdr:spPr>
        <a:xfrm rot="-5400000">
          <a:off x="13316077" y="26188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137</xdr:row>
      <xdr:rowOff>95107</xdr:rowOff>
    </xdr:from>
    <xdr:ext cx="726929" cy="180627"/>
    <xdr:sp macro="_xll.PtreeEvent_ObjectClick" textlink="">
      <xdr:nvSpPr>
        <xdr:cNvPr id="267" name="PTObj_DBranchName_1_54">
          <a:extLst>
            <a:ext uri="{FF2B5EF4-FFF2-40B4-BE49-F238E27FC236}">
              <a16:creationId xmlns:a16="http://schemas.microsoft.com/office/drawing/2014/main" xmlns="" id="{08BF528A-5298-4A41-B6B9-390448DE230D}"/>
            </a:ext>
          </a:extLst>
        </xdr:cNvPr>
        <xdr:cNvSpPr txBox="1"/>
      </xdr:nvSpPr>
      <xdr:spPr>
        <a:xfrm>
          <a:off x="11510772" y="26193607"/>
          <a:ext cx="7269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141</xdr:row>
      <xdr:rowOff>90171</xdr:rowOff>
    </xdr:from>
    <xdr:to>
      <xdr:col>8</xdr:col>
      <xdr:colOff>190627</xdr:colOff>
      <xdr:row>142</xdr:row>
      <xdr:rowOff>90171</xdr:rowOff>
    </xdr:to>
    <xdr:sp macro="_xll.PtreeEvent_ObjectClick" textlink="">
      <xdr:nvSpPr>
        <xdr:cNvPr id="268" name="PTObj_DNode_1_55">
          <a:extLst>
            <a:ext uri="{FF2B5EF4-FFF2-40B4-BE49-F238E27FC236}">
              <a16:creationId xmlns:a16="http://schemas.microsoft.com/office/drawing/2014/main" xmlns="" id="{487B7C7A-D292-4AD9-8FE4-8F6611394182}"/>
            </a:ext>
          </a:extLst>
        </xdr:cNvPr>
        <xdr:cNvSpPr/>
      </xdr:nvSpPr>
      <xdr:spPr>
        <a:xfrm rot="-5400000">
          <a:off x="13316077" y="26950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141</xdr:row>
      <xdr:rowOff>95107</xdr:rowOff>
    </xdr:from>
    <xdr:ext cx="838498" cy="180627"/>
    <xdr:sp macro="_xll.PtreeEvent_ObjectClick" textlink="">
      <xdr:nvSpPr>
        <xdr:cNvPr id="271" name="PTObj_DBranchName_1_55">
          <a:extLst>
            <a:ext uri="{FF2B5EF4-FFF2-40B4-BE49-F238E27FC236}">
              <a16:creationId xmlns:a16="http://schemas.microsoft.com/office/drawing/2014/main" xmlns="" id="{0B30C871-938D-4F94-AFD5-E38AF8E29F0D}"/>
            </a:ext>
          </a:extLst>
        </xdr:cNvPr>
        <xdr:cNvSpPr txBox="1"/>
      </xdr:nvSpPr>
      <xdr:spPr>
        <a:xfrm>
          <a:off x="11510772" y="26955607"/>
          <a:ext cx="838498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143</xdr:row>
      <xdr:rowOff>90171</xdr:rowOff>
    </xdr:from>
    <xdr:to>
      <xdr:col>8</xdr:col>
      <xdr:colOff>190627</xdr:colOff>
      <xdr:row>144</xdr:row>
      <xdr:rowOff>90171</xdr:rowOff>
    </xdr:to>
    <xdr:sp macro="_xll.PtreeEvent_ObjectClick" textlink="">
      <xdr:nvSpPr>
        <xdr:cNvPr id="272" name="PTObj_DNode_1_56">
          <a:extLst>
            <a:ext uri="{FF2B5EF4-FFF2-40B4-BE49-F238E27FC236}">
              <a16:creationId xmlns:a16="http://schemas.microsoft.com/office/drawing/2014/main" xmlns="" id="{A3804BD0-F46D-4E8D-8AE9-A3A20B582E5F}"/>
            </a:ext>
          </a:extLst>
        </xdr:cNvPr>
        <xdr:cNvSpPr/>
      </xdr:nvSpPr>
      <xdr:spPr>
        <a:xfrm rot="-5400000">
          <a:off x="13316077" y="27331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143</xdr:row>
      <xdr:rowOff>95107</xdr:rowOff>
    </xdr:from>
    <xdr:ext cx="625749" cy="180627"/>
    <xdr:sp macro="_xll.PtreeEvent_ObjectClick" textlink="">
      <xdr:nvSpPr>
        <xdr:cNvPr id="275" name="PTObj_DBranchName_1_56">
          <a:extLst>
            <a:ext uri="{FF2B5EF4-FFF2-40B4-BE49-F238E27FC236}">
              <a16:creationId xmlns:a16="http://schemas.microsoft.com/office/drawing/2014/main" xmlns="" id="{966D1B39-5A78-4D41-99D2-8C44BC2AA480}"/>
            </a:ext>
          </a:extLst>
        </xdr:cNvPr>
        <xdr:cNvSpPr txBox="1"/>
      </xdr:nvSpPr>
      <xdr:spPr>
        <a:xfrm>
          <a:off x="11510772" y="27336607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7</xdr:col>
      <xdr:colOff>127</xdr:colOff>
      <xdr:row>149</xdr:row>
      <xdr:rowOff>90171</xdr:rowOff>
    </xdr:from>
    <xdr:to>
      <xdr:col>7</xdr:col>
      <xdr:colOff>190627</xdr:colOff>
      <xdr:row>150</xdr:row>
      <xdr:rowOff>90171</xdr:rowOff>
    </xdr:to>
    <xdr:sp macro="_xll.PtreeEvent_ObjectClick" textlink="">
      <xdr:nvSpPr>
        <xdr:cNvPr id="276" name="PTObj_DNode_1_57">
          <a:extLst>
            <a:ext uri="{FF2B5EF4-FFF2-40B4-BE49-F238E27FC236}">
              <a16:creationId xmlns:a16="http://schemas.microsoft.com/office/drawing/2014/main" xmlns="" id="{B93DCDC2-74C8-488D-9B57-5A54F565C326}"/>
            </a:ext>
          </a:extLst>
        </xdr:cNvPr>
        <xdr:cNvSpPr/>
      </xdr:nvSpPr>
      <xdr:spPr>
        <a:xfrm>
          <a:off x="11230102" y="28474671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6</xdr:col>
      <xdr:colOff>280797</xdr:colOff>
      <xdr:row>149</xdr:row>
      <xdr:rowOff>95107</xdr:rowOff>
    </xdr:from>
    <xdr:ext cx="625363" cy="180627"/>
    <xdr:sp macro="_xll.PtreeEvent_ObjectClick" textlink="">
      <xdr:nvSpPr>
        <xdr:cNvPr id="279" name="PTObj_DBranchName_1_57">
          <a:extLst>
            <a:ext uri="{FF2B5EF4-FFF2-40B4-BE49-F238E27FC236}">
              <a16:creationId xmlns:a16="http://schemas.microsoft.com/office/drawing/2014/main" xmlns="" id="{1ADD81E8-04B9-4B2F-BAEB-1FD1AFB7183F}"/>
            </a:ext>
          </a:extLst>
        </xdr:cNvPr>
        <xdr:cNvSpPr txBox="1"/>
      </xdr:nvSpPr>
      <xdr:spPr>
        <a:xfrm>
          <a:off x="9605772" y="28479607"/>
          <a:ext cx="62536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DiminuirNivel</a:t>
          </a:r>
        </a:p>
      </xdr:txBody>
    </xdr:sp>
    <xdr:clientData/>
  </xdr:oneCellAnchor>
  <xdr:twoCellAnchor editAs="oneCell">
    <xdr:from>
      <xdr:col>8</xdr:col>
      <xdr:colOff>127</xdr:colOff>
      <xdr:row>147</xdr:row>
      <xdr:rowOff>90171</xdr:rowOff>
    </xdr:from>
    <xdr:to>
      <xdr:col>8</xdr:col>
      <xdr:colOff>190627</xdr:colOff>
      <xdr:row>148</xdr:row>
      <xdr:rowOff>90171</xdr:rowOff>
    </xdr:to>
    <xdr:sp macro="_xll.PtreeEvent_ObjectClick" textlink="">
      <xdr:nvSpPr>
        <xdr:cNvPr id="280" name="PTObj_DNode_1_58">
          <a:extLst>
            <a:ext uri="{FF2B5EF4-FFF2-40B4-BE49-F238E27FC236}">
              <a16:creationId xmlns:a16="http://schemas.microsoft.com/office/drawing/2014/main" xmlns="" id="{215F8A0B-0A3D-489F-B28C-9D29A8A552FA}"/>
            </a:ext>
          </a:extLst>
        </xdr:cNvPr>
        <xdr:cNvSpPr/>
      </xdr:nvSpPr>
      <xdr:spPr>
        <a:xfrm rot="-5400000">
          <a:off x="13316077" y="28093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147</xdr:row>
      <xdr:rowOff>95107</xdr:rowOff>
    </xdr:from>
    <xdr:ext cx="726929" cy="180627"/>
    <xdr:sp macro="_xll.PtreeEvent_ObjectClick" textlink="">
      <xdr:nvSpPr>
        <xdr:cNvPr id="283" name="PTObj_DBranchName_1_58">
          <a:extLst>
            <a:ext uri="{FF2B5EF4-FFF2-40B4-BE49-F238E27FC236}">
              <a16:creationId xmlns:a16="http://schemas.microsoft.com/office/drawing/2014/main" xmlns="" id="{9ECFFE0F-417D-49AD-81D9-E8320CEE7B8C}"/>
            </a:ext>
          </a:extLst>
        </xdr:cNvPr>
        <xdr:cNvSpPr txBox="1"/>
      </xdr:nvSpPr>
      <xdr:spPr>
        <a:xfrm>
          <a:off x="11510772" y="28098607"/>
          <a:ext cx="7269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8</xdr:col>
      <xdr:colOff>127</xdr:colOff>
      <xdr:row>151</xdr:row>
      <xdr:rowOff>90171</xdr:rowOff>
    </xdr:from>
    <xdr:to>
      <xdr:col>8</xdr:col>
      <xdr:colOff>190627</xdr:colOff>
      <xdr:row>152</xdr:row>
      <xdr:rowOff>90171</xdr:rowOff>
    </xdr:to>
    <xdr:sp macro="_xll.PtreeEvent_ObjectClick" textlink="">
      <xdr:nvSpPr>
        <xdr:cNvPr id="284" name="PTObj_DNode_1_59">
          <a:extLst>
            <a:ext uri="{FF2B5EF4-FFF2-40B4-BE49-F238E27FC236}">
              <a16:creationId xmlns:a16="http://schemas.microsoft.com/office/drawing/2014/main" xmlns="" id="{8F77FAD6-97DB-461C-BFB0-23C1206F8955}"/>
            </a:ext>
          </a:extLst>
        </xdr:cNvPr>
        <xdr:cNvSpPr/>
      </xdr:nvSpPr>
      <xdr:spPr>
        <a:xfrm rot="-5400000">
          <a:off x="13316077" y="28855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151</xdr:row>
      <xdr:rowOff>95107</xdr:rowOff>
    </xdr:from>
    <xdr:ext cx="838498" cy="180627"/>
    <xdr:sp macro="_xll.PtreeEvent_ObjectClick" textlink="">
      <xdr:nvSpPr>
        <xdr:cNvPr id="287" name="PTObj_DBranchName_1_59">
          <a:extLst>
            <a:ext uri="{FF2B5EF4-FFF2-40B4-BE49-F238E27FC236}">
              <a16:creationId xmlns:a16="http://schemas.microsoft.com/office/drawing/2014/main" xmlns="" id="{720CA50A-6446-42D5-BBF4-F062495013EF}"/>
            </a:ext>
          </a:extLst>
        </xdr:cNvPr>
        <xdr:cNvSpPr txBox="1"/>
      </xdr:nvSpPr>
      <xdr:spPr>
        <a:xfrm>
          <a:off x="11510772" y="28860607"/>
          <a:ext cx="8384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8</xdr:col>
      <xdr:colOff>127</xdr:colOff>
      <xdr:row>153</xdr:row>
      <xdr:rowOff>90171</xdr:rowOff>
    </xdr:from>
    <xdr:to>
      <xdr:col>8</xdr:col>
      <xdr:colOff>190627</xdr:colOff>
      <xdr:row>154</xdr:row>
      <xdr:rowOff>90171</xdr:rowOff>
    </xdr:to>
    <xdr:sp macro="_xll.PtreeEvent_ObjectClick" textlink="">
      <xdr:nvSpPr>
        <xdr:cNvPr id="288" name="PTObj_DNode_1_60">
          <a:extLst>
            <a:ext uri="{FF2B5EF4-FFF2-40B4-BE49-F238E27FC236}">
              <a16:creationId xmlns:a16="http://schemas.microsoft.com/office/drawing/2014/main" xmlns="" id="{9ACA455C-A317-44A6-B7AC-324783B7B838}"/>
            </a:ext>
          </a:extLst>
        </xdr:cNvPr>
        <xdr:cNvSpPr/>
      </xdr:nvSpPr>
      <xdr:spPr>
        <a:xfrm rot="-5400000">
          <a:off x="13316077" y="29236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7</xdr:col>
      <xdr:colOff>280797</xdr:colOff>
      <xdr:row>153</xdr:row>
      <xdr:rowOff>95107</xdr:rowOff>
    </xdr:from>
    <xdr:ext cx="625749" cy="180627"/>
    <xdr:sp macro="_xll.PtreeEvent_ObjectClick" textlink="">
      <xdr:nvSpPr>
        <xdr:cNvPr id="291" name="PTObj_DBranchName_1_60">
          <a:extLst>
            <a:ext uri="{FF2B5EF4-FFF2-40B4-BE49-F238E27FC236}">
              <a16:creationId xmlns:a16="http://schemas.microsoft.com/office/drawing/2014/main" xmlns="" id="{8F28B7DE-FE54-4B6A-909F-0B477ED9E663}"/>
            </a:ext>
          </a:extLst>
        </xdr:cNvPr>
        <xdr:cNvSpPr txBox="1"/>
      </xdr:nvSpPr>
      <xdr:spPr>
        <a:xfrm>
          <a:off x="11510772" y="29241607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4</xdr:col>
      <xdr:colOff>127</xdr:colOff>
      <xdr:row>165</xdr:row>
      <xdr:rowOff>90171</xdr:rowOff>
    </xdr:from>
    <xdr:to>
      <xdr:col>4</xdr:col>
      <xdr:colOff>190627</xdr:colOff>
      <xdr:row>166</xdr:row>
      <xdr:rowOff>90171</xdr:rowOff>
    </xdr:to>
    <xdr:sp macro="_xll.PtreeEvent_ObjectClick" textlink="">
      <xdr:nvSpPr>
        <xdr:cNvPr id="296" name="PTObj_DNode_1_3">
          <a:extLst>
            <a:ext uri="{FF2B5EF4-FFF2-40B4-BE49-F238E27FC236}">
              <a16:creationId xmlns:a16="http://schemas.microsoft.com/office/drawing/2014/main" xmlns="" id="{86D4D662-D460-4837-B618-1188A0C02952}"/>
            </a:ext>
          </a:extLst>
        </xdr:cNvPr>
        <xdr:cNvSpPr/>
      </xdr:nvSpPr>
      <xdr:spPr>
        <a:xfrm>
          <a:off x="5134102" y="31522671"/>
          <a:ext cx="190500" cy="190500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3</xdr:col>
      <xdr:colOff>280797</xdr:colOff>
      <xdr:row>165</xdr:row>
      <xdr:rowOff>95107</xdr:rowOff>
    </xdr:from>
    <xdr:ext cx="761234" cy="180627"/>
    <xdr:sp macro="_xll.PtreeEvent_ObjectClick" textlink="">
      <xdr:nvSpPr>
        <xdr:cNvPr id="299" name="PTObj_DBranchName_1_3">
          <a:extLst>
            <a:ext uri="{FF2B5EF4-FFF2-40B4-BE49-F238E27FC236}">
              <a16:creationId xmlns:a16="http://schemas.microsoft.com/office/drawing/2014/main" xmlns="" id="{4DB169C1-3D9C-44D5-BD1F-2EED3E420CB3}"/>
            </a:ext>
          </a:extLst>
        </xdr:cNvPr>
        <xdr:cNvSpPr txBox="1"/>
      </xdr:nvSpPr>
      <xdr:spPr>
        <a:xfrm>
          <a:off x="3404997" y="31527607"/>
          <a:ext cx="761234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ManterMcBifana</a:t>
          </a:r>
        </a:p>
      </xdr:txBody>
    </xdr:sp>
    <xdr:clientData/>
  </xdr:oneCellAnchor>
  <xdr:twoCellAnchor editAs="oneCell">
    <xdr:from>
      <xdr:col>5</xdr:col>
      <xdr:colOff>127</xdr:colOff>
      <xdr:row>159</xdr:row>
      <xdr:rowOff>90171</xdr:rowOff>
    </xdr:from>
    <xdr:to>
      <xdr:col>5</xdr:col>
      <xdr:colOff>190627</xdr:colOff>
      <xdr:row>160</xdr:row>
      <xdr:rowOff>90171</xdr:rowOff>
    </xdr:to>
    <xdr:sp macro="_xll.PtreeEvent_ObjectClick" textlink="">
      <xdr:nvSpPr>
        <xdr:cNvPr id="300" name="PTObj_DNode_1_61">
          <a:extLst>
            <a:ext uri="{FF2B5EF4-FFF2-40B4-BE49-F238E27FC236}">
              <a16:creationId xmlns:a16="http://schemas.microsoft.com/office/drawing/2014/main" xmlns="" id="{44868C88-A123-4650-A641-38191B9D8B51}"/>
            </a:ext>
          </a:extLst>
        </xdr:cNvPr>
        <xdr:cNvSpPr/>
      </xdr:nvSpPr>
      <xdr:spPr>
        <a:xfrm>
          <a:off x="7181977" y="30379671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4</xdr:col>
      <xdr:colOff>280797</xdr:colOff>
      <xdr:row>159</xdr:row>
      <xdr:rowOff>95107</xdr:rowOff>
    </xdr:from>
    <xdr:ext cx="578043" cy="180627"/>
    <xdr:sp macro="_xll.PtreeEvent_ObjectClick" textlink="">
      <xdr:nvSpPr>
        <xdr:cNvPr id="303" name="PTObj_DBranchName_1_61">
          <a:extLst>
            <a:ext uri="{FF2B5EF4-FFF2-40B4-BE49-F238E27FC236}">
              <a16:creationId xmlns:a16="http://schemas.microsoft.com/office/drawing/2014/main" xmlns="" id="{AD565E3F-3447-4E69-93C3-92E46FA146E8}"/>
            </a:ext>
          </a:extLst>
        </xdr:cNvPr>
        <xdr:cNvSpPr txBox="1"/>
      </xdr:nvSpPr>
      <xdr:spPr>
        <a:xfrm>
          <a:off x="5414772" y="30384607"/>
          <a:ext cx="57804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ManterNivel</a:t>
          </a:r>
        </a:p>
      </xdr:txBody>
    </xdr:sp>
    <xdr:clientData/>
  </xdr:oneCellAnchor>
  <xdr:twoCellAnchor editAs="oneCell">
    <xdr:from>
      <xdr:col>6</xdr:col>
      <xdr:colOff>127</xdr:colOff>
      <xdr:row>157</xdr:row>
      <xdr:rowOff>90171</xdr:rowOff>
    </xdr:from>
    <xdr:to>
      <xdr:col>6</xdr:col>
      <xdr:colOff>190627</xdr:colOff>
      <xdr:row>158</xdr:row>
      <xdr:rowOff>90171</xdr:rowOff>
    </xdr:to>
    <xdr:sp macro="_xll.PtreeEvent_ObjectClick" textlink="">
      <xdr:nvSpPr>
        <xdr:cNvPr id="304" name="PTObj_DNode_1_62">
          <a:extLst>
            <a:ext uri="{FF2B5EF4-FFF2-40B4-BE49-F238E27FC236}">
              <a16:creationId xmlns:a16="http://schemas.microsoft.com/office/drawing/2014/main" xmlns="" id="{F1652218-A244-458B-A383-7A8BE2FDFB40}"/>
            </a:ext>
          </a:extLst>
        </xdr:cNvPr>
        <xdr:cNvSpPr/>
      </xdr:nvSpPr>
      <xdr:spPr>
        <a:xfrm rot="-5400000">
          <a:off x="9325102" y="29998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157</xdr:row>
      <xdr:rowOff>95107</xdr:rowOff>
    </xdr:from>
    <xdr:ext cx="726929" cy="180627"/>
    <xdr:sp macro="_xll.PtreeEvent_ObjectClick" textlink="">
      <xdr:nvSpPr>
        <xdr:cNvPr id="307" name="PTObj_DBranchName_1_62">
          <a:extLst>
            <a:ext uri="{FF2B5EF4-FFF2-40B4-BE49-F238E27FC236}">
              <a16:creationId xmlns:a16="http://schemas.microsoft.com/office/drawing/2014/main" xmlns="" id="{492CF244-638F-4FEA-913B-E47B5DB8885E}"/>
            </a:ext>
          </a:extLst>
        </xdr:cNvPr>
        <xdr:cNvSpPr txBox="1"/>
      </xdr:nvSpPr>
      <xdr:spPr>
        <a:xfrm>
          <a:off x="7462647" y="30003607"/>
          <a:ext cx="72692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6</xdr:col>
      <xdr:colOff>127</xdr:colOff>
      <xdr:row>161</xdr:row>
      <xdr:rowOff>90171</xdr:rowOff>
    </xdr:from>
    <xdr:to>
      <xdr:col>6</xdr:col>
      <xdr:colOff>190627</xdr:colOff>
      <xdr:row>162</xdr:row>
      <xdr:rowOff>90171</xdr:rowOff>
    </xdr:to>
    <xdr:sp macro="_xll.PtreeEvent_ObjectClick" textlink="">
      <xdr:nvSpPr>
        <xdr:cNvPr id="308" name="PTObj_DNode_1_63">
          <a:extLst>
            <a:ext uri="{FF2B5EF4-FFF2-40B4-BE49-F238E27FC236}">
              <a16:creationId xmlns:a16="http://schemas.microsoft.com/office/drawing/2014/main" xmlns="" id="{27011733-76B7-4F4D-B488-4B850103986C}"/>
            </a:ext>
          </a:extLst>
        </xdr:cNvPr>
        <xdr:cNvSpPr/>
      </xdr:nvSpPr>
      <xdr:spPr>
        <a:xfrm rot="-5400000">
          <a:off x="9325102" y="30760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161</xdr:row>
      <xdr:rowOff>95107</xdr:rowOff>
    </xdr:from>
    <xdr:ext cx="838498" cy="180627"/>
    <xdr:sp macro="_xll.PtreeEvent_ObjectClick" textlink="">
      <xdr:nvSpPr>
        <xdr:cNvPr id="311" name="PTObj_DBranchName_1_63">
          <a:extLst>
            <a:ext uri="{FF2B5EF4-FFF2-40B4-BE49-F238E27FC236}">
              <a16:creationId xmlns:a16="http://schemas.microsoft.com/office/drawing/2014/main" xmlns="" id="{E69E481C-669C-4095-9808-07D6B351B735}"/>
            </a:ext>
          </a:extLst>
        </xdr:cNvPr>
        <xdr:cNvSpPr txBox="1"/>
      </xdr:nvSpPr>
      <xdr:spPr>
        <a:xfrm>
          <a:off x="7462647" y="30765607"/>
          <a:ext cx="8384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6</xdr:col>
      <xdr:colOff>127</xdr:colOff>
      <xdr:row>163</xdr:row>
      <xdr:rowOff>90171</xdr:rowOff>
    </xdr:from>
    <xdr:to>
      <xdr:col>6</xdr:col>
      <xdr:colOff>190627</xdr:colOff>
      <xdr:row>164</xdr:row>
      <xdr:rowOff>90171</xdr:rowOff>
    </xdr:to>
    <xdr:sp macro="_xll.PtreeEvent_ObjectClick" textlink="">
      <xdr:nvSpPr>
        <xdr:cNvPr id="312" name="PTObj_DNode_1_64">
          <a:extLst>
            <a:ext uri="{FF2B5EF4-FFF2-40B4-BE49-F238E27FC236}">
              <a16:creationId xmlns:a16="http://schemas.microsoft.com/office/drawing/2014/main" xmlns="" id="{B731B104-1599-44FE-BDE4-6615CE69F7DF}"/>
            </a:ext>
          </a:extLst>
        </xdr:cNvPr>
        <xdr:cNvSpPr/>
      </xdr:nvSpPr>
      <xdr:spPr>
        <a:xfrm rot="-5400000">
          <a:off x="9325102" y="31141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163</xdr:row>
      <xdr:rowOff>95107</xdr:rowOff>
    </xdr:from>
    <xdr:ext cx="625749" cy="180627"/>
    <xdr:sp macro="_xll.PtreeEvent_ObjectClick" textlink="">
      <xdr:nvSpPr>
        <xdr:cNvPr id="315" name="PTObj_DBranchName_1_64">
          <a:extLst>
            <a:ext uri="{FF2B5EF4-FFF2-40B4-BE49-F238E27FC236}">
              <a16:creationId xmlns:a16="http://schemas.microsoft.com/office/drawing/2014/main" xmlns="" id="{5CDC7E48-5592-4924-AF44-37F18E762053}"/>
            </a:ext>
          </a:extLst>
        </xdr:cNvPr>
        <xdr:cNvSpPr txBox="1"/>
      </xdr:nvSpPr>
      <xdr:spPr>
        <a:xfrm>
          <a:off x="7462647" y="31146607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  <xdr:twoCellAnchor editAs="oneCell">
    <xdr:from>
      <xdr:col>5</xdr:col>
      <xdr:colOff>127</xdr:colOff>
      <xdr:row>169</xdr:row>
      <xdr:rowOff>90171</xdr:rowOff>
    </xdr:from>
    <xdr:to>
      <xdr:col>5</xdr:col>
      <xdr:colOff>190627</xdr:colOff>
      <xdr:row>170</xdr:row>
      <xdr:rowOff>90171</xdr:rowOff>
    </xdr:to>
    <xdr:sp macro="_xll.PtreeEvent_ObjectClick" textlink="">
      <xdr:nvSpPr>
        <xdr:cNvPr id="316" name="PTObj_DNode_1_65">
          <a:extLst>
            <a:ext uri="{FF2B5EF4-FFF2-40B4-BE49-F238E27FC236}">
              <a16:creationId xmlns:a16="http://schemas.microsoft.com/office/drawing/2014/main" xmlns="" id="{6B0D4BF1-11CA-4967-81A9-372AAB9DC62A}"/>
            </a:ext>
          </a:extLst>
        </xdr:cNvPr>
        <xdr:cNvSpPr/>
      </xdr:nvSpPr>
      <xdr:spPr>
        <a:xfrm>
          <a:off x="7181977" y="32284671"/>
          <a:ext cx="190500" cy="190500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4</xdr:col>
      <xdr:colOff>280797</xdr:colOff>
      <xdr:row>169</xdr:row>
      <xdr:rowOff>95107</xdr:rowOff>
    </xdr:from>
    <xdr:ext cx="625363" cy="180627"/>
    <xdr:sp macro="_xll.PtreeEvent_ObjectClick" textlink="">
      <xdr:nvSpPr>
        <xdr:cNvPr id="319" name="PTObj_DBranchName_1_65">
          <a:extLst>
            <a:ext uri="{FF2B5EF4-FFF2-40B4-BE49-F238E27FC236}">
              <a16:creationId xmlns:a16="http://schemas.microsoft.com/office/drawing/2014/main" xmlns="" id="{AE8397D5-928D-4E09-ACF2-3B92E22AB597}"/>
            </a:ext>
          </a:extLst>
        </xdr:cNvPr>
        <xdr:cNvSpPr txBox="1"/>
      </xdr:nvSpPr>
      <xdr:spPr>
        <a:xfrm>
          <a:off x="5414772" y="32289607"/>
          <a:ext cx="625363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DiminuirNivel</a:t>
          </a:r>
        </a:p>
      </xdr:txBody>
    </xdr:sp>
    <xdr:clientData/>
  </xdr:oneCellAnchor>
  <xdr:twoCellAnchor editAs="oneCell">
    <xdr:from>
      <xdr:col>6</xdr:col>
      <xdr:colOff>127</xdr:colOff>
      <xdr:row>167</xdr:row>
      <xdr:rowOff>90171</xdr:rowOff>
    </xdr:from>
    <xdr:to>
      <xdr:col>6</xdr:col>
      <xdr:colOff>190627</xdr:colOff>
      <xdr:row>168</xdr:row>
      <xdr:rowOff>90171</xdr:rowOff>
    </xdr:to>
    <xdr:sp macro="_xll.PtreeEvent_ObjectClick" textlink="">
      <xdr:nvSpPr>
        <xdr:cNvPr id="320" name="PTObj_DNode_1_66">
          <a:extLst>
            <a:ext uri="{FF2B5EF4-FFF2-40B4-BE49-F238E27FC236}">
              <a16:creationId xmlns:a16="http://schemas.microsoft.com/office/drawing/2014/main" xmlns="" id="{4ABDE81E-329C-44AD-8E26-6011C59A89B0}"/>
            </a:ext>
          </a:extLst>
        </xdr:cNvPr>
        <xdr:cNvSpPr/>
      </xdr:nvSpPr>
      <xdr:spPr>
        <a:xfrm rot="-5400000">
          <a:off x="9325102" y="31903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167</xdr:row>
      <xdr:rowOff>95107</xdr:rowOff>
    </xdr:from>
    <xdr:ext cx="726929" cy="180627"/>
    <xdr:sp macro="_xll.PtreeEvent_ObjectClick" textlink="">
      <xdr:nvSpPr>
        <xdr:cNvPr id="323" name="PTObj_DBranchName_1_66">
          <a:extLst>
            <a:ext uri="{FF2B5EF4-FFF2-40B4-BE49-F238E27FC236}">
              <a16:creationId xmlns:a16="http://schemas.microsoft.com/office/drawing/2014/main" xmlns="" id="{BD175C4B-F589-4619-8C46-DDB8655A645D}"/>
            </a:ext>
          </a:extLst>
        </xdr:cNvPr>
        <xdr:cNvSpPr txBox="1"/>
      </xdr:nvSpPr>
      <xdr:spPr>
        <a:xfrm>
          <a:off x="7462647" y="31908607"/>
          <a:ext cx="72692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Elevada</a:t>
          </a:r>
        </a:p>
      </xdr:txBody>
    </xdr:sp>
    <xdr:clientData/>
  </xdr:oneCellAnchor>
  <xdr:twoCellAnchor editAs="oneCell">
    <xdr:from>
      <xdr:col>6</xdr:col>
      <xdr:colOff>127</xdr:colOff>
      <xdr:row>171</xdr:row>
      <xdr:rowOff>90171</xdr:rowOff>
    </xdr:from>
    <xdr:to>
      <xdr:col>6</xdr:col>
      <xdr:colOff>190627</xdr:colOff>
      <xdr:row>172</xdr:row>
      <xdr:rowOff>90171</xdr:rowOff>
    </xdr:to>
    <xdr:sp macro="_xll.PtreeEvent_ObjectClick" textlink="">
      <xdr:nvSpPr>
        <xdr:cNvPr id="324" name="PTObj_DNode_1_67">
          <a:extLst>
            <a:ext uri="{FF2B5EF4-FFF2-40B4-BE49-F238E27FC236}">
              <a16:creationId xmlns:a16="http://schemas.microsoft.com/office/drawing/2014/main" xmlns="" id="{47FC5792-491A-4B5D-AB98-8D33775583BA}"/>
            </a:ext>
          </a:extLst>
        </xdr:cNvPr>
        <xdr:cNvSpPr/>
      </xdr:nvSpPr>
      <xdr:spPr>
        <a:xfrm rot="-5400000">
          <a:off x="9325102" y="32665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171</xdr:row>
      <xdr:rowOff>95107</xdr:rowOff>
    </xdr:from>
    <xdr:ext cx="838498" cy="180627"/>
    <xdr:sp macro="_xll.PtreeEvent_ObjectClick" textlink="">
      <xdr:nvSpPr>
        <xdr:cNvPr id="327" name="PTObj_DBranchName_1_67">
          <a:extLst>
            <a:ext uri="{FF2B5EF4-FFF2-40B4-BE49-F238E27FC236}">
              <a16:creationId xmlns:a16="http://schemas.microsoft.com/office/drawing/2014/main" xmlns="" id="{23F51F79-4842-451F-9591-B367BDFF98C4}"/>
            </a:ext>
          </a:extLst>
        </xdr:cNvPr>
        <xdr:cNvSpPr txBox="1"/>
      </xdr:nvSpPr>
      <xdr:spPr>
        <a:xfrm>
          <a:off x="7462647" y="32670607"/>
          <a:ext cx="838498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Moderada</a:t>
          </a:r>
        </a:p>
      </xdr:txBody>
    </xdr:sp>
    <xdr:clientData/>
  </xdr:oneCellAnchor>
  <xdr:twoCellAnchor editAs="oneCell">
    <xdr:from>
      <xdr:col>6</xdr:col>
      <xdr:colOff>127</xdr:colOff>
      <xdr:row>173</xdr:row>
      <xdr:rowOff>90171</xdr:rowOff>
    </xdr:from>
    <xdr:to>
      <xdr:col>6</xdr:col>
      <xdr:colOff>190627</xdr:colOff>
      <xdr:row>174</xdr:row>
      <xdr:rowOff>90171</xdr:rowOff>
    </xdr:to>
    <xdr:sp macro="_xll.PtreeEvent_ObjectClick" textlink="">
      <xdr:nvSpPr>
        <xdr:cNvPr id="328" name="PTObj_DNode_1_68">
          <a:extLst>
            <a:ext uri="{FF2B5EF4-FFF2-40B4-BE49-F238E27FC236}">
              <a16:creationId xmlns:a16="http://schemas.microsoft.com/office/drawing/2014/main" xmlns="" id="{B59FF2D0-874C-41D8-8865-5E7C1ABFA74B}"/>
            </a:ext>
          </a:extLst>
        </xdr:cNvPr>
        <xdr:cNvSpPr/>
      </xdr:nvSpPr>
      <xdr:spPr>
        <a:xfrm rot="-5400000">
          <a:off x="9325102" y="33046671"/>
          <a:ext cx="190500" cy="190500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oneCellAnchor>
    <xdr:from>
      <xdr:col>5</xdr:col>
      <xdr:colOff>280797</xdr:colOff>
      <xdr:row>173</xdr:row>
      <xdr:rowOff>95107</xdr:rowOff>
    </xdr:from>
    <xdr:ext cx="625749" cy="180627"/>
    <xdr:sp macro="_xll.PtreeEvent_ObjectClick" textlink="">
      <xdr:nvSpPr>
        <xdr:cNvPr id="331" name="PTObj_DBranchName_1_68">
          <a:extLst>
            <a:ext uri="{FF2B5EF4-FFF2-40B4-BE49-F238E27FC236}">
              <a16:creationId xmlns:a16="http://schemas.microsoft.com/office/drawing/2014/main" xmlns="" id="{310C9242-A83D-4B01-8FF1-4609372AEEE7}"/>
            </a:ext>
          </a:extLst>
        </xdr:cNvPr>
        <xdr:cNvSpPr txBox="1"/>
      </xdr:nvSpPr>
      <xdr:spPr>
        <a:xfrm>
          <a:off x="7462647" y="33051607"/>
          <a:ext cx="62574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pt-PT" sz="800"/>
            <a:t>Procura Baixa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5:V175"/>
  <sheetViews>
    <sheetView tabSelected="1" topLeftCell="G46" zoomScale="130" zoomScaleNormal="130" workbookViewId="0">
      <selection activeCell="I42" sqref="I42"/>
    </sheetView>
  </sheetViews>
  <sheetFormatPr defaultRowHeight="15" x14ac:dyDescent="0.25"/>
  <cols>
    <col min="3" max="3" width="28.5703125" customWidth="1"/>
    <col min="4" max="4" width="30.140625" customWidth="1"/>
    <col min="5" max="5" width="30.7109375" customWidth="1"/>
    <col min="6" max="6" width="32.140625" customWidth="1"/>
    <col min="7" max="7" width="28.5703125" customWidth="1"/>
    <col min="8" max="8" width="31.28515625" customWidth="1"/>
    <col min="9" max="9" width="16.7109375" customWidth="1"/>
    <col min="11" max="11" width="14" bestFit="1" customWidth="1"/>
    <col min="12" max="12" width="7.28515625" bestFit="1" customWidth="1"/>
    <col min="13" max="13" width="14" bestFit="1" customWidth="1"/>
    <col min="16" max="16" width="10.5703125" bestFit="1" customWidth="1"/>
    <col min="19" max="19" width="12" bestFit="1" customWidth="1"/>
    <col min="20" max="20" width="11.28515625" bestFit="1" customWidth="1"/>
    <col min="21" max="21" width="12.5703125" bestFit="1" customWidth="1"/>
  </cols>
  <sheetData>
    <row r="35" spans="6:22" x14ac:dyDescent="0.25">
      <c r="F35" s="37" t="s">
        <v>105</v>
      </c>
      <c r="G35" s="13" t="s">
        <v>110</v>
      </c>
      <c r="H35" s="14" t="s">
        <v>109</v>
      </c>
    </row>
    <row r="36" spans="6:22" x14ac:dyDescent="0.25">
      <c r="F36" s="38"/>
      <c r="G36" s="15">
        <v>0.4</v>
      </c>
      <c r="H36" s="16">
        <v>0.6</v>
      </c>
    </row>
    <row r="37" spans="6:22" ht="15.75" thickBot="1" x14ac:dyDescent="0.3"/>
    <row r="38" spans="6:22" x14ac:dyDescent="0.25">
      <c r="K38" s="39" t="s">
        <v>106</v>
      </c>
      <c r="L38" s="40"/>
      <c r="M38" s="40"/>
      <c r="N38" s="41"/>
    </row>
    <row r="39" spans="6:22" x14ac:dyDescent="0.25">
      <c r="K39" s="42" t="s">
        <v>110</v>
      </c>
      <c r="L39" s="43"/>
      <c r="M39" s="44" t="s">
        <v>109</v>
      </c>
      <c r="N39" s="45"/>
      <c r="P39" s="46" t="s">
        <v>105</v>
      </c>
    </row>
    <row r="40" spans="6:22" ht="15" customHeight="1" x14ac:dyDescent="0.25">
      <c r="H40" s="7">
        <v>0.8</v>
      </c>
      <c r="I40" s="10">
        <f>_xll.PTreeNodeProbability(treeCalc_1!$F$2,11)</f>
        <v>0.64000000000000012</v>
      </c>
      <c r="K40" s="19" t="s">
        <v>107</v>
      </c>
      <c r="L40" s="13" t="s">
        <v>108</v>
      </c>
      <c r="M40" s="17" t="s">
        <v>107</v>
      </c>
      <c r="N40" s="20" t="s">
        <v>108</v>
      </c>
      <c r="P40" s="47"/>
      <c r="T40" t="s">
        <v>113</v>
      </c>
      <c r="U40" t="s">
        <v>114</v>
      </c>
      <c r="V40" t="s">
        <v>115</v>
      </c>
    </row>
    <row r="41" spans="6:22" ht="15" customHeight="1" x14ac:dyDescent="0.25">
      <c r="H41" s="36">
        <f>P41</f>
        <v>87.05636743215031</v>
      </c>
      <c r="I41" s="9">
        <f>_xll.PTreeNodeValue(treeCalc_1!$F$2,11)</f>
        <v>87.05636743215031</v>
      </c>
      <c r="J41" s="18"/>
      <c r="K41" s="24">
        <f>((L41-$L$47)/($L$169-$L$47))*100</f>
        <v>67.640918580375782</v>
      </c>
      <c r="L41" s="28">
        <v>22300</v>
      </c>
      <c r="M41" s="21">
        <v>100</v>
      </c>
      <c r="N41" s="27">
        <v>2</v>
      </c>
      <c r="P41" s="33">
        <f>(K41*$G$36+M41*$H$36)</f>
        <v>87.05636743215031</v>
      </c>
      <c r="S41" t="s">
        <v>112</v>
      </c>
    </row>
    <row r="42" spans="6:22" ht="15" customHeight="1" x14ac:dyDescent="0.25">
      <c r="G42" s="8" t="b">
        <f>_xll.PTreeNodeDecision(treeCalc_1!$F$2,9)</f>
        <v>1</v>
      </c>
      <c r="H42" s="12" t="s">
        <v>69</v>
      </c>
      <c r="K42" s="29"/>
      <c r="L42" s="25"/>
      <c r="M42" s="31"/>
      <c r="N42" s="22"/>
      <c r="P42" s="34"/>
      <c r="S42" t="s">
        <v>116</v>
      </c>
    </row>
    <row r="43" spans="6:22" ht="15" customHeight="1" x14ac:dyDescent="0.25">
      <c r="G43" s="5">
        <v>0</v>
      </c>
      <c r="H43" s="4" t="s">
        <v>104</v>
      </c>
      <c r="K43" s="29"/>
      <c r="L43" s="25"/>
      <c r="M43" s="31"/>
      <c r="N43" s="22"/>
      <c r="P43" s="34"/>
    </row>
    <row r="44" spans="6:22" ht="15" customHeight="1" x14ac:dyDescent="0.25">
      <c r="H44" s="7">
        <v>0.15</v>
      </c>
      <c r="I44" s="10">
        <f>_xll.PTreeNodeProbability(treeCalc_1!$F$2,12)</f>
        <v>0.12</v>
      </c>
      <c r="K44" s="29"/>
      <c r="L44" s="25"/>
      <c r="M44" s="31"/>
      <c r="N44" s="22"/>
      <c r="P44" s="34"/>
    </row>
    <row r="45" spans="6:22" ht="15" customHeight="1" x14ac:dyDescent="0.25">
      <c r="H45" s="36">
        <f>$P$45</f>
        <v>71.273486430062633</v>
      </c>
      <c r="I45" s="9">
        <f>_xll.PTreeNodeValue(treeCalc_1!$F$2,12)</f>
        <v>71.273486430062633</v>
      </c>
      <c r="K45" s="29">
        <f t="shared" ref="K45:K105" si="0">((L45-$L$47)/($L$169-$L$47))*100</f>
        <v>28.183716075156578</v>
      </c>
      <c r="L45" s="25">
        <v>3400</v>
      </c>
      <c r="M45" s="31">
        <v>100</v>
      </c>
      <c r="N45" s="22">
        <v>2</v>
      </c>
      <c r="P45" s="34">
        <f t="shared" ref="P45:P105" si="1">(K45*$G$36+M45*$H$36)</f>
        <v>71.273486430062633</v>
      </c>
    </row>
    <row r="46" spans="6:22" ht="15" customHeight="1" x14ac:dyDescent="0.25">
      <c r="H46" s="7">
        <v>0.05</v>
      </c>
      <c r="I46" s="10">
        <f>_xll.PTreeNodeProbability(treeCalc_1!$F$2,13)</f>
        <v>4.0000000000000008E-2</v>
      </c>
      <c r="K46" s="29"/>
      <c r="L46" s="25"/>
      <c r="M46" s="31"/>
      <c r="N46" s="22"/>
      <c r="P46" s="34"/>
    </row>
    <row r="47" spans="6:22" ht="15" customHeight="1" x14ac:dyDescent="0.25">
      <c r="H47" s="36">
        <f>$P$47</f>
        <v>60</v>
      </c>
      <c r="I47" s="9">
        <f>_xll.PTreeNodeValue(treeCalc_1!$F$2,13)</f>
        <v>60</v>
      </c>
      <c r="K47" s="29">
        <f t="shared" si="0"/>
        <v>0</v>
      </c>
      <c r="L47" s="25">
        <v>-10100</v>
      </c>
      <c r="M47" s="31">
        <v>100</v>
      </c>
      <c r="N47" s="22">
        <v>2</v>
      </c>
      <c r="P47" s="34">
        <f t="shared" si="1"/>
        <v>60</v>
      </c>
    </row>
    <row r="48" spans="6:22" ht="15" customHeight="1" x14ac:dyDescent="0.25">
      <c r="F48" s="8" t="b">
        <f>_xll.PTreeNodeDecision(treeCalc_1!$F$2,7)</f>
        <v>1</v>
      </c>
      <c r="G48" s="11" t="s">
        <v>65</v>
      </c>
      <c r="K48" s="29"/>
      <c r="L48" s="25"/>
      <c r="M48" s="31"/>
      <c r="N48" s="22"/>
      <c r="P48" s="34"/>
    </row>
    <row r="49" spans="5:16" ht="15" customHeight="1" x14ac:dyDescent="0.25">
      <c r="F49" s="5">
        <v>0</v>
      </c>
      <c r="G49" s="6">
        <f>_xll.PTreeNodeValue(treeCalc_1!$F$2,7)</f>
        <v>83.336116910229649</v>
      </c>
      <c r="K49" s="29"/>
      <c r="L49" s="25"/>
      <c r="M49" s="31"/>
      <c r="N49" s="22"/>
      <c r="P49" s="34"/>
    </row>
    <row r="50" spans="5:16" ht="15" customHeight="1" x14ac:dyDescent="0.25">
      <c r="H50" s="7">
        <v>0.5</v>
      </c>
      <c r="I50" s="10">
        <f>_xll.PTreeNodeProbability(treeCalc_1!$F$2,14)</f>
        <v>0</v>
      </c>
      <c r="K50" s="29"/>
      <c r="L50" s="25"/>
      <c r="M50" s="31"/>
      <c r="N50" s="22"/>
      <c r="P50" s="34"/>
    </row>
    <row r="51" spans="5:16" ht="15" customHeight="1" x14ac:dyDescent="0.25">
      <c r="H51" s="36">
        <f>$P$51</f>
        <v>35.144050104384135</v>
      </c>
      <c r="I51" s="9">
        <f>_xll.PTreeNodeValue(treeCalc_1!$F$2,14)</f>
        <v>35.144050104384135</v>
      </c>
      <c r="K51" s="29">
        <f t="shared" si="0"/>
        <v>72.860125260960331</v>
      </c>
      <c r="L51" s="25">
        <v>24800</v>
      </c>
      <c r="M51" s="31">
        <v>10</v>
      </c>
      <c r="N51" s="22">
        <v>1</v>
      </c>
      <c r="P51" s="34">
        <f t="shared" si="1"/>
        <v>35.144050104384135</v>
      </c>
    </row>
    <row r="52" spans="5:16" ht="15" customHeight="1" x14ac:dyDescent="0.25">
      <c r="G52" s="8" t="b">
        <f>_xll.PTreeNodeDecision(treeCalc_1!$F$2,10)</f>
        <v>0</v>
      </c>
      <c r="H52" s="12" t="s">
        <v>69</v>
      </c>
      <c r="K52" s="29"/>
      <c r="L52" s="25"/>
      <c r="M52" s="31"/>
      <c r="N52" s="22"/>
      <c r="P52" s="34"/>
    </row>
    <row r="53" spans="5:16" ht="15" customHeight="1" x14ac:dyDescent="0.25">
      <c r="G53" s="5">
        <v>0</v>
      </c>
      <c r="H53" s="4">
        <f>_xll.PTreeNodeValue(treeCalc_1!$F$2,10)</f>
        <v>25.561586638830899</v>
      </c>
      <c r="K53" s="29"/>
      <c r="L53" s="25"/>
      <c r="M53" s="31"/>
      <c r="N53" s="22"/>
      <c r="P53" s="34"/>
    </row>
    <row r="54" spans="5:16" ht="15" customHeight="1" x14ac:dyDescent="0.25">
      <c r="H54" s="7">
        <v>0.35</v>
      </c>
      <c r="I54" s="10">
        <f>_xll.PTreeNodeProbability(treeCalc_1!$F$2,15)</f>
        <v>0</v>
      </c>
      <c r="K54" s="29"/>
      <c r="L54" s="25"/>
      <c r="M54" s="31"/>
      <c r="N54" s="22"/>
      <c r="P54" s="34"/>
    </row>
    <row r="55" spans="5:16" ht="15" customHeight="1" x14ac:dyDescent="0.25">
      <c r="H55" s="36">
        <f>$P$55</f>
        <v>19.361169102296451</v>
      </c>
      <c r="I55" s="9">
        <f>_xll.PTreeNodeValue(treeCalc_1!$F$2,15)</f>
        <v>19.361169102296451</v>
      </c>
      <c r="K55" s="29">
        <f t="shared" si="0"/>
        <v>33.40292275574113</v>
      </c>
      <c r="L55" s="25">
        <v>5900</v>
      </c>
      <c r="M55" s="31">
        <v>10</v>
      </c>
      <c r="N55" s="22">
        <v>1</v>
      </c>
      <c r="P55" s="34">
        <f t="shared" si="1"/>
        <v>19.361169102296451</v>
      </c>
    </row>
    <row r="56" spans="5:16" ht="15" customHeight="1" x14ac:dyDescent="0.25">
      <c r="H56" s="7">
        <v>0.15</v>
      </c>
      <c r="I56" s="10">
        <f>_xll.PTreeNodeProbability(treeCalc_1!$F$2,16)</f>
        <v>0</v>
      </c>
      <c r="K56" s="29"/>
      <c r="L56" s="25"/>
      <c r="M56" s="31"/>
      <c r="N56" s="22"/>
      <c r="P56" s="34"/>
    </row>
    <row r="57" spans="5:16" ht="15" customHeight="1" x14ac:dyDescent="0.25">
      <c r="H57" s="36">
        <f>$P$57</f>
        <v>8.0876826722338215</v>
      </c>
      <c r="I57" s="9">
        <f>_xll.PTreeNodeValue(treeCalc_1!$F$2,16)</f>
        <v>8.0876826722338215</v>
      </c>
      <c r="K57" s="29">
        <f t="shared" si="0"/>
        <v>5.2192066805845512</v>
      </c>
      <c r="L57" s="25">
        <v>-7600</v>
      </c>
      <c r="M57" s="31">
        <v>10</v>
      </c>
      <c r="N57" s="22">
        <v>1</v>
      </c>
      <c r="P57" s="34">
        <f t="shared" si="1"/>
        <v>8.0876826722338215</v>
      </c>
    </row>
    <row r="58" spans="5:16" ht="15" customHeight="1" x14ac:dyDescent="0.25">
      <c r="E58" s="7">
        <v>0.8</v>
      </c>
      <c r="F58" s="11" t="s">
        <v>62</v>
      </c>
      <c r="K58" s="29"/>
      <c r="L58" s="25"/>
      <c r="M58" s="31"/>
      <c r="N58" s="22"/>
      <c r="P58" s="34"/>
    </row>
    <row r="59" spans="5:16" ht="15" customHeight="1" x14ac:dyDescent="0.25">
      <c r="E59" s="5">
        <v>0</v>
      </c>
      <c r="F59" s="6">
        <f>_xll.PTreeNodeValue(treeCalc_1!$F$2,4)</f>
        <v>83.336116910229649</v>
      </c>
      <c r="K59" s="29"/>
      <c r="L59" s="25"/>
      <c r="M59" s="31"/>
      <c r="N59" s="22"/>
      <c r="P59" s="34"/>
    </row>
    <row r="60" spans="5:16" ht="15" customHeight="1" x14ac:dyDescent="0.25">
      <c r="H60" s="7">
        <v>0.1</v>
      </c>
      <c r="I60" s="10">
        <f>_xll.PTreeNodeProbability(treeCalc_1!$F$2,18)</f>
        <v>0</v>
      </c>
      <c r="K60" s="29"/>
      <c r="L60" s="25"/>
      <c r="M60" s="31"/>
      <c r="N60" s="22"/>
      <c r="P60" s="34"/>
    </row>
    <row r="61" spans="5:16" ht="15" customHeight="1" x14ac:dyDescent="0.25">
      <c r="H61" s="36">
        <f>$P$61</f>
        <v>91.231732776617946</v>
      </c>
      <c r="I61" s="9">
        <f>_xll.PTreeNodeValue(treeCalc_1!$F$2,18)</f>
        <v>91.231732776617946</v>
      </c>
      <c r="K61" s="29">
        <f t="shared" si="0"/>
        <v>78.079331941544879</v>
      </c>
      <c r="L61" s="25">
        <v>27300</v>
      </c>
      <c r="M61" s="31">
        <v>100</v>
      </c>
      <c r="N61" s="22">
        <v>2</v>
      </c>
      <c r="P61" s="34">
        <f t="shared" si="1"/>
        <v>91.231732776617946</v>
      </c>
    </row>
    <row r="62" spans="5:16" ht="15" customHeight="1" x14ac:dyDescent="0.25">
      <c r="G62" s="8" t="b">
        <f>_xll.PTreeNodeDecision(treeCalc_1!$F$2,17)</f>
        <v>1</v>
      </c>
      <c r="H62" s="12" t="s">
        <v>69</v>
      </c>
      <c r="K62" s="29"/>
      <c r="L62" s="25"/>
      <c r="M62" s="31"/>
      <c r="N62" s="22"/>
      <c r="P62" s="34"/>
    </row>
    <row r="63" spans="5:16" ht="15" customHeight="1" x14ac:dyDescent="0.25">
      <c r="G63" s="5">
        <v>0</v>
      </c>
      <c r="H63" s="4">
        <f>_xll.PTreeNodeValue(treeCalc_1!$F$2,17)</f>
        <v>72.51774530271399</v>
      </c>
      <c r="K63" s="29"/>
      <c r="L63" s="25"/>
      <c r="M63" s="31"/>
      <c r="N63" s="22"/>
      <c r="P63" s="34"/>
    </row>
    <row r="64" spans="5:16" ht="15" customHeight="1" x14ac:dyDescent="0.25">
      <c r="H64" s="7">
        <v>0.5</v>
      </c>
      <c r="I64" s="10">
        <f>_xll.PTreeNodeProbability(treeCalc_1!$F$2,19)</f>
        <v>0</v>
      </c>
      <c r="K64" s="29"/>
      <c r="L64" s="25"/>
      <c r="M64" s="31"/>
      <c r="N64" s="22"/>
      <c r="P64" s="34"/>
    </row>
    <row r="65" spans="4:16" ht="15" customHeight="1" x14ac:dyDescent="0.25">
      <c r="H65" s="36">
        <f>$P$65</f>
        <v>75.448851774530269</v>
      </c>
      <c r="I65" s="9">
        <f>_xll.PTreeNodeValue(treeCalc_1!$F$2,19)</f>
        <v>75.448851774530269</v>
      </c>
      <c r="K65" s="29">
        <f t="shared" si="0"/>
        <v>38.622129436325679</v>
      </c>
      <c r="L65" s="25">
        <v>8400</v>
      </c>
      <c r="M65" s="31">
        <v>100</v>
      </c>
      <c r="N65" s="22">
        <v>2</v>
      </c>
      <c r="P65" s="34">
        <f t="shared" si="1"/>
        <v>75.448851774530269</v>
      </c>
    </row>
    <row r="66" spans="4:16" ht="15" customHeight="1" x14ac:dyDescent="0.25">
      <c r="H66" s="7">
        <v>0.4</v>
      </c>
      <c r="I66" s="10">
        <f>_xll.PTreeNodeProbability(treeCalc_1!$F$2,20)</f>
        <v>0</v>
      </c>
      <c r="K66" s="29"/>
      <c r="L66" s="25"/>
      <c r="M66" s="31"/>
      <c r="N66" s="22"/>
      <c r="P66" s="34"/>
    </row>
    <row r="67" spans="4:16" ht="15" customHeight="1" x14ac:dyDescent="0.25">
      <c r="H67" s="36">
        <f>$P$67</f>
        <v>64.175365344467636</v>
      </c>
      <c r="I67" s="9">
        <f>_xll.PTreeNodeValue(treeCalc_1!$F$2,20)</f>
        <v>64.175365344467636</v>
      </c>
      <c r="K67" s="29">
        <f t="shared" si="0"/>
        <v>10.438413361169102</v>
      </c>
      <c r="L67" s="25">
        <v>-5100</v>
      </c>
      <c r="M67" s="31">
        <v>100</v>
      </c>
      <c r="N67" s="22">
        <v>2</v>
      </c>
      <c r="P67" s="34">
        <f t="shared" si="1"/>
        <v>64.175365344467636</v>
      </c>
    </row>
    <row r="68" spans="4:16" ht="15" customHeight="1" x14ac:dyDescent="0.25">
      <c r="F68" s="8" t="b">
        <f>_xll.PTreeNodeDecision(treeCalc_1!$F$2,8)</f>
        <v>0</v>
      </c>
      <c r="G68" s="11" t="s">
        <v>65</v>
      </c>
      <c r="K68" s="29"/>
      <c r="L68" s="25"/>
      <c r="M68" s="31"/>
      <c r="N68" s="22"/>
      <c r="P68" s="34"/>
    </row>
    <row r="69" spans="4:16" ht="15" customHeight="1" x14ac:dyDescent="0.25">
      <c r="F69" s="5">
        <v>0</v>
      </c>
      <c r="G69" s="6">
        <f>_xll.PTreeNodeValue(treeCalc_1!$F$2,8)</f>
        <v>72.51774530271399</v>
      </c>
      <c r="K69" s="29"/>
      <c r="L69" s="25"/>
      <c r="M69" s="31"/>
      <c r="N69" s="22"/>
      <c r="P69" s="34"/>
    </row>
    <row r="70" spans="4:16" ht="15" customHeight="1" x14ac:dyDescent="0.25">
      <c r="H70" s="7">
        <v>0.02</v>
      </c>
      <c r="I70" s="10">
        <f>_xll.PTreeNodeProbability(treeCalc_1!$F$2,22)</f>
        <v>0</v>
      </c>
      <c r="K70" s="29"/>
      <c r="L70" s="25"/>
      <c r="M70" s="31"/>
      <c r="N70" s="22"/>
      <c r="P70" s="34"/>
    </row>
    <row r="71" spans="4:16" ht="15" customHeight="1" x14ac:dyDescent="0.25">
      <c r="H71" s="36">
        <f>P71</f>
        <v>39.319415448851778</v>
      </c>
      <c r="I71" s="9">
        <f>_xll.PTreeNodeValue(treeCalc_1!$F$2,22)</f>
        <v>39.319415448851778</v>
      </c>
      <c r="K71" s="29">
        <f t="shared" si="0"/>
        <v>83.298538622129442</v>
      </c>
      <c r="L71" s="25">
        <v>29800</v>
      </c>
      <c r="M71" s="31">
        <v>10</v>
      </c>
      <c r="N71" s="22">
        <v>1</v>
      </c>
      <c r="P71" s="34">
        <f t="shared" si="1"/>
        <v>39.319415448851778</v>
      </c>
    </row>
    <row r="72" spans="4:16" ht="15" customHeight="1" x14ac:dyDescent="0.25">
      <c r="G72" s="8" t="b">
        <f>_xll.PTreeNodeDecision(treeCalc_1!$F$2,21)</f>
        <v>0</v>
      </c>
      <c r="H72" s="12" t="s">
        <v>69</v>
      </c>
      <c r="K72" s="29"/>
      <c r="L72" s="25"/>
      <c r="M72" s="31"/>
      <c r="N72" s="22"/>
      <c r="P72" s="34"/>
    </row>
    <row r="73" spans="4:16" ht="15" customHeight="1" x14ac:dyDescent="0.25">
      <c r="G73" s="5">
        <v>0</v>
      </c>
      <c r="H73" s="4">
        <f>_xll.PTreeNodeValue(treeCalc_1!$F$2,21)</f>
        <v>16.186221294363257</v>
      </c>
      <c r="K73" s="29"/>
      <c r="L73" s="25"/>
      <c r="M73" s="31"/>
      <c r="N73" s="22"/>
      <c r="P73" s="34"/>
    </row>
    <row r="74" spans="4:16" ht="15" customHeight="1" x14ac:dyDescent="0.25">
      <c r="H74" s="7">
        <v>0.3</v>
      </c>
      <c r="I74" s="10">
        <f>_xll.PTreeNodeProbability(treeCalc_1!$F$2,23)</f>
        <v>0</v>
      </c>
      <c r="K74" s="29"/>
      <c r="L74" s="25"/>
      <c r="M74" s="31"/>
      <c r="N74" s="22"/>
      <c r="P74" s="34"/>
    </row>
    <row r="75" spans="4:16" ht="15" customHeight="1" x14ac:dyDescent="0.25">
      <c r="H75" s="36">
        <f>P75</f>
        <v>23.53653444676409</v>
      </c>
      <c r="I75" s="9">
        <f>_xll.PTreeNodeValue(treeCalc_1!$F$2,23)</f>
        <v>23.53653444676409</v>
      </c>
      <c r="K75" s="29">
        <f t="shared" si="0"/>
        <v>43.841336116910227</v>
      </c>
      <c r="L75" s="25">
        <v>10900</v>
      </c>
      <c r="M75" s="31">
        <v>10</v>
      </c>
      <c r="N75" s="22">
        <v>1</v>
      </c>
      <c r="P75" s="34">
        <f t="shared" si="1"/>
        <v>23.53653444676409</v>
      </c>
    </row>
    <row r="76" spans="4:16" ht="15" customHeight="1" x14ac:dyDescent="0.25">
      <c r="H76" s="7">
        <v>0.68</v>
      </c>
      <c r="I76" s="10">
        <f>_xll.PTreeNodeProbability(treeCalc_1!$F$2,24)</f>
        <v>0</v>
      </c>
      <c r="K76" s="29"/>
      <c r="L76" s="25"/>
      <c r="M76" s="31"/>
      <c r="N76" s="22"/>
      <c r="P76" s="34"/>
    </row>
    <row r="77" spans="4:16" ht="15" customHeight="1" x14ac:dyDescent="0.25">
      <c r="H77" s="36">
        <f>P77</f>
        <v>12.263048016701461</v>
      </c>
      <c r="I77" s="9">
        <f>_xll.PTreeNodeValue(treeCalc_1!$F$2,24)</f>
        <v>12.263048016701461</v>
      </c>
      <c r="K77" s="29">
        <f t="shared" si="0"/>
        <v>15.657620041753653</v>
      </c>
      <c r="L77" s="25">
        <v>-2600</v>
      </c>
      <c r="M77" s="31">
        <v>10</v>
      </c>
      <c r="N77" s="22">
        <v>1</v>
      </c>
      <c r="P77" s="34">
        <f t="shared" si="1"/>
        <v>12.263048016701461</v>
      </c>
    </row>
    <row r="78" spans="4:16" ht="15" customHeight="1" x14ac:dyDescent="0.25">
      <c r="D78" s="8" t="b">
        <f>_xll.PTreeNodeDecision(treeCalc_1!$F$2,2)</f>
        <v>1</v>
      </c>
      <c r="E78" s="12" t="s">
        <v>58</v>
      </c>
      <c r="K78" s="29"/>
      <c r="L78" s="25"/>
      <c r="M78" s="31"/>
      <c r="N78" s="22"/>
      <c r="P78" s="34"/>
    </row>
    <row r="79" spans="4:16" ht="15" customHeight="1" x14ac:dyDescent="0.25">
      <c r="D79" s="5">
        <v>0</v>
      </c>
      <c r="E79" s="4">
        <f>_xll.PTreeNodeValue(treeCalc_1!$F$2,2)</f>
        <v>82.000417536534457</v>
      </c>
      <c r="K79" s="29"/>
      <c r="L79" s="25"/>
      <c r="M79" s="31"/>
      <c r="N79" s="22"/>
      <c r="P79" s="34"/>
    </row>
    <row r="80" spans="4:16" ht="15" customHeight="1" x14ac:dyDescent="0.25">
      <c r="H80" s="7">
        <v>0.5</v>
      </c>
      <c r="I80" s="10">
        <f>_xll.PTreeNodeProbability(treeCalc_1!$F$2,27)</f>
        <v>7.4999999999999997E-2</v>
      </c>
      <c r="K80" s="29"/>
      <c r="L80" s="25"/>
      <c r="M80" s="31"/>
      <c r="N80" s="22"/>
      <c r="P80" s="34"/>
    </row>
    <row r="81" spans="6:16" ht="15" customHeight="1" x14ac:dyDescent="0.25">
      <c r="H81" s="36">
        <f>P81</f>
        <v>87.05636743215031</v>
      </c>
      <c r="I81" s="9">
        <f>_xll.PTreeNodeValue(treeCalc_1!$F$2,27)</f>
        <v>87.05636743215031</v>
      </c>
      <c r="K81" s="29">
        <f t="shared" si="0"/>
        <v>67.640918580375782</v>
      </c>
      <c r="L81" s="25">
        <v>22300</v>
      </c>
      <c r="M81" s="31">
        <v>100</v>
      </c>
      <c r="N81" s="22">
        <v>2</v>
      </c>
      <c r="P81" s="34">
        <f t="shared" si="1"/>
        <v>87.05636743215031</v>
      </c>
    </row>
    <row r="82" spans="6:16" ht="15" customHeight="1" x14ac:dyDescent="0.25">
      <c r="G82" s="8" t="b">
        <f>_xll.PTreeNodeDecision(treeCalc_1!$F$2,26)</f>
        <v>1</v>
      </c>
      <c r="H82" s="12" t="s">
        <v>69</v>
      </c>
      <c r="K82" s="29"/>
      <c r="L82" s="25"/>
      <c r="M82" s="31"/>
      <c r="N82" s="22"/>
      <c r="P82" s="34"/>
    </row>
    <row r="83" spans="6:16" ht="15" customHeight="1" x14ac:dyDescent="0.25">
      <c r="G83" s="5">
        <v>0</v>
      </c>
      <c r="H83" s="4">
        <f>_xll.PTreeNodeValue(treeCalc_1!$F$2,26)</f>
        <v>78.037578288100207</v>
      </c>
      <c r="K83" s="29"/>
      <c r="L83" s="25"/>
      <c r="M83" s="31"/>
      <c r="N83" s="22"/>
      <c r="P83" s="34"/>
    </row>
    <row r="84" spans="6:16" ht="15" customHeight="1" x14ac:dyDescent="0.25">
      <c r="H84" s="7">
        <v>0.4</v>
      </c>
      <c r="I84" s="10">
        <f>_xll.PTreeNodeProbability(treeCalc_1!$F$2,28)</f>
        <v>0.06</v>
      </c>
      <c r="K84" s="29"/>
      <c r="L84" s="25"/>
      <c r="M84" s="31"/>
      <c r="N84" s="22"/>
      <c r="P84" s="34"/>
    </row>
    <row r="85" spans="6:16" ht="15" customHeight="1" x14ac:dyDescent="0.25">
      <c r="H85" s="36">
        <f>P85</f>
        <v>71.273486430062633</v>
      </c>
      <c r="I85" s="9">
        <f>_xll.PTreeNodeValue(treeCalc_1!$F$2,28)</f>
        <v>71.273486430062633</v>
      </c>
      <c r="K85" s="29">
        <f t="shared" si="0"/>
        <v>28.183716075156578</v>
      </c>
      <c r="L85" s="25">
        <v>3400</v>
      </c>
      <c r="M85" s="31">
        <v>100</v>
      </c>
      <c r="N85" s="22">
        <v>2</v>
      </c>
      <c r="P85" s="34">
        <f t="shared" si="1"/>
        <v>71.273486430062633</v>
      </c>
    </row>
    <row r="86" spans="6:16" ht="15" customHeight="1" x14ac:dyDescent="0.25">
      <c r="H86" s="7">
        <v>0.1</v>
      </c>
      <c r="I86" s="10">
        <f>_xll.PTreeNodeProbability(treeCalc_1!$F$2,29)</f>
        <v>1.4999999999999999E-2</v>
      </c>
      <c r="K86" s="29"/>
      <c r="L86" s="25"/>
      <c r="M86" s="31"/>
      <c r="N86" s="22"/>
      <c r="P86" s="34"/>
    </row>
    <row r="87" spans="6:16" ht="15" customHeight="1" x14ac:dyDescent="0.25">
      <c r="H87" s="5">
        <f>P87</f>
        <v>60</v>
      </c>
      <c r="I87" s="9">
        <f>_xll.PTreeNodeValue(treeCalc_1!$F$2,29)</f>
        <v>60</v>
      </c>
      <c r="K87" s="29">
        <f t="shared" si="0"/>
        <v>0</v>
      </c>
      <c r="L87" s="25">
        <v>-10100</v>
      </c>
      <c r="M87" s="31">
        <v>100</v>
      </c>
      <c r="N87" s="22">
        <v>2</v>
      </c>
      <c r="P87" s="34">
        <f t="shared" si="1"/>
        <v>60</v>
      </c>
    </row>
    <row r="88" spans="6:16" ht="15" customHeight="1" x14ac:dyDescent="0.25">
      <c r="F88" s="8" t="b">
        <f>_xll.PTreeNodeDecision(treeCalc_1!$F$2,25)</f>
        <v>1</v>
      </c>
      <c r="G88" s="11" t="s">
        <v>65</v>
      </c>
      <c r="K88" s="29"/>
      <c r="L88" s="25"/>
      <c r="M88" s="31"/>
      <c r="N88" s="22"/>
      <c r="P88" s="34"/>
    </row>
    <row r="89" spans="6:16" ht="15" customHeight="1" x14ac:dyDescent="0.25">
      <c r="F89" s="5">
        <v>0</v>
      </c>
      <c r="G89" s="6">
        <f>_xll.PTreeNodeValue(treeCalc_1!$F$2,25)</f>
        <v>78.037578288100207</v>
      </c>
      <c r="K89" s="29"/>
      <c r="L89" s="25"/>
      <c r="M89" s="31"/>
      <c r="N89" s="22"/>
      <c r="P89" s="34"/>
    </row>
    <row r="90" spans="6:16" ht="15" customHeight="1" x14ac:dyDescent="0.25">
      <c r="H90" s="7">
        <v>0.3</v>
      </c>
      <c r="I90" s="10">
        <f>_xll.PTreeNodeProbability(treeCalc_1!$F$2,31)</f>
        <v>0</v>
      </c>
      <c r="K90" s="29"/>
      <c r="L90" s="25"/>
      <c r="M90" s="31"/>
      <c r="N90" s="22"/>
      <c r="P90" s="34"/>
    </row>
    <row r="91" spans="6:16" ht="15" customHeight="1" x14ac:dyDescent="0.25">
      <c r="H91" s="36">
        <f>P91</f>
        <v>35.144050104384135</v>
      </c>
      <c r="I91" s="9">
        <f>_xll.PTreeNodeValue(treeCalc_1!$F$2,31)</f>
        <v>35.144050104384135</v>
      </c>
      <c r="K91" s="29">
        <f t="shared" si="0"/>
        <v>72.860125260960331</v>
      </c>
      <c r="L91" s="25">
        <v>24800</v>
      </c>
      <c r="M91" s="31">
        <v>10</v>
      </c>
      <c r="N91" s="22">
        <v>1</v>
      </c>
      <c r="P91" s="34">
        <f t="shared" si="1"/>
        <v>35.144050104384135</v>
      </c>
    </row>
    <row r="92" spans="6:16" ht="15" customHeight="1" x14ac:dyDescent="0.25">
      <c r="G92" s="8" t="b">
        <f>_xll.PTreeNodeDecision(treeCalc_1!$F$2,30)</f>
        <v>0</v>
      </c>
      <c r="H92" s="12" t="s">
        <v>69</v>
      </c>
      <c r="K92" s="29"/>
      <c r="L92" s="25"/>
      <c r="M92" s="31"/>
      <c r="N92" s="22"/>
      <c r="P92" s="34"/>
    </row>
    <row r="93" spans="6:16" ht="15" customHeight="1" x14ac:dyDescent="0.25">
      <c r="G93" s="5">
        <v>0</v>
      </c>
      <c r="H93" s="4">
        <f>_xll.PTreeNodeValue(treeCalc_1!$F$2,30)</f>
        <v>21.277661795407099</v>
      </c>
      <c r="K93" s="29"/>
      <c r="L93" s="25"/>
      <c r="M93" s="31"/>
      <c r="N93" s="22"/>
      <c r="P93" s="34"/>
    </row>
    <row r="94" spans="6:16" ht="15" customHeight="1" x14ac:dyDescent="0.25">
      <c r="H94" s="7">
        <v>0.45</v>
      </c>
      <c r="I94" s="10">
        <f>_xll.PTreeNodeProbability(treeCalc_1!$F$2,32)</f>
        <v>0</v>
      </c>
      <c r="K94" s="29"/>
      <c r="L94" s="25"/>
      <c r="M94" s="31"/>
      <c r="N94" s="22"/>
      <c r="P94" s="34"/>
    </row>
    <row r="95" spans="6:16" ht="15" customHeight="1" x14ac:dyDescent="0.25">
      <c r="H95" s="36">
        <f>P95</f>
        <v>19.361169102296451</v>
      </c>
      <c r="I95" s="9">
        <f>_xll.PTreeNodeValue(treeCalc_1!$F$2,32)</f>
        <v>19.361169102296451</v>
      </c>
      <c r="K95" s="29">
        <f t="shared" si="0"/>
        <v>33.40292275574113</v>
      </c>
      <c r="L95" s="25">
        <v>5900</v>
      </c>
      <c r="M95" s="31">
        <v>10</v>
      </c>
      <c r="N95" s="22">
        <v>1</v>
      </c>
      <c r="P95" s="34">
        <f t="shared" si="1"/>
        <v>19.361169102296451</v>
      </c>
    </row>
    <row r="96" spans="6:16" ht="15" customHeight="1" x14ac:dyDescent="0.25">
      <c r="H96" s="7">
        <v>0.25</v>
      </c>
      <c r="I96" s="10">
        <f>_xll.PTreeNodeProbability(treeCalc_1!$F$2,33)</f>
        <v>0</v>
      </c>
      <c r="K96" s="29"/>
      <c r="L96" s="25"/>
      <c r="M96" s="31"/>
      <c r="N96" s="22"/>
      <c r="P96" s="34"/>
    </row>
    <row r="97" spans="5:16" ht="15" customHeight="1" x14ac:dyDescent="0.25">
      <c r="H97" s="36">
        <f>P97</f>
        <v>8.0876826722338215</v>
      </c>
      <c r="I97" s="9">
        <f>_xll.PTreeNodeValue(treeCalc_1!$F$2,33)</f>
        <v>8.0876826722338215</v>
      </c>
      <c r="K97" s="29">
        <f t="shared" si="0"/>
        <v>5.2192066805845512</v>
      </c>
      <c r="L97" s="25">
        <v>-7600</v>
      </c>
      <c r="M97" s="31">
        <v>10</v>
      </c>
      <c r="N97" s="22">
        <v>1</v>
      </c>
      <c r="P97" s="34">
        <f t="shared" si="1"/>
        <v>8.0876826722338215</v>
      </c>
    </row>
    <row r="98" spans="5:16" ht="15" customHeight="1" x14ac:dyDescent="0.25">
      <c r="E98" s="7">
        <v>0.15</v>
      </c>
      <c r="F98" s="11" t="s">
        <v>62</v>
      </c>
      <c r="K98" s="29"/>
      <c r="L98" s="25"/>
      <c r="M98" s="31"/>
      <c r="N98" s="22"/>
      <c r="P98" s="34"/>
    </row>
    <row r="99" spans="5:16" ht="15" customHeight="1" x14ac:dyDescent="0.25">
      <c r="E99" s="5">
        <v>0</v>
      </c>
      <c r="F99" s="6">
        <f>_xll.PTreeNodeValue(treeCalc_1!$F$2,5)</f>
        <v>78.037578288100207</v>
      </c>
      <c r="K99" s="29"/>
      <c r="L99" s="25"/>
      <c r="M99" s="31"/>
      <c r="N99" s="22"/>
      <c r="P99" s="34"/>
    </row>
    <row r="100" spans="5:16" ht="15" customHeight="1" x14ac:dyDescent="0.25">
      <c r="H100" s="7">
        <v>0.1</v>
      </c>
      <c r="I100" s="10">
        <f>_xll.PTreeNodeProbability(treeCalc_1!$F$2,36)</f>
        <v>0</v>
      </c>
      <c r="K100" s="29"/>
      <c r="L100" s="25"/>
      <c r="M100" s="31"/>
      <c r="N100" s="22"/>
      <c r="P100" s="34"/>
    </row>
    <row r="101" spans="5:16" ht="15" customHeight="1" x14ac:dyDescent="0.25">
      <c r="H101" s="36">
        <f>P101</f>
        <v>91.231732776617946</v>
      </c>
      <c r="I101" s="9">
        <f>_xll.PTreeNodeValue(treeCalc_1!$F$2,36)</f>
        <v>91.231732776617946</v>
      </c>
      <c r="K101" s="29">
        <f t="shared" si="0"/>
        <v>78.079331941544879</v>
      </c>
      <c r="L101" s="25">
        <v>27300</v>
      </c>
      <c r="M101" s="31">
        <v>100</v>
      </c>
      <c r="N101" s="22">
        <v>2</v>
      </c>
      <c r="P101" s="34">
        <f t="shared" si="1"/>
        <v>91.231732776617946</v>
      </c>
    </row>
    <row r="102" spans="5:16" ht="15" customHeight="1" x14ac:dyDescent="0.25">
      <c r="G102" s="8" t="b">
        <f>_xll.PTreeNodeDecision(treeCalc_1!$F$2,35)</f>
        <v>1</v>
      </c>
      <c r="H102" s="12" t="s">
        <v>69</v>
      </c>
      <c r="K102" s="29"/>
      <c r="L102" s="25"/>
      <c r="M102" s="31"/>
      <c r="N102" s="22"/>
      <c r="P102" s="34"/>
    </row>
    <row r="103" spans="5:16" ht="15" customHeight="1" x14ac:dyDescent="0.25">
      <c r="G103" s="5">
        <v>0</v>
      </c>
      <c r="H103" s="4">
        <f>_xll.PTreeNodeValue(treeCalc_1!$F$2,35)</f>
        <v>72.51774530271399</v>
      </c>
      <c r="K103" s="29"/>
      <c r="L103" s="25"/>
      <c r="M103" s="31"/>
      <c r="N103" s="22"/>
      <c r="P103" s="34"/>
    </row>
    <row r="104" spans="5:16" ht="15" customHeight="1" x14ac:dyDescent="0.25">
      <c r="H104" s="7">
        <v>0.5</v>
      </c>
      <c r="I104" s="10">
        <f>_xll.PTreeNodeProbability(treeCalc_1!$F$2,37)</f>
        <v>0</v>
      </c>
      <c r="K104" s="29"/>
      <c r="L104" s="25"/>
      <c r="M104" s="31"/>
      <c r="N104" s="22"/>
      <c r="P104" s="34"/>
    </row>
    <row r="105" spans="5:16" ht="15" customHeight="1" x14ac:dyDescent="0.25">
      <c r="H105" s="36">
        <f>P105</f>
        <v>75.448851774530269</v>
      </c>
      <c r="I105" s="9">
        <f>_xll.PTreeNodeValue(treeCalc_1!$F$2,37)</f>
        <v>75.448851774530269</v>
      </c>
      <c r="K105" s="29">
        <f t="shared" si="0"/>
        <v>38.622129436325679</v>
      </c>
      <c r="L105" s="25">
        <v>8400</v>
      </c>
      <c r="M105" s="31">
        <v>100</v>
      </c>
      <c r="N105" s="22">
        <v>2</v>
      </c>
      <c r="P105" s="34">
        <f t="shared" si="1"/>
        <v>75.448851774530269</v>
      </c>
    </row>
    <row r="106" spans="5:16" ht="15" customHeight="1" x14ac:dyDescent="0.25">
      <c r="H106" s="7">
        <v>0.4</v>
      </c>
      <c r="I106" s="10">
        <f>_xll.PTreeNodeProbability(treeCalc_1!$F$2,38)</f>
        <v>0</v>
      </c>
      <c r="K106" s="29"/>
      <c r="L106" s="25"/>
      <c r="M106" s="31"/>
      <c r="N106" s="22"/>
      <c r="P106" s="34"/>
    </row>
    <row r="107" spans="5:16" ht="15" customHeight="1" x14ac:dyDescent="0.25">
      <c r="H107" s="36">
        <f>P107</f>
        <v>64.175365344467636</v>
      </c>
      <c r="I107" s="9">
        <f>_xll.PTreeNodeValue(treeCalc_1!$F$2,38)</f>
        <v>64.175365344467636</v>
      </c>
      <c r="K107" s="29">
        <f t="shared" ref="K107:K169" si="2">((L107-$L$47)/($L$169-$L$47))*100</f>
        <v>10.438413361169102</v>
      </c>
      <c r="L107" s="25">
        <v>-5100</v>
      </c>
      <c r="M107" s="31">
        <v>100</v>
      </c>
      <c r="N107" s="22">
        <v>2</v>
      </c>
      <c r="P107" s="34">
        <f t="shared" ref="P107:P169" si="3">(K107*$G$36+M107*$H$36)</f>
        <v>64.175365344467636</v>
      </c>
    </row>
    <row r="108" spans="5:16" ht="15" customHeight="1" x14ac:dyDescent="0.25">
      <c r="F108" s="8" t="b">
        <f>_xll.PTreeNodeDecision(treeCalc_1!$F$2,34)</f>
        <v>0</v>
      </c>
      <c r="G108" s="11" t="s">
        <v>65</v>
      </c>
      <c r="K108" s="29"/>
      <c r="L108" s="25"/>
      <c r="M108" s="31"/>
      <c r="N108" s="22"/>
      <c r="P108" s="34"/>
    </row>
    <row r="109" spans="5:16" ht="15" customHeight="1" x14ac:dyDescent="0.25">
      <c r="F109" s="5">
        <v>0</v>
      </c>
      <c r="G109" s="6">
        <f>_xll.PTreeNodeValue(treeCalc_1!$F$2,34)</f>
        <v>72.51774530271399</v>
      </c>
      <c r="K109" s="29"/>
      <c r="L109" s="25"/>
      <c r="M109" s="31"/>
      <c r="N109" s="22"/>
      <c r="P109" s="34"/>
    </row>
    <row r="110" spans="5:16" ht="15" customHeight="1" x14ac:dyDescent="0.25">
      <c r="H110" s="7">
        <v>0.02</v>
      </c>
      <c r="I110" s="10">
        <f>_xll.PTreeNodeProbability(treeCalc_1!$F$2,40)</f>
        <v>0</v>
      </c>
      <c r="K110" s="29"/>
      <c r="L110" s="25"/>
      <c r="M110" s="31"/>
      <c r="N110" s="22"/>
      <c r="P110" s="34"/>
    </row>
    <row r="111" spans="5:16" ht="15" customHeight="1" x14ac:dyDescent="0.25">
      <c r="H111" s="36">
        <f>P111</f>
        <v>39.319415448851778</v>
      </c>
      <c r="I111" s="9">
        <f>_xll.PTreeNodeValue(treeCalc_1!$F$2,40)</f>
        <v>39.319415448851778</v>
      </c>
      <c r="K111" s="29">
        <f t="shared" si="2"/>
        <v>83.298538622129442</v>
      </c>
      <c r="L111" s="25">
        <v>29800</v>
      </c>
      <c r="M111" s="31">
        <v>10</v>
      </c>
      <c r="N111" s="22">
        <v>1</v>
      </c>
      <c r="P111" s="34">
        <f t="shared" si="3"/>
        <v>39.319415448851778</v>
      </c>
    </row>
    <row r="112" spans="5:16" ht="15" customHeight="1" x14ac:dyDescent="0.25">
      <c r="G112" s="8" t="b">
        <f>_xll.PTreeNodeDecision(treeCalc_1!$F$2,39)</f>
        <v>0</v>
      </c>
      <c r="H112" s="12" t="s">
        <v>69</v>
      </c>
      <c r="K112" s="29"/>
      <c r="L112" s="25"/>
      <c r="M112" s="31"/>
      <c r="N112" s="22"/>
      <c r="P112" s="34"/>
    </row>
    <row r="113" spans="6:16" ht="15" customHeight="1" x14ac:dyDescent="0.25">
      <c r="G113" s="5">
        <v>0</v>
      </c>
      <c r="H113" s="4">
        <f>_xll.PTreeNodeValue(treeCalc_1!$F$2,39)</f>
        <v>16.186221294363257</v>
      </c>
      <c r="K113" s="29"/>
      <c r="L113" s="25"/>
      <c r="M113" s="31"/>
      <c r="N113" s="22"/>
      <c r="P113" s="34"/>
    </row>
    <row r="114" spans="6:16" ht="15" customHeight="1" x14ac:dyDescent="0.25">
      <c r="H114" s="7">
        <v>0.3</v>
      </c>
      <c r="I114" s="10">
        <f>_xll.PTreeNodeProbability(treeCalc_1!$F$2,41)</f>
        <v>0</v>
      </c>
      <c r="K114" s="29"/>
      <c r="L114" s="25"/>
      <c r="M114" s="31"/>
      <c r="N114" s="22"/>
      <c r="P114" s="34"/>
    </row>
    <row r="115" spans="6:16" ht="15" customHeight="1" x14ac:dyDescent="0.25">
      <c r="H115" s="36">
        <f>P115</f>
        <v>23.53653444676409</v>
      </c>
      <c r="I115" s="9">
        <f>_xll.PTreeNodeValue(treeCalc_1!$F$2,41)</f>
        <v>23.53653444676409</v>
      </c>
      <c r="K115" s="29">
        <f t="shared" si="2"/>
        <v>43.841336116910227</v>
      </c>
      <c r="L115" s="25">
        <v>10900</v>
      </c>
      <c r="M115" s="31">
        <v>10</v>
      </c>
      <c r="N115" s="22">
        <v>1</v>
      </c>
      <c r="P115" s="34">
        <f t="shared" si="3"/>
        <v>23.53653444676409</v>
      </c>
    </row>
    <row r="116" spans="6:16" ht="15" customHeight="1" x14ac:dyDescent="0.25">
      <c r="H116" s="7">
        <v>0.68</v>
      </c>
      <c r="I116" s="10">
        <f>_xll.PTreeNodeProbability(treeCalc_1!$F$2,42)</f>
        <v>0</v>
      </c>
      <c r="K116" s="29"/>
      <c r="L116" s="25"/>
      <c r="M116" s="31"/>
      <c r="N116" s="22"/>
      <c r="P116" s="34"/>
    </row>
    <row r="117" spans="6:16" ht="15" customHeight="1" x14ac:dyDescent="0.25">
      <c r="H117" s="36">
        <f>P117</f>
        <v>12.263048016701461</v>
      </c>
      <c r="I117" s="9">
        <f>_xll.PTreeNodeValue(treeCalc_1!$F$2,42)</f>
        <v>12.263048016701461</v>
      </c>
      <c r="K117" s="29">
        <f t="shared" si="2"/>
        <v>15.657620041753653</v>
      </c>
      <c r="L117" s="25">
        <v>-2600</v>
      </c>
      <c r="M117" s="31">
        <v>10</v>
      </c>
      <c r="N117" s="22">
        <v>1</v>
      </c>
      <c r="P117" s="34">
        <f t="shared" si="3"/>
        <v>12.263048016701461</v>
      </c>
    </row>
    <row r="118" spans="6:16" ht="15" customHeight="1" x14ac:dyDescent="0.25">
      <c r="H118" s="7">
        <v>0.05</v>
      </c>
      <c r="I118" s="10">
        <f>_xll.PTreeNodeProbability(treeCalc_1!$F$2,45)</f>
        <v>0</v>
      </c>
      <c r="K118" s="29"/>
      <c r="L118" s="25"/>
      <c r="M118" s="31"/>
      <c r="N118" s="22"/>
      <c r="P118" s="34"/>
    </row>
    <row r="119" spans="6:16" ht="15" customHeight="1" x14ac:dyDescent="0.25">
      <c r="H119" s="36">
        <f>P119</f>
        <v>87.05636743215031</v>
      </c>
      <c r="I119" s="9">
        <f>_xll.PTreeNodeValue(treeCalc_1!$F$2,45)</f>
        <v>87.05636743215031</v>
      </c>
      <c r="K119" s="29">
        <f t="shared" si="2"/>
        <v>67.640918580375782</v>
      </c>
      <c r="L119" s="25">
        <v>22300</v>
      </c>
      <c r="M119" s="31">
        <v>100</v>
      </c>
      <c r="N119" s="22">
        <v>2</v>
      </c>
      <c r="P119" s="34">
        <f t="shared" si="3"/>
        <v>87.05636743215031</v>
      </c>
    </row>
    <row r="120" spans="6:16" ht="15" customHeight="1" x14ac:dyDescent="0.25">
      <c r="G120" s="8" t="b">
        <f>_xll.PTreeNodeDecision(treeCalc_1!$F$2,44)</f>
        <v>1</v>
      </c>
      <c r="H120" s="12" t="s">
        <v>69</v>
      </c>
      <c r="K120" s="29"/>
      <c r="L120" s="25"/>
      <c r="M120" s="31"/>
      <c r="N120" s="22"/>
      <c r="P120" s="34"/>
    </row>
    <row r="121" spans="6:16" ht="15" customHeight="1" x14ac:dyDescent="0.25">
      <c r="G121" s="5">
        <v>0</v>
      </c>
      <c r="H121" s="4">
        <f>_xll.PTreeNodeValue(treeCalc_1!$F$2,44)</f>
        <v>62.480167014613784</v>
      </c>
      <c r="K121" s="29"/>
      <c r="L121" s="25"/>
      <c r="M121" s="31"/>
      <c r="N121" s="22"/>
      <c r="P121" s="34"/>
    </row>
    <row r="122" spans="6:16" ht="15" customHeight="1" x14ac:dyDescent="0.25">
      <c r="H122" s="7">
        <v>0.1</v>
      </c>
      <c r="I122" s="10">
        <f>_xll.PTreeNodeProbability(treeCalc_1!$F$2,46)</f>
        <v>0</v>
      </c>
      <c r="K122" s="29"/>
      <c r="L122" s="25"/>
      <c r="M122" s="31"/>
      <c r="N122" s="22"/>
      <c r="P122" s="34"/>
    </row>
    <row r="123" spans="6:16" ht="15" customHeight="1" x14ac:dyDescent="0.25">
      <c r="H123" s="36">
        <f>P123</f>
        <v>71.273486430062633</v>
      </c>
      <c r="I123" s="9">
        <f>_xll.PTreeNodeValue(treeCalc_1!$F$2,46)</f>
        <v>71.273486430062633</v>
      </c>
      <c r="K123" s="29">
        <f t="shared" si="2"/>
        <v>28.183716075156578</v>
      </c>
      <c r="L123" s="25">
        <v>3400</v>
      </c>
      <c r="M123" s="31">
        <v>100</v>
      </c>
      <c r="N123" s="22">
        <v>2</v>
      </c>
      <c r="P123" s="34">
        <f t="shared" si="3"/>
        <v>71.273486430062633</v>
      </c>
    </row>
    <row r="124" spans="6:16" ht="15" customHeight="1" x14ac:dyDescent="0.25">
      <c r="H124" s="7">
        <v>0.85</v>
      </c>
      <c r="I124" s="10">
        <f>_xll.PTreeNodeProbability(treeCalc_1!$F$2,47)</f>
        <v>0</v>
      </c>
      <c r="K124" s="29"/>
      <c r="L124" s="25"/>
      <c r="M124" s="31"/>
      <c r="N124" s="22"/>
      <c r="P124" s="34"/>
    </row>
    <row r="125" spans="6:16" ht="15" customHeight="1" x14ac:dyDescent="0.25">
      <c r="H125" s="5">
        <f>P125</f>
        <v>60</v>
      </c>
      <c r="I125" s="9">
        <f>_xll.PTreeNodeValue(treeCalc_1!$F$2,47)</f>
        <v>60</v>
      </c>
      <c r="K125" s="29">
        <f t="shared" si="2"/>
        <v>0</v>
      </c>
      <c r="L125" s="25">
        <v>-10100</v>
      </c>
      <c r="M125" s="31">
        <v>100</v>
      </c>
      <c r="N125" s="22">
        <v>2</v>
      </c>
      <c r="P125" s="34">
        <f t="shared" si="3"/>
        <v>60</v>
      </c>
    </row>
    <row r="126" spans="6:16" ht="15" customHeight="1" x14ac:dyDescent="0.25">
      <c r="F126" s="8" t="b">
        <f>_xll.PTreeNodeDecision(treeCalc_1!$F$2,43)</f>
        <v>0</v>
      </c>
      <c r="G126" s="11" t="s">
        <v>65</v>
      </c>
      <c r="K126" s="29"/>
      <c r="L126" s="25"/>
      <c r="M126" s="31"/>
      <c r="N126" s="22"/>
      <c r="P126" s="34"/>
    </row>
    <row r="127" spans="6:16" ht="15" customHeight="1" x14ac:dyDescent="0.25">
      <c r="F127" s="5">
        <v>0</v>
      </c>
      <c r="G127" s="6">
        <f>_xll.PTreeNodeValue(treeCalc_1!$F$2,43)</f>
        <v>62.480167014613784</v>
      </c>
      <c r="K127" s="29"/>
      <c r="L127" s="25"/>
      <c r="M127" s="31"/>
      <c r="N127" s="22"/>
      <c r="P127" s="34"/>
    </row>
    <row r="128" spans="6:16" ht="15" customHeight="1" x14ac:dyDescent="0.25">
      <c r="H128" s="7">
        <v>0.01</v>
      </c>
      <c r="I128" s="10">
        <f>_xll.PTreeNodeProbability(treeCalc_1!$F$2,49)</f>
        <v>0</v>
      </c>
      <c r="K128" s="29"/>
      <c r="L128" s="25"/>
      <c r="M128" s="31"/>
      <c r="N128" s="22"/>
      <c r="P128" s="34"/>
    </row>
    <row r="129" spans="5:16" ht="15" customHeight="1" x14ac:dyDescent="0.25">
      <c r="H129" s="36">
        <f>P129</f>
        <v>35.144050104384135</v>
      </c>
      <c r="I129" s="9">
        <f>_xll.PTreeNodeValue(treeCalc_1!$F$2,49)</f>
        <v>35.144050104384135</v>
      </c>
      <c r="K129" s="29">
        <f t="shared" si="2"/>
        <v>72.860125260960331</v>
      </c>
      <c r="L129" s="25">
        <v>24800</v>
      </c>
      <c r="M129" s="31">
        <v>10</v>
      </c>
      <c r="N129" s="22">
        <v>1</v>
      </c>
      <c r="P129" s="34">
        <f t="shared" si="3"/>
        <v>35.144050104384135</v>
      </c>
    </row>
    <row r="130" spans="5:16" ht="15" customHeight="1" x14ac:dyDescent="0.25">
      <c r="G130" s="8" t="b">
        <f>_xll.PTreeNodeDecision(treeCalc_1!$F$2,48)</f>
        <v>0</v>
      </c>
      <c r="H130" s="12" t="s">
        <v>69</v>
      </c>
      <c r="K130" s="29"/>
      <c r="L130" s="25"/>
      <c r="M130" s="31"/>
      <c r="N130" s="22"/>
      <c r="P130" s="34"/>
    </row>
    <row r="131" spans="5:16" ht="15" customHeight="1" x14ac:dyDescent="0.25">
      <c r="G131" s="5">
        <v>0</v>
      </c>
      <c r="H131" s="4">
        <f>_xll.PTreeNodeValue(treeCalc_1!$F$2,48)</f>
        <v>8.8091858037578294</v>
      </c>
      <c r="K131" s="29"/>
      <c r="L131" s="25"/>
      <c r="M131" s="31"/>
      <c r="N131" s="22"/>
      <c r="P131" s="34"/>
    </row>
    <row r="132" spans="5:16" ht="15" customHeight="1" x14ac:dyDescent="0.25">
      <c r="H132" s="7">
        <v>0.04</v>
      </c>
      <c r="I132" s="10">
        <f>_xll.PTreeNodeProbability(treeCalc_1!$F$2,50)</f>
        <v>0</v>
      </c>
      <c r="K132" s="29"/>
      <c r="L132" s="25"/>
      <c r="M132" s="31"/>
      <c r="N132" s="22"/>
      <c r="P132" s="34"/>
    </row>
    <row r="133" spans="5:16" ht="15" customHeight="1" x14ac:dyDescent="0.25">
      <c r="H133" s="36">
        <f>P133</f>
        <v>19.361169102296451</v>
      </c>
      <c r="I133" s="9">
        <f>_xll.PTreeNodeValue(treeCalc_1!$F$2,50)</f>
        <v>19.361169102296451</v>
      </c>
      <c r="K133" s="29">
        <f t="shared" si="2"/>
        <v>33.40292275574113</v>
      </c>
      <c r="L133" s="25">
        <v>5900</v>
      </c>
      <c r="M133" s="31">
        <v>10</v>
      </c>
      <c r="N133" s="22">
        <v>1</v>
      </c>
      <c r="P133" s="34">
        <f t="shared" si="3"/>
        <v>19.361169102296451</v>
      </c>
    </row>
    <row r="134" spans="5:16" ht="15" customHeight="1" x14ac:dyDescent="0.25">
      <c r="H134" s="7">
        <v>0.95</v>
      </c>
      <c r="I134" s="10">
        <f>_xll.PTreeNodeProbability(treeCalc_1!$F$2,51)</f>
        <v>0</v>
      </c>
      <c r="K134" s="29"/>
      <c r="L134" s="25"/>
      <c r="M134" s="31"/>
      <c r="N134" s="22"/>
      <c r="P134" s="34"/>
    </row>
    <row r="135" spans="5:16" ht="15" customHeight="1" x14ac:dyDescent="0.25">
      <c r="H135" s="36">
        <f>P135</f>
        <v>8.0876826722338215</v>
      </c>
      <c r="I135" s="9">
        <f>_xll.PTreeNodeValue(treeCalc_1!$F$2,51)</f>
        <v>8.0876826722338215</v>
      </c>
      <c r="K135" s="29">
        <f t="shared" si="2"/>
        <v>5.2192066805845512</v>
      </c>
      <c r="L135" s="25">
        <v>-7600</v>
      </c>
      <c r="M135" s="31">
        <v>10</v>
      </c>
      <c r="N135" s="22">
        <v>1</v>
      </c>
      <c r="P135" s="34">
        <f t="shared" si="3"/>
        <v>8.0876826722338215</v>
      </c>
    </row>
    <row r="136" spans="5:16" ht="15" customHeight="1" x14ac:dyDescent="0.25">
      <c r="E136" s="7">
        <v>0.05</v>
      </c>
      <c r="F136" s="11" t="s">
        <v>62</v>
      </c>
      <c r="K136" s="29"/>
      <c r="L136" s="25"/>
      <c r="M136" s="31"/>
      <c r="N136" s="22"/>
      <c r="P136" s="34"/>
    </row>
    <row r="137" spans="5:16" ht="15" customHeight="1" x14ac:dyDescent="0.25">
      <c r="E137" s="5">
        <v>0</v>
      </c>
      <c r="F137" s="6">
        <f>_xll.PTreeNodeValue(treeCalc_1!$F$2,6)</f>
        <v>72.51774530271399</v>
      </c>
      <c r="K137" s="29"/>
      <c r="L137" s="25"/>
      <c r="M137" s="31"/>
      <c r="N137" s="22"/>
      <c r="P137" s="34"/>
    </row>
    <row r="138" spans="5:16" ht="15" customHeight="1" x14ac:dyDescent="0.25">
      <c r="H138" s="7">
        <v>0.1</v>
      </c>
      <c r="I138" s="10">
        <f>_xll.PTreeNodeProbability(treeCalc_1!$F$2,54)</f>
        <v>5.000000000000001E-3</v>
      </c>
      <c r="K138" s="29"/>
      <c r="L138" s="25"/>
      <c r="M138" s="31"/>
      <c r="N138" s="22"/>
      <c r="P138" s="34"/>
    </row>
    <row r="139" spans="5:16" ht="15" customHeight="1" x14ac:dyDescent="0.25">
      <c r="H139" s="36">
        <f>P139</f>
        <v>91.231732776617946</v>
      </c>
      <c r="I139" s="9">
        <f>_xll.PTreeNodeValue(treeCalc_1!$F$2,54)</f>
        <v>91.231732776617946</v>
      </c>
      <c r="K139" s="29">
        <f t="shared" si="2"/>
        <v>78.079331941544879</v>
      </c>
      <c r="L139" s="25">
        <v>27300</v>
      </c>
      <c r="M139" s="31">
        <v>100</v>
      </c>
      <c r="N139" s="22">
        <v>2</v>
      </c>
      <c r="P139" s="34">
        <f t="shared" si="3"/>
        <v>91.231732776617946</v>
      </c>
    </row>
    <row r="140" spans="5:16" ht="15" customHeight="1" x14ac:dyDescent="0.25">
      <c r="G140" s="8" t="b">
        <f>_xll.PTreeNodeDecision(treeCalc_1!$F$2,53)</f>
        <v>1</v>
      </c>
      <c r="H140" s="12" t="s">
        <v>69</v>
      </c>
      <c r="K140" s="29"/>
      <c r="L140" s="25"/>
      <c r="M140" s="31"/>
      <c r="N140" s="22"/>
      <c r="P140" s="34"/>
    </row>
    <row r="141" spans="5:16" ht="15" customHeight="1" x14ac:dyDescent="0.25">
      <c r="G141" s="5">
        <v>0</v>
      </c>
      <c r="H141" s="4">
        <f>_xll.PTreeNodeValue(treeCalc_1!$F$2,53)</f>
        <v>72.51774530271399</v>
      </c>
      <c r="K141" s="29"/>
      <c r="L141" s="25"/>
      <c r="M141" s="31"/>
      <c r="N141" s="22"/>
      <c r="P141" s="34"/>
    </row>
    <row r="142" spans="5:16" ht="15" customHeight="1" x14ac:dyDescent="0.25">
      <c r="H142" s="7">
        <v>0.5</v>
      </c>
      <c r="I142" s="10">
        <f>_xll.PTreeNodeProbability(treeCalc_1!$F$2,55)</f>
        <v>2.5000000000000001E-2</v>
      </c>
      <c r="K142" s="29"/>
      <c r="L142" s="25"/>
      <c r="M142" s="31"/>
      <c r="N142" s="22"/>
      <c r="P142" s="34"/>
    </row>
    <row r="143" spans="5:16" ht="15" customHeight="1" x14ac:dyDescent="0.25">
      <c r="H143" s="36">
        <f>P143</f>
        <v>75.448851774530269</v>
      </c>
      <c r="I143" s="9">
        <f>_xll.PTreeNodeValue(treeCalc_1!$F$2,55)</f>
        <v>75.448851774530269</v>
      </c>
      <c r="K143" s="29">
        <f t="shared" si="2"/>
        <v>38.622129436325679</v>
      </c>
      <c r="L143" s="25">
        <v>8400</v>
      </c>
      <c r="M143" s="31">
        <v>100</v>
      </c>
      <c r="N143" s="22">
        <v>2</v>
      </c>
      <c r="P143" s="34">
        <f t="shared" si="3"/>
        <v>75.448851774530269</v>
      </c>
    </row>
    <row r="144" spans="5:16" ht="15" customHeight="1" x14ac:dyDescent="0.25">
      <c r="H144" s="7">
        <v>0.4</v>
      </c>
      <c r="I144" s="10">
        <f>_xll.PTreeNodeProbability(treeCalc_1!$F$2,56)</f>
        <v>2.0000000000000004E-2</v>
      </c>
      <c r="K144" s="29"/>
      <c r="L144" s="25"/>
      <c r="M144" s="31"/>
      <c r="N144" s="22"/>
      <c r="P144" s="34"/>
    </row>
    <row r="145" spans="3:16" ht="15" customHeight="1" x14ac:dyDescent="0.25">
      <c r="H145" s="36">
        <f>P145</f>
        <v>64.175365344467636</v>
      </c>
      <c r="I145" s="9">
        <f>_xll.PTreeNodeValue(treeCalc_1!$F$2,56)</f>
        <v>64.175365344467636</v>
      </c>
      <c r="K145" s="29">
        <f t="shared" si="2"/>
        <v>10.438413361169102</v>
      </c>
      <c r="L145" s="25">
        <v>-5100</v>
      </c>
      <c r="M145" s="31">
        <v>100</v>
      </c>
      <c r="N145" s="22">
        <v>2</v>
      </c>
      <c r="P145" s="34">
        <f t="shared" si="3"/>
        <v>64.175365344467636</v>
      </c>
    </row>
    <row r="146" spans="3:16" ht="15" customHeight="1" x14ac:dyDescent="0.25">
      <c r="F146" s="8" t="b">
        <f>_xll.PTreeNodeDecision(treeCalc_1!$F$2,52)</f>
        <v>1</v>
      </c>
      <c r="G146" s="11" t="s">
        <v>65</v>
      </c>
      <c r="K146" s="29"/>
      <c r="L146" s="25"/>
      <c r="M146" s="31"/>
      <c r="N146" s="22"/>
      <c r="P146" s="34"/>
    </row>
    <row r="147" spans="3:16" ht="15" customHeight="1" x14ac:dyDescent="0.25">
      <c r="F147" s="5">
        <v>0</v>
      </c>
      <c r="G147" s="6">
        <f>_xll.PTreeNodeValue(treeCalc_1!$F$2,52)</f>
        <v>72.51774530271399</v>
      </c>
      <c r="K147" s="29"/>
      <c r="L147" s="25"/>
      <c r="M147" s="31"/>
      <c r="N147" s="22"/>
      <c r="P147" s="34"/>
    </row>
    <row r="148" spans="3:16" ht="15" customHeight="1" x14ac:dyDescent="0.25">
      <c r="H148" s="7">
        <v>0.02</v>
      </c>
      <c r="I148" s="10">
        <f>_xll.PTreeNodeProbability(treeCalc_1!$F$2,58)</f>
        <v>0</v>
      </c>
      <c r="K148" s="29"/>
      <c r="L148" s="25"/>
      <c r="M148" s="31"/>
      <c r="N148" s="22"/>
      <c r="P148" s="34"/>
    </row>
    <row r="149" spans="3:16" ht="15" customHeight="1" x14ac:dyDescent="0.25">
      <c r="H149" s="36">
        <f>P149</f>
        <v>39.319415448851778</v>
      </c>
      <c r="I149" s="9">
        <f>_xll.PTreeNodeValue(treeCalc_1!$F$2,58)</f>
        <v>39.319415448851778</v>
      </c>
      <c r="K149" s="29">
        <f t="shared" si="2"/>
        <v>83.298538622129442</v>
      </c>
      <c r="L149" s="25">
        <v>29800</v>
      </c>
      <c r="M149" s="31">
        <v>10</v>
      </c>
      <c r="N149" s="22">
        <v>1</v>
      </c>
      <c r="P149" s="34">
        <f t="shared" si="3"/>
        <v>39.319415448851778</v>
      </c>
    </row>
    <row r="150" spans="3:16" ht="15" customHeight="1" x14ac:dyDescent="0.25">
      <c r="G150" s="8" t="b">
        <f>_xll.PTreeNodeDecision(treeCalc_1!$F$2,57)</f>
        <v>0</v>
      </c>
      <c r="H150" s="12" t="s">
        <v>69</v>
      </c>
      <c r="K150" s="29"/>
      <c r="L150" s="25"/>
      <c r="M150" s="31"/>
      <c r="N150" s="22"/>
      <c r="P150" s="34"/>
    </row>
    <row r="151" spans="3:16" ht="15" customHeight="1" x14ac:dyDescent="0.25">
      <c r="G151" s="5">
        <v>0</v>
      </c>
      <c r="H151" s="4">
        <f>_xll.PTreeNodeValue(treeCalc_1!$F$2,57)</f>
        <v>16.186221294363257</v>
      </c>
      <c r="K151" s="29"/>
      <c r="L151" s="25"/>
      <c r="M151" s="31"/>
      <c r="N151" s="22"/>
      <c r="P151" s="34"/>
    </row>
    <row r="152" spans="3:16" ht="15" customHeight="1" x14ac:dyDescent="0.25">
      <c r="H152" s="7">
        <v>0.3</v>
      </c>
      <c r="I152" s="10">
        <f>_xll.PTreeNodeProbability(treeCalc_1!$F$2,59)</f>
        <v>0</v>
      </c>
      <c r="K152" s="29"/>
      <c r="L152" s="25"/>
      <c r="M152" s="31"/>
      <c r="N152" s="22"/>
      <c r="P152" s="34"/>
    </row>
    <row r="153" spans="3:16" ht="15" customHeight="1" x14ac:dyDescent="0.25">
      <c r="H153" s="36">
        <f>P153</f>
        <v>23.53653444676409</v>
      </c>
      <c r="I153" s="9">
        <f>_xll.PTreeNodeValue(treeCalc_1!$F$2,59)</f>
        <v>23.53653444676409</v>
      </c>
      <c r="K153" s="29">
        <f t="shared" si="2"/>
        <v>43.841336116910227</v>
      </c>
      <c r="L153" s="25">
        <v>10900</v>
      </c>
      <c r="M153" s="31">
        <v>10</v>
      </c>
      <c r="N153" s="22">
        <v>1</v>
      </c>
      <c r="P153" s="34">
        <f t="shared" si="3"/>
        <v>23.53653444676409</v>
      </c>
    </row>
    <row r="154" spans="3:16" ht="15" customHeight="1" x14ac:dyDescent="0.25">
      <c r="H154" s="7">
        <v>0.68</v>
      </c>
      <c r="I154" s="10">
        <f>_xll.PTreeNodeProbability(treeCalc_1!$F$2,60)</f>
        <v>0</v>
      </c>
      <c r="K154" s="29"/>
      <c r="L154" s="25"/>
      <c r="M154" s="31"/>
      <c r="N154" s="22"/>
      <c r="P154" s="34"/>
    </row>
    <row r="155" spans="3:16" ht="15" customHeight="1" x14ac:dyDescent="0.25">
      <c r="H155" s="36">
        <f>P155</f>
        <v>12.263048016701461</v>
      </c>
      <c r="I155" s="9">
        <f>_xll.PTreeNodeValue(treeCalc_1!$F$2,60)</f>
        <v>12.263048016701461</v>
      </c>
      <c r="K155" s="29">
        <f t="shared" si="2"/>
        <v>15.657620041753653</v>
      </c>
      <c r="L155" s="25">
        <v>-2600</v>
      </c>
      <c r="M155" s="31">
        <v>10</v>
      </c>
      <c r="N155" s="22">
        <v>1</v>
      </c>
      <c r="P155" s="34">
        <f t="shared" si="3"/>
        <v>12.263048016701461</v>
      </c>
    </row>
    <row r="156" spans="3:16" ht="15" customHeight="1" x14ac:dyDescent="0.25">
      <c r="C156" s="5"/>
      <c r="D156" s="11" t="s">
        <v>51</v>
      </c>
      <c r="K156" s="29"/>
      <c r="L156" s="25"/>
      <c r="M156" s="31"/>
      <c r="N156" s="22"/>
      <c r="P156" s="34"/>
    </row>
    <row r="157" spans="3:16" ht="15" customHeight="1" x14ac:dyDescent="0.25">
      <c r="C157" s="5"/>
      <c r="D157" s="6">
        <f>_xll.PTreeNodeValue(treeCalc_1!$F$2,1)</f>
        <v>82.000417536534457</v>
      </c>
      <c r="K157" s="29"/>
      <c r="L157" s="25"/>
      <c r="M157" s="31"/>
      <c r="N157" s="22"/>
      <c r="P157" s="34"/>
    </row>
    <row r="158" spans="3:16" ht="15" customHeight="1" x14ac:dyDescent="0.25">
      <c r="F158" s="7">
        <v>0.1</v>
      </c>
      <c r="G158" s="10">
        <f>_xll.PTreeNodeProbability(treeCalc_1!$F$2,62)</f>
        <v>0</v>
      </c>
      <c r="K158" s="29"/>
      <c r="L158" s="25"/>
      <c r="M158" s="31"/>
      <c r="N158" s="22"/>
      <c r="P158" s="34"/>
    </row>
    <row r="159" spans="3:16" ht="15" customHeight="1" x14ac:dyDescent="0.25">
      <c r="F159" s="36">
        <f>P159</f>
        <v>97.912317327766175</v>
      </c>
      <c r="G159" s="9">
        <f>_xll.PTreeNodeValue(treeCalc_1!$F$2,62)</f>
        <v>97.912317327766175</v>
      </c>
      <c r="K159" s="29">
        <f t="shared" si="2"/>
        <v>94.780793319415451</v>
      </c>
      <c r="L159" s="25">
        <v>35300</v>
      </c>
      <c r="M159" s="31">
        <v>100</v>
      </c>
      <c r="N159" s="22">
        <v>2</v>
      </c>
      <c r="P159" s="34">
        <f t="shared" si="3"/>
        <v>97.912317327766175</v>
      </c>
    </row>
    <row r="160" spans="3:16" ht="15" customHeight="1" x14ac:dyDescent="0.25">
      <c r="E160" s="8" t="b">
        <f>_xll.PTreeNodeDecision(treeCalc_1!$F$2,61)</f>
        <v>1</v>
      </c>
      <c r="F160" s="12" t="s">
        <v>69</v>
      </c>
      <c r="K160" s="29"/>
      <c r="L160" s="25"/>
      <c r="M160" s="31"/>
      <c r="N160" s="22"/>
      <c r="P160" s="34"/>
    </row>
    <row r="161" spans="4:16" ht="15" customHeight="1" x14ac:dyDescent="0.25">
      <c r="E161" s="5">
        <v>0</v>
      </c>
      <c r="F161" s="4">
        <f>_xll.PTreeNodeValue(treeCalc_1!$F$2,61)</f>
        <v>79.198329853862219</v>
      </c>
      <c r="K161" s="29"/>
      <c r="L161" s="25"/>
      <c r="M161" s="31"/>
      <c r="N161" s="22"/>
      <c r="P161" s="34"/>
    </row>
    <row r="162" spans="4:16" ht="15" customHeight="1" x14ac:dyDescent="0.25">
      <c r="F162" s="7">
        <v>0.5</v>
      </c>
      <c r="G162" s="10">
        <f>_xll.PTreeNodeProbability(treeCalc_1!$F$2,63)</f>
        <v>0</v>
      </c>
      <c r="K162" s="29"/>
      <c r="L162" s="25"/>
      <c r="M162" s="31"/>
      <c r="N162" s="22"/>
      <c r="P162" s="34"/>
    </row>
    <row r="163" spans="4:16" ht="15" customHeight="1" x14ac:dyDescent="0.25">
      <c r="F163" s="36">
        <f>P163</f>
        <v>82.129436325678498</v>
      </c>
      <c r="G163" s="9">
        <f>_xll.PTreeNodeValue(treeCalc_1!$F$2,63)</f>
        <v>82.129436325678498</v>
      </c>
      <c r="K163" s="29">
        <f t="shared" si="2"/>
        <v>55.323590814196244</v>
      </c>
      <c r="L163" s="25">
        <v>16400</v>
      </c>
      <c r="M163" s="31">
        <v>100</v>
      </c>
      <c r="N163" s="22">
        <v>2</v>
      </c>
      <c r="P163" s="34">
        <f t="shared" si="3"/>
        <v>82.129436325678498</v>
      </c>
    </row>
    <row r="164" spans="4:16" ht="15" customHeight="1" x14ac:dyDescent="0.25">
      <c r="F164" s="7">
        <v>0.4</v>
      </c>
      <c r="G164" s="10">
        <f>_xll.PTreeNodeProbability(treeCalc_1!$F$2,64)</f>
        <v>0</v>
      </c>
      <c r="K164" s="29"/>
      <c r="L164" s="25"/>
      <c r="M164" s="31"/>
      <c r="N164" s="22"/>
      <c r="P164" s="34"/>
    </row>
    <row r="165" spans="4:16" ht="15" customHeight="1" x14ac:dyDescent="0.25">
      <c r="F165" s="36">
        <f>P165</f>
        <v>70.855949895615865</v>
      </c>
      <c r="G165" s="9">
        <f>_xll.PTreeNodeValue(treeCalc_1!$F$2,64)</f>
        <v>70.855949895615865</v>
      </c>
      <c r="K165" s="29">
        <f t="shared" si="2"/>
        <v>27.139874739039666</v>
      </c>
      <c r="L165" s="25">
        <v>2900</v>
      </c>
      <c r="M165" s="31">
        <v>100</v>
      </c>
      <c r="N165" s="22">
        <v>2</v>
      </c>
      <c r="P165" s="34">
        <f t="shared" si="3"/>
        <v>70.855949895615865</v>
      </c>
    </row>
    <row r="166" spans="4:16" ht="15" customHeight="1" x14ac:dyDescent="0.25">
      <c r="D166" s="8" t="b">
        <f>_xll.PTreeNodeDecision(treeCalc_1!$F$2,3)</f>
        <v>0</v>
      </c>
      <c r="E166" s="11" t="s">
        <v>65</v>
      </c>
      <c r="K166" s="29"/>
      <c r="L166" s="25"/>
      <c r="M166" s="31"/>
      <c r="N166" s="22"/>
      <c r="P166" s="34"/>
    </row>
    <row r="167" spans="4:16" ht="15" customHeight="1" x14ac:dyDescent="0.25">
      <c r="D167" s="5">
        <v>0</v>
      </c>
      <c r="E167" s="6">
        <f>_xll.PTreeNodeValue(treeCalc_1!$F$2,3)</f>
        <v>79.198329853862219</v>
      </c>
      <c r="K167" s="29"/>
      <c r="L167" s="25"/>
      <c r="M167" s="31"/>
      <c r="N167" s="22"/>
      <c r="P167" s="34"/>
    </row>
    <row r="168" spans="4:16" ht="15" customHeight="1" x14ac:dyDescent="0.25">
      <c r="F168" s="7">
        <v>0.02</v>
      </c>
      <c r="G168" s="10">
        <f>_xll.PTreeNodeProbability(treeCalc_1!$F$2,66)</f>
        <v>0</v>
      </c>
      <c r="K168" s="29"/>
      <c r="L168" s="25"/>
      <c r="M168" s="31"/>
      <c r="N168" s="22"/>
      <c r="P168" s="34"/>
    </row>
    <row r="169" spans="4:16" ht="15" customHeight="1" x14ac:dyDescent="0.25">
      <c r="F169" s="36">
        <f>P169</f>
        <v>46</v>
      </c>
      <c r="G169" s="9">
        <f>_xll.PTreeNodeValue(treeCalc_1!$F$2,66)</f>
        <v>46</v>
      </c>
      <c r="K169" s="29">
        <f t="shared" si="2"/>
        <v>100</v>
      </c>
      <c r="L169" s="25">
        <v>37800</v>
      </c>
      <c r="M169" s="31">
        <v>10</v>
      </c>
      <c r="N169" s="22">
        <v>1</v>
      </c>
      <c r="P169" s="34">
        <f t="shared" si="3"/>
        <v>46</v>
      </c>
    </row>
    <row r="170" spans="4:16" ht="15" customHeight="1" x14ac:dyDescent="0.25">
      <c r="E170" s="8" t="b">
        <f>_xll.PTreeNodeDecision(treeCalc_1!$F$2,65)</f>
        <v>0</v>
      </c>
      <c r="F170" s="12" t="s">
        <v>69</v>
      </c>
      <c r="K170" s="29"/>
      <c r="L170" s="25"/>
      <c r="M170" s="31"/>
      <c r="N170" s="22"/>
      <c r="P170" s="34"/>
    </row>
    <row r="171" spans="4:16" ht="15" customHeight="1" x14ac:dyDescent="0.25">
      <c r="E171" s="5">
        <v>0</v>
      </c>
      <c r="F171" s="4">
        <f>_xll.PTreeNodeValue(treeCalc_1!$F$2,65)</f>
        <v>22.866805845511486</v>
      </c>
      <c r="K171" s="29"/>
      <c r="L171" s="25"/>
      <c r="M171" s="31"/>
      <c r="N171" s="22"/>
      <c r="P171" s="34"/>
    </row>
    <row r="172" spans="4:16" ht="15" customHeight="1" x14ac:dyDescent="0.25">
      <c r="F172" s="7">
        <v>0.3</v>
      </c>
      <c r="G172" s="10">
        <f>_xll.PTreeNodeProbability(treeCalc_1!$F$2,67)</f>
        <v>0</v>
      </c>
      <c r="K172" s="29"/>
      <c r="L172" s="25"/>
      <c r="M172" s="31"/>
      <c r="N172" s="22"/>
      <c r="P172" s="34"/>
    </row>
    <row r="173" spans="4:16" ht="15" customHeight="1" x14ac:dyDescent="0.25">
      <c r="F173" s="36">
        <f>P173</f>
        <v>30.217118997912323</v>
      </c>
      <c r="G173" s="9">
        <f>_xll.PTreeNodeValue(treeCalc_1!$F$2,67)</f>
        <v>30.217118997912323</v>
      </c>
      <c r="K173" s="29">
        <f t="shared" ref="K173:K175" si="4">((L173-$L$47)/($L$169-$L$47))*100</f>
        <v>60.5427974947808</v>
      </c>
      <c r="L173" s="25">
        <v>18900</v>
      </c>
      <c r="M173" s="31">
        <v>10</v>
      </c>
      <c r="N173" s="22">
        <v>1</v>
      </c>
      <c r="P173" s="34">
        <f t="shared" ref="P173:P175" si="5">(K173*$G$36+M173*$H$36)</f>
        <v>30.217118997912323</v>
      </c>
    </row>
    <row r="174" spans="4:16" ht="15" customHeight="1" x14ac:dyDescent="0.25">
      <c r="F174" s="7">
        <v>0.68</v>
      </c>
      <c r="G174" s="10">
        <f>_xll.PTreeNodeProbability(treeCalc_1!$F$2,68)</f>
        <v>0</v>
      </c>
      <c r="K174" s="29"/>
      <c r="L174" s="25"/>
      <c r="M174" s="31"/>
      <c r="N174" s="22"/>
      <c r="P174" s="34"/>
    </row>
    <row r="175" spans="4:16" ht="15" customHeight="1" x14ac:dyDescent="0.25">
      <c r="F175" s="36">
        <f>P175</f>
        <v>18.94363256784969</v>
      </c>
      <c r="G175" s="9">
        <f>_xll.PTreeNodeValue(treeCalc_1!$F$2,68)</f>
        <v>18.94363256784969</v>
      </c>
      <c r="K175" s="30">
        <f t="shared" si="4"/>
        <v>32.359081419624218</v>
      </c>
      <c r="L175" s="26">
        <v>5400</v>
      </c>
      <c r="M175" s="32">
        <v>10</v>
      </c>
      <c r="N175" s="23">
        <v>1</v>
      </c>
      <c r="P175" s="35">
        <f t="shared" si="5"/>
        <v>18.94363256784969</v>
      </c>
    </row>
  </sheetData>
  <mergeCells count="5">
    <mergeCell ref="F35:F36"/>
    <mergeCell ref="K38:N38"/>
    <mergeCell ref="K39:L39"/>
    <mergeCell ref="M39:N39"/>
    <mergeCell ref="P39:P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"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/>
  </sheetViews>
  <sheetFormatPr defaultColWidth="15.7109375" defaultRowHeight="15" x14ac:dyDescent="0.25"/>
  <cols>
    <col min="1" max="16384" width="15.7109375" style="1"/>
  </cols>
  <sheetData>
    <row r="1" spans="1:16" x14ac:dyDescent="0.25">
      <c r="A1" s="1" t="s">
        <v>0</v>
      </c>
      <c r="B1" s="2" t="s">
        <v>56</v>
      </c>
      <c r="E1" s="1" t="s">
        <v>3</v>
      </c>
      <c r="F1" s="1">
        <v>3</v>
      </c>
      <c r="H1" s="1" t="s">
        <v>9</v>
      </c>
      <c r="I1" s="2" t="s">
        <v>19</v>
      </c>
      <c r="K1" s="1" t="s">
        <v>14</v>
      </c>
      <c r="L1" s="1">
        <v>100</v>
      </c>
    </row>
    <row r="2" spans="1:16" x14ac:dyDescent="0.25">
      <c r="A2" s="1" t="s">
        <v>1</v>
      </c>
      <c r="B2" s="1" t="e">
        <f>ArvoreDecisao!#REF!</f>
        <v>#REF!</v>
      </c>
      <c r="E2" s="1" t="s">
        <v>4</v>
      </c>
      <c r="F2" s="1">
        <f>_xll.PTreeEvaluate5(B3,$L$11:$L$78,$J$11:$J$78,$K$11:$K$78,$N$11:$N$78,$G$11:$G$78,,L1)</f>
        <v>3987841</v>
      </c>
    </row>
    <row r="3" spans="1:16" x14ac:dyDescent="0.25">
      <c r="A3" s="1" t="s">
        <v>2</v>
      </c>
      <c r="B3" s="1" t="s">
        <v>55</v>
      </c>
      <c r="E3" s="1" t="s">
        <v>5</v>
      </c>
      <c r="F3" s="2" t="s">
        <v>15</v>
      </c>
      <c r="H3" s="1" t="s">
        <v>10</v>
      </c>
      <c r="I3" s="3" t="s">
        <v>17</v>
      </c>
    </row>
    <row r="4" spans="1:16" x14ac:dyDescent="0.25">
      <c r="A4" s="1" t="s">
        <v>24</v>
      </c>
      <c r="B4" s="1" t="s">
        <v>45</v>
      </c>
      <c r="E4" s="1" t="s">
        <v>6</v>
      </c>
      <c r="F4" s="2" t="s">
        <v>16</v>
      </c>
      <c r="H4" s="1" t="s">
        <v>11</v>
      </c>
      <c r="I4" s="2" t="s">
        <v>18</v>
      </c>
    </row>
    <row r="5" spans="1:16" x14ac:dyDescent="0.25">
      <c r="A5" s="1" t="s">
        <v>25</v>
      </c>
      <c r="B5" s="1">
        <v>0</v>
      </c>
      <c r="E5" s="1" t="s">
        <v>7</v>
      </c>
      <c r="F5" s="2" t="s">
        <v>16</v>
      </c>
      <c r="H5" s="1" t="s">
        <v>12</v>
      </c>
      <c r="I5" s="3" t="s">
        <v>17</v>
      </c>
    </row>
    <row r="6" spans="1:16" x14ac:dyDescent="0.25">
      <c r="A6" s="1" t="s">
        <v>26</v>
      </c>
      <c r="E6" s="1" t="s">
        <v>8</v>
      </c>
      <c r="F6" s="2" t="s">
        <v>103</v>
      </c>
      <c r="H6" s="1" t="s">
        <v>13</v>
      </c>
      <c r="I6" s="2" t="s">
        <v>18</v>
      </c>
    </row>
    <row r="7" spans="1:16" x14ac:dyDescent="0.25">
      <c r="A7" s="1" t="s">
        <v>27</v>
      </c>
      <c r="E7" s="1" t="s">
        <v>29</v>
      </c>
      <c r="F7" s="2" t="s">
        <v>53</v>
      </c>
    </row>
    <row r="8" spans="1:16" x14ac:dyDescent="0.25">
      <c r="A8" s="1" t="s">
        <v>28</v>
      </c>
      <c r="B8" s="1">
        <v>68</v>
      </c>
    </row>
    <row r="10" spans="1:16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35</v>
      </c>
      <c r="G10" s="1" t="s">
        <v>36</v>
      </c>
      <c r="H10" s="1" t="s">
        <v>37</v>
      </c>
      <c r="I10" s="1" t="s">
        <v>38</v>
      </c>
      <c r="J10" s="1" t="s">
        <v>39</v>
      </c>
      <c r="K10" s="1" t="s">
        <v>40</v>
      </c>
      <c r="L10" s="1" t="s">
        <v>2</v>
      </c>
      <c r="M10" s="1" t="s">
        <v>41</v>
      </c>
      <c r="N10" s="1" t="s">
        <v>42</v>
      </c>
      <c r="O10" s="1" t="s">
        <v>43</v>
      </c>
      <c r="P10" s="1" t="s">
        <v>44</v>
      </c>
    </row>
    <row r="11" spans="1:16" x14ac:dyDescent="0.25">
      <c r="A11" s="1">
        <f>ArvoreDecisao!$D$157</f>
        <v>82.000417536534457</v>
      </c>
      <c r="B11" s="1" t="str">
        <f>B1</f>
        <v>DecisãoMcDonalds</v>
      </c>
      <c r="C11" s="1">
        <v>0</v>
      </c>
      <c r="I11" s="1" t="s">
        <v>46</v>
      </c>
      <c r="J11" s="1">
        <f>ArvoreDecisao!$C$157</f>
        <v>0</v>
      </c>
      <c r="K11" s="1">
        <f>ArvoreDecisao!$C$156</f>
        <v>0</v>
      </c>
      <c r="L11" s="1" t="s">
        <v>57</v>
      </c>
      <c r="M11" s="2" t="s">
        <v>54</v>
      </c>
      <c r="O11" s="1" t="str">
        <f>ArvoreDecisao!$D$156</f>
        <v>InvestigarNovoProduto</v>
      </c>
      <c r="P11" s="1" t="b">
        <v>0</v>
      </c>
    </row>
    <row r="12" spans="1:16" x14ac:dyDescent="0.25">
      <c r="A12" s="1">
        <f>ArvoreDecisao!$E$79</f>
        <v>82.000417536534457</v>
      </c>
      <c r="B12" s="2" t="s">
        <v>50</v>
      </c>
      <c r="C12" s="1">
        <v>0</v>
      </c>
      <c r="I12" s="1" t="s">
        <v>46</v>
      </c>
      <c r="J12" s="1">
        <f>ArvoreDecisao!$D$79</f>
        <v>0</v>
      </c>
      <c r="L12" s="1" t="s">
        <v>59</v>
      </c>
      <c r="M12" s="2" t="s">
        <v>54</v>
      </c>
      <c r="O12" s="1" t="str">
        <f>ArvoreDecisao!$E$78</f>
        <v>SucessoInvestigação</v>
      </c>
      <c r="P12" s="1" t="b">
        <v>0</v>
      </c>
    </row>
    <row r="13" spans="1:16" x14ac:dyDescent="0.25">
      <c r="A13" s="1">
        <f>ArvoreDecisao!$E$167</f>
        <v>79.198329853862219</v>
      </c>
      <c r="B13" s="2" t="s">
        <v>52</v>
      </c>
      <c r="C13" s="1">
        <v>0</v>
      </c>
      <c r="I13" s="1" t="s">
        <v>46</v>
      </c>
      <c r="J13" s="1">
        <f>ArvoreDecisao!$D$167</f>
        <v>0</v>
      </c>
      <c r="L13" s="1" t="s">
        <v>99</v>
      </c>
      <c r="M13" s="2" t="s">
        <v>54</v>
      </c>
      <c r="O13" s="1" t="str">
        <f>ArvoreDecisao!$E$166</f>
        <v>ManterNivelServiço</v>
      </c>
      <c r="P13" s="1" t="b">
        <v>0</v>
      </c>
    </row>
    <row r="14" spans="1:16" x14ac:dyDescent="0.25">
      <c r="A14" s="1">
        <f>ArvoreDecisao!$F$59</f>
        <v>83.336116910229649</v>
      </c>
      <c r="B14" s="2" t="s">
        <v>60</v>
      </c>
      <c r="C14" s="1">
        <v>0</v>
      </c>
      <c r="I14" s="1" t="s">
        <v>46</v>
      </c>
      <c r="J14" s="1">
        <f>ArvoreDecisao!$E$59</f>
        <v>0</v>
      </c>
      <c r="K14" s="1">
        <f>ArvoreDecisao!$E$58</f>
        <v>0.8</v>
      </c>
      <c r="L14" s="1" t="s">
        <v>63</v>
      </c>
      <c r="M14" s="2" t="s">
        <v>54</v>
      </c>
      <c r="O14" s="1" t="str">
        <f>ArvoreDecisao!$F$58</f>
        <v>Lançar?</v>
      </c>
      <c r="P14" s="1" t="b">
        <v>0</v>
      </c>
    </row>
    <row r="15" spans="1:16" x14ac:dyDescent="0.25">
      <c r="A15" s="1">
        <f>ArvoreDecisao!$F$99</f>
        <v>78.037578288100207</v>
      </c>
      <c r="B15" s="2" t="s">
        <v>61</v>
      </c>
      <c r="C15" s="1">
        <v>0</v>
      </c>
      <c r="I15" s="1" t="s">
        <v>46</v>
      </c>
      <c r="J15" s="1">
        <f>ArvoreDecisao!$E$99</f>
        <v>0</v>
      </c>
      <c r="K15" s="1">
        <f>ArvoreDecisao!$E$98</f>
        <v>0.15</v>
      </c>
      <c r="L15" s="1" t="s">
        <v>78</v>
      </c>
      <c r="M15" s="2" t="s">
        <v>54</v>
      </c>
      <c r="O15" s="1" t="str">
        <f>ArvoreDecisao!$F$98</f>
        <v>Lançar?</v>
      </c>
      <c r="P15" s="1" t="b">
        <v>0</v>
      </c>
    </row>
    <row r="16" spans="1:16" x14ac:dyDescent="0.25">
      <c r="A16" s="1">
        <f>ArvoreDecisao!$F$137</f>
        <v>72.51774530271399</v>
      </c>
      <c r="B16" s="2" t="s">
        <v>23</v>
      </c>
      <c r="C16" s="1">
        <v>0</v>
      </c>
      <c r="I16" s="1" t="s">
        <v>46</v>
      </c>
      <c r="J16" s="1">
        <f>ArvoreDecisao!$E$137</f>
        <v>0</v>
      </c>
      <c r="K16" s="1">
        <f>ArvoreDecisao!$E$136</f>
        <v>0.05</v>
      </c>
      <c r="L16" s="1" t="s">
        <v>89</v>
      </c>
      <c r="M16" s="2" t="s">
        <v>54</v>
      </c>
      <c r="O16" s="1" t="str">
        <f>ArvoreDecisao!$F$136</f>
        <v>Lançar?</v>
      </c>
      <c r="P16" s="1" t="b">
        <v>0</v>
      </c>
    </row>
    <row r="17" spans="1:16" x14ac:dyDescent="0.25">
      <c r="A17" s="1">
        <f>ArvoreDecisao!$G$49</f>
        <v>83.336116910229649</v>
      </c>
      <c r="B17" s="2" t="s">
        <v>64</v>
      </c>
      <c r="C17" s="1">
        <v>0</v>
      </c>
      <c r="I17" s="1" t="s">
        <v>46</v>
      </c>
      <c r="J17" s="1">
        <f>ArvoreDecisao!$F$49</f>
        <v>0</v>
      </c>
      <c r="L17" s="1" t="s">
        <v>66</v>
      </c>
      <c r="M17" s="2" t="s">
        <v>54</v>
      </c>
      <c r="O17" s="1" t="str">
        <f>ArvoreDecisao!$G$48</f>
        <v>ManterNivelServiço</v>
      </c>
      <c r="P17" s="1" t="b">
        <v>0</v>
      </c>
    </row>
    <row r="18" spans="1:16" x14ac:dyDescent="0.25">
      <c r="A18" s="1">
        <f>ArvoreDecisao!$G$69</f>
        <v>72.51774530271399</v>
      </c>
      <c r="B18" s="2" t="s">
        <v>52</v>
      </c>
      <c r="C18" s="1">
        <v>0</v>
      </c>
      <c r="I18" s="1" t="s">
        <v>46</v>
      </c>
      <c r="J18" s="1">
        <f>ArvoreDecisao!$F$69</f>
        <v>0</v>
      </c>
      <c r="L18" s="1" t="s">
        <v>74</v>
      </c>
      <c r="M18" s="2" t="s">
        <v>54</v>
      </c>
      <c r="O18" s="1" t="str">
        <f>ArvoreDecisao!$G$68</f>
        <v>ManterNivelServiço</v>
      </c>
      <c r="P18" s="1" t="b">
        <v>0</v>
      </c>
    </row>
    <row r="19" spans="1:16" x14ac:dyDescent="0.25">
      <c r="A19" s="1" t="str">
        <f>ArvoreDecisao!$H$43</f>
        <v xml:space="preserve">  </v>
      </c>
      <c r="B19" s="2" t="s">
        <v>111</v>
      </c>
      <c r="C19" s="1">
        <v>0</v>
      </c>
      <c r="I19" s="1" t="s">
        <v>46</v>
      </c>
      <c r="J19" s="1">
        <f>ArvoreDecisao!$G$43</f>
        <v>0</v>
      </c>
      <c r="L19" s="1" t="s">
        <v>71</v>
      </c>
      <c r="M19" s="2" t="s">
        <v>54</v>
      </c>
      <c r="O19" s="1" t="str">
        <f>ArvoreDecisao!$H$42</f>
        <v>Procura</v>
      </c>
      <c r="P19" s="1" t="b">
        <v>0</v>
      </c>
    </row>
    <row r="20" spans="1:16" x14ac:dyDescent="0.25">
      <c r="A20" s="1">
        <f>ArvoreDecisao!$H$53</f>
        <v>25.561586638830899</v>
      </c>
      <c r="B20" s="2" t="s">
        <v>68</v>
      </c>
      <c r="C20" s="1">
        <v>0</v>
      </c>
      <c r="I20" s="1" t="s">
        <v>46</v>
      </c>
      <c r="J20" s="1">
        <f>ArvoreDecisao!$G$53</f>
        <v>0</v>
      </c>
      <c r="L20" s="1" t="s">
        <v>72</v>
      </c>
      <c r="M20" s="2" t="s">
        <v>54</v>
      </c>
      <c r="O20" s="1" t="str">
        <f>ArvoreDecisao!$H$52</f>
        <v>Procura</v>
      </c>
      <c r="P20" s="1" t="b">
        <v>0</v>
      </c>
    </row>
    <row r="21" spans="1:16" x14ac:dyDescent="0.25">
      <c r="A21" s="1">
        <f>ArvoreDecisao!$I$41</f>
        <v>87.05636743215031</v>
      </c>
      <c r="B21" s="2" t="s">
        <v>20</v>
      </c>
      <c r="C21" s="1">
        <v>0</v>
      </c>
      <c r="H21" s="1" t="s">
        <v>46</v>
      </c>
      <c r="I21" s="1" t="s">
        <v>46</v>
      </c>
      <c r="J21" s="1">
        <f>ArvoreDecisao!$H$41</f>
        <v>87.05636743215031</v>
      </c>
      <c r="K21" s="1">
        <f>ArvoreDecisao!$H$40</f>
        <v>0.8</v>
      </c>
      <c r="L21" s="1" t="s">
        <v>70</v>
      </c>
      <c r="M21" s="2" t="s">
        <v>54</v>
      </c>
      <c r="P21" s="1" t="b">
        <v>0</v>
      </c>
    </row>
    <row r="22" spans="1:16" x14ac:dyDescent="0.25">
      <c r="A22" s="1">
        <f>ArvoreDecisao!$I$45</f>
        <v>71.273486430062633</v>
      </c>
      <c r="B22" s="2" t="s">
        <v>21</v>
      </c>
      <c r="C22" s="1">
        <v>0</v>
      </c>
      <c r="H22" s="1" t="s">
        <v>46</v>
      </c>
      <c r="I22" s="1" t="s">
        <v>46</v>
      </c>
      <c r="J22" s="1">
        <f>ArvoreDecisao!$H$45</f>
        <v>71.273486430062633</v>
      </c>
      <c r="K22" s="1">
        <f>ArvoreDecisao!$H$44</f>
        <v>0.15</v>
      </c>
      <c r="L22" s="1" t="s">
        <v>70</v>
      </c>
      <c r="M22" s="2" t="s">
        <v>54</v>
      </c>
      <c r="P22" s="1" t="b">
        <v>0</v>
      </c>
    </row>
    <row r="23" spans="1:16" x14ac:dyDescent="0.25">
      <c r="A23" s="1">
        <f>ArvoreDecisao!$I$47</f>
        <v>60</v>
      </c>
      <c r="B23" s="2" t="s">
        <v>22</v>
      </c>
      <c r="C23" s="1">
        <v>0</v>
      </c>
      <c r="H23" s="1" t="s">
        <v>46</v>
      </c>
      <c r="I23" s="1" t="s">
        <v>46</v>
      </c>
      <c r="J23" s="1">
        <f>ArvoreDecisao!$H$47</f>
        <v>60</v>
      </c>
      <c r="K23" s="1">
        <f>ArvoreDecisao!$H$46</f>
        <v>0.05</v>
      </c>
      <c r="L23" s="1" t="s">
        <v>70</v>
      </c>
      <c r="M23" s="2" t="s">
        <v>54</v>
      </c>
      <c r="P23" s="1" t="b">
        <v>0</v>
      </c>
    </row>
    <row r="24" spans="1:16" x14ac:dyDescent="0.25">
      <c r="A24" s="1">
        <f>ArvoreDecisao!$I$51</f>
        <v>35.144050104384135</v>
      </c>
      <c r="B24" s="2" t="s">
        <v>20</v>
      </c>
      <c r="C24" s="1">
        <v>0</v>
      </c>
      <c r="H24" s="1" t="s">
        <v>46</v>
      </c>
      <c r="I24" s="1" t="s">
        <v>46</v>
      </c>
      <c r="J24" s="1">
        <f>ArvoreDecisao!$H$51</f>
        <v>35.144050104384135</v>
      </c>
      <c r="K24" s="1">
        <f>ArvoreDecisao!$H$50</f>
        <v>0.5</v>
      </c>
      <c r="L24" s="1" t="s">
        <v>73</v>
      </c>
      <c r="M24" s="2" t="s">
        <v>54</v>
      </c>
      <c r="P24" s="1" t="b">
        <v>0</v>
      </c>
    </row>
    <row r="25" spans="1:16" x14ac:dyDescent="0.25">
      <c r="A25" s="1">
        <f>ArvoreDecisao!$I$55</f>
        <v>19.361169102296451</v>
      </c>
      <c r="B25" s="2" t="s">
        <v>21</v>
      </c>
      <c r="C25" s="1">
        <v>0</v>
      </c>
      <c r="H25" s="1" t="s">
        <v>46</v>
      </c>
      <c r="I25" s="1" t="s">
        <v>46</v>
      </c>
      <c r="J25" s="1">
        <f>ArvoreDecisao!$H$55</f>
        <v>19.361169102296451</v>
      </c>
      <c r="K25" s="1">
        <f>ArvoreDecisao!$H$54</f>
        <v>0.35</v>
      </c>
      <c r="L25" s="1" t="s">
        <v>73</v>
      </c>
      <c r="M25" s="2" t="s">
        <v>54</v>
      </c>
      <c r="P25" s="1" t="b">
        <v>0</v>
      </c>
    </row>
    <row r="26" spans="1:16" x14ac:dyDescent="0.25">
      <c r="A26" s="1">
        <f>ArvoreDecisao!$I$57</f>
        <v>8.0876826722338215</v>
      </c>
      <c r="B26" s="2" t="s">
        <v>22</v>
      </c>
      <c r="C26" s="1">
        <v>0</v>
      </c>
      <c r="H26" s="1" t="s">
        <v>46</v>
      </c>
      <c r="I26" s="1" t="s">
        <v>46</v>
      </c>
      <c r="J26" s="1">
        <f>ArvoreDecisao!$H$57</f>
        <v>8.0876826722338215</v>
      </c>
      <c r="K26" s="1">
        <f>ArvoreDecisao!$H$56</f>
        <v>0.15</v>
      </c>
      <c r="L26" s="1" t="s">
        <v>73</v>
      </c>
      <c r="M26" s="2" t="s">
        <v>54</v>
      </c>
      <c r="P26" s="1" t="b">
        <v>0</v>
      </c>
    </row>
    <row r="27" spans="1:16" x14ac:dyDescent="0.25">
      <c r="A27" s="1">
        <f>ArvoreDecisao!$H$63</f>
        <v>72.51774530271399</v>
      </c>
      <c r="B27" s="2" t="s">
        <v>67</v>
      </c>
      <c r="C27" s="1">
        <v>0</v>
      </c>
      <c r="I27" s="1" t="s">
        <v>46</v>
      </c>
      <c r="J27" s="1">
        <f>ArvoreDecisao!$G$63</f>
        <v>0</v>
      </c>
      <c r="L27" s="1" t="s">
        <v>75</v>
      </c>
      <c r="M27" s="2" t="s">
        <v>54</v>
      </c>
      <c r="O27" s="1" t="str">
        <f>ArvoreDecisao!$H$62</f>
        <v>Procura</v>
      </c>
      <c r="P27" s="1" t="b">
        <v>0</v>
      </c>
    </row>
    <row r="28" spans="1:16" x14ac:dyDescent="0.25">
      <c r="A28" s="1">
        <f>ArvoreDecisao!$I$61</f>
        <v>91.231732776617946</v>
      </c>
      <c r="B28" s="2" t="s">
        <v>20</v>
      </c>
      <c r="C28" s="1">
        <v>0</v>
      </c>
      <c r="H28" s="1" t="s">
        <v>46</v>
      </c>
      <c r="I28" s="1" t="s">
        <v>46</v>
      </c>
      <c r="J28" s="1">
        <f>ArvoreDecisao!$H$61</f>
        <v>91.231732776617946</v>
      </c>
      <c r="K28" s="1">
        <f>ArvoreDecisao!$H$60</f>
        <v>0.1</v>
      </c>
      <c r="L28" s="1" t="s">
        <v>47</v>
      </c>
      <c r="M28" s="2" t="s">
        <v>54</v>
      </c>
      <c r="P28" s="1" t="b">
        <v>0</v>
      </c>
    </row>
    <row r="29" spans="1:16" x14ac:dyDescent="0.25">
      <c r="A29" s="1">
        <f>ArvoreDecisao!$I$65</f>
        <v>75.448851774530269</v>
      </c>
      <c r="B29" s="2" t="s">
        <v>21</v>
      </c>
      <c r="C29" s="1">
        <v>0</v>
      </c>
      <c r="H29" s="1" t="s">
        <v>46</v>
      </c>
      <c r="I29" s="1" t="s">
        <v>46</v>
      </c>
      <c r="J29" s="1">
        <f>ArvoreDecisao!$H$65</f>
        <v>75.448851774530269</v>
      </c>
      <c r="K29" s="1">
        <f>ArvoreDecisao!$H$64</f>
        <v>0.5</v>
      </c>
      <c r="L29" s="1" t="s">
        <v>47</v>
      </c>
      <c r="M29" s="2" t="s">
        <v>54</v>
      </c>
      <c r="P29" s="1" t="b">
        <v>0</v>
      </c>
    </row>
    <row r="30" spans="1:16" x14ac:dyDescent="0.25">
      <c r="A30" s="1">
        <f>ArvoreDecisao!$I$67</f>
        <v>64.175365344467636</v>
      </c>
      <c r="B30" s="2" t="s">
        <v>22</v>
      </c>
      <c r="C30" s="1">
        <v>0</v>
      </c>
      <c r="H30" s="1" t="s">
        <v>46</v>
      </c>
      <c r="I30" s="1" t="s">
        <v>46</v>
      </c>
      <c r="J30" s="1">
        <f>ArvoreDecisao!$H$67</f>
        <v>64.175365344467636</v>
      </c>
      <c r="K30" s="1">
        <f>ArvoreDecisao!$H$66</f>
        <v>0.4</v>
      </c>
      <c r="L30" s="1" t="s">
        <v>47</v>
      </c>
      <c r="M30" s="2" t="s">
        <v>54</v>
      </c>
      <c r="P30" s="1" t="b">
        <v>0</v>
      </c>
    </row>
    <row r="31" spans="1:16" x14ac:dyDescent="0.25">
      <c r="A31" s="1">
        <f>ArvoreDecisao!$H$73</f>
        <v>16.186221294363257</v>
      </c>
      <c r="B31" s="2" t="s">
        <v>68</v>
      </c>
      <c r="C31" s="1">
        <v>0</v>
      </c>
      <c r="I31" s="1" t="s">
        <v>46</v>
      </c>
      <c r="J31" s="1">
        <f>ArvoreDecisao!$G$73</f>
        <v>0</v>
      </c>
      <c r="L31" s="1" t="s">
        <v>76</v>
      </c>
      <c r="M31" s="2" t="s">
        <v>54</v>
      </c>
      <c r="O31" s="1" t="str">
        <f>ArvoreDecisao!$H$72</f>
        <v>Procura</v>
      </c>
      <c r="P31" s="1" t="b">
        <v>0</v>
      </c>
    </row>
    <row r="32" spans="1:16" x14ac:dyDescent="0.25">
      <c r="A32" s="1">
        <f>ArvoreDecisao!$I$71</f>
        <v>39.319415448851778</v>
      </c>
      <c r="B32" s="2" t="s">
        <v>20</v>
      </c>
      <c r="C32" s="1">
        <v>0</v>
      </c>
      <c r="H32" s="1" t="s">
        <v>46</v>
      </c>
      <c r="I32" s="1" t="s">
        <v>46</v>
      </c>
      <c r="J32" s="1">
        <f>ArvoreDecisao!$H$71</f>
        <v>39.319415448851778</v>
      </c>
      <c r="K32" s="1">
        <f>ArvoreDecisao!$H$70</f>
        <v>0.02</v>
      </c>
      <c r="L32" s="1" t="s">
        <v>77</v>
      </c>
      <c r="M32" s="2" t="s">
        <v>54</v>
      </c>
      <c r="P32" s="1" t="b">
        <v>0</v>
      </c>
    </row>
    <row r="33" spans="1:16" x14ac:dyDescent="0.25">
      <c r="A33" s="1">
        <f>ArvoreDecisao!$I$75</f>
        <v>23.53653444676409</v>
      </c>
      <c r="B33" s="2" t="s">
        <v>21</v>
      </c>
      <c r="C33" s="1">
        <v>0</v>
      </c>
      <c r="H33" s="1" t="s">
        <v>46</v>
      </c>
      <c r="I33" s="1" t="s">
        <v>46</v>
      </c>
      <c r="J33" s="1">
        <f>ArvoreDecisao!$H$75</f>
        <v>23.53653444676409</v>
      </c>
      <c r="K33" s="1">
        <f>ArvoreDecisao!$H$74</f>
        <v>0.3</v>
      </c>
      <c r="L33" s="1" t="s">
        <v>77</v>
      </c>
      <c r="M33" s="2" t="s">
        <v>54</v>
      </c>
      <c r="P33" s="1" t="b">
        <v>0</v>
      </c>
    </row>
    <row r="34" spans="1:16" x14ac:dyDescent="0.25">
      <c r="A34" s="1">
        <f>ArvoreDecisao!$I$77</f>
        <v>12.263048016701461</v>
      </c>
      <c r="B34" s="2" t="s">
        <v>22</v>
      </c>
      <c r="C34" s="1">
        <v>0</v>
      </c>
      <c r="H34" s="1" t="s">
        <v>46</v>
      </c>
      <c r="I34" s="1" t="s">
        <v>46</v>
      </c>
      <c r="J34" s="1">
        <f>ArvoreDecisao!$H$77</f>
        <v>12.263048016701461</v>
      </c>
      <c r="K34" s="1">
        <f>ArvoreDecisao!$H$76</f>
        <v>0.68</v>
      </c>
      <c r="L34" s="1" t="s">
        <v>77</v>
      </c>
      <c r="M34" s="2" t="s">
        <v>54</v>
      </c>
      <c r="P34" s="1" t="b">
        <v>0</v>
      </c>
    </row>
    <row r="35" spans="1:16" x14ac:dyDescent="0.25">
      <c r="A35" s="1">
        <f>ArvoreDecisao!$G$89</f>
        <v>78.037578288100207</v>
      </c>
      <c r="B35" s="2" t="s">
        <v>64</v>
      </c>
      <c r="C35" s="1">
        <v>0</v>
      </c>
      <c r="I35" s="1" t="s">
        <v>46</v>
      </c>
      <c r="J35" s="1">
        <f>ArvoreDecisao!$F$89</f>
        <v>0</v>
      </c>
      <c r="L35" s="1" t="s">
        <v>79</v>
      </c>
      <c r="M35" s="2" t="s">
        <v>54</v>
      </c>
      <c r="O35" s="1" t="str">
        <f>ArvoreDecisao!$G$88</f>
        <v>ManterNivelServiço</v>
      </c>
      <c r="P35" s="1" t="b">
        <v>0</v>
      </c>
    </row>
    <row r="36" spans="1:16" x14ac:dyDescent="0.25">
      <c r="A36" s="1">
        <f>ArvoreDecisao!$H$83</f>
        <v>78.037578288100207</v>
      </c>
      <c r="B36" s="2" t="s">
        <v>67</v>
      </c>
      <c r="C36" s="1">
        <v>0</v>
      </c>
      <c r="I36" s="1" t="s">
        <v>46</v>
      </c>
      <c r="J36" s="1">
        <f>ArvoreDecisao!$G$83</f>
        <v>0</v>
      </c>
      <c r="L36" s="1" t="s">
        <v>80</v>
      </c>
      <c r="M36" s="2" t="s">
        <v>54</v>
      </c>
      <c r="O36" s="1" t="str">
        <f>ArvoreDecisao!$H$82</f>
        <v>Procura</v>
      </c>
      <c r="P36" s="1" t="b">
        <v>0</v>
      </c>
    </row>
    <row r="37" spans="1:16" x14ac:dyDescent="0.25">
      <c r="A37" s="1">
        <f>ArvoreDecisao!$I$81</f>
        <v>87.05636743215031</v>
      </c>
      <c r="B37" s="2" t="s">
        <v>20</v>
      </c>
      <c r="C37" s="1">
        <v>0</v>
      </c>
      <c r="H37" s="1" t="s">
        <v>46</v>
      </c>
      <c r="I37" s="1" t="s">
        <v>46</v>
      </c>
      <c r="J37" s="1">
        <f>ArvoreDecisao!$H$81</f>
        <v>87.05636743215031</v>
      </c>
      <c r="K37" s="1">
        <f>ArvoreDecisao!$H$80</f>
        <v>0.5</v>
      </c>
      <c r="L37" s="1" t="s">
        <v>81</v>
      </c>
      <c r="M37" s="2" t="s">
        <v>54</v>
      </c>
      <c r="P37" s="1" t="b">
        <v>0</v>
      </c>
    </row>
    <row r="38" spans="1:16" x14ac:dyDescent="0.25">
      <c r="A38" s="1">
        <f>ArvoreDecisao!$I$85</f>
        <v>71.273486430062633</v>
      </c>
      <c r="B38" s="2" t="s">
        <v>21</v>
      </c>
      <c r="C38" s="1">
        <v>0</v>
      </c>
      <c r="H38" s="1" t="s">
        <v>46</v>
      </c>
      <c r="I38" s="1" t="s">
        <v>46</v>
      </c>
      <c r="J38" s="1">
        <f>ArvoreDecisao!$H$85</f>
        <v>71.273486430062633</v>
      </c>
      <c r="K38" s="1">
        <f>ArvoreDecisao!$H$84</f>
        <v>0.4</v>
      </c>
      <c r="L38" s="1" t="s">
        <v>81</v>
      </c>
      <c r="M38" s="2" t="s">
        <v>54</v>
      </c>
      <c r="P38" s="1" t="b">
        <v>0</v>
      </c>
    </row>
    <row r="39" spans="1:16" x14ac:dyDescent="0.25">
      <c r="A39" s="1">
        <f>ArvoreDecisao!$I$87</f>
        <v>60</v>
      </c>
      <c r="B39" s="2" t="s">
        <v>22</v>
      </c>
      <c r="C39" s="1">
        <v>0</v>
      </c>
      <c r="H39" s="1" t="s">
        <v>46</v>
      </c>
      <c r="I39" s="1" t="s">
        <v>46</v>
      </c>
      <c r="J39" s="1">
        <f>ArvoreDecisao!$H$87</f>
        <v>60</v>
      </c>
      <c r="K39" s="1">
        <f>ArvoreDecisao!$H$86</f>
        <v>0.1</v>
      </c>
      <c r="L39" s="1" t="s">
        <v>81</v>
      </c>
      <c r="M39" s="2" t="s">
        <v>54</v>
      </c>
      <c r="P39" s="1" t="b">
        <v>0</v>
      </c>
    </row>
    <row r="40" spans="1:16" x14ac:dyDescent="0.25">
      <c r="A40" s="1">
        <f>ArvoreDecisao!$H$93</f>
        <v>21.277661795407099</v>
      </c>
      <c r="B40" s="2" t="s">
        <v>68</v>
      </c>
      <c r="C40" s="1">
        <v>0</v>
      </c>
      <c r="I40" s="1" t="s">
        <v>46</v>
      </c>
      <c r="J40" s="1">
        <f>ArvoreDecisao!$G$93</f>
        <v>0</v>
      </c>
      <c r="L40" s="1" t="s">
        <v>82</v>
      </c>
      <c r="M40" s="2" t="s">
        <v>54</v>
      </c>
      <c r="O40" s="1" t="str">
        <f>ArvoreDecisao!$H$92</f>
        <v>Procura</v>
      </c>
      <c r="P40" s="1" t="b">
        <v>0</v>
      </c>
    </row>
    <row r="41" spans="1:16" x14ac:dyDescent="0.25">
      <c r="A41" s="1">
        <f>ArvoreDecisao!$I$91</f>
        <v>35.144050104384135</v>
      </c>
      <c r="B41" s="2" t="s">
        <v>20</v>
      </c>
      <c r="C41" s="1">
        <v>0</v>
      </c>
      <c r="H41" s="1" t="s">
        <v>46</v>
      </c>
      <c r="I41" s="1" t="s">
        <v>46</v>
      </c>
      <c r="J41" s="1">
        <f>ArvoreDecisao!$H$91</f>
        <v>35.144050104384135</v>
      </c>
      <c r="K41" s="1">
        <f>ArvoreDecisao!$H$90</f>
        <v>0.3</v>
      </c>
      <c r="L41" s="1" t="s">
        <v>83</v>
      </c>
      <c r="M41" s="2" t="s">
        <v>54</v>
      </c>
      <c r="P41" s="1" t="b">
        <v>0</v>
      </c>
    </row>
    <row r="42" spans="1:16" x14ac:dyDescent="0.25">
      <c r="A42" s="1">
        <f>ArvoreDecisao!$I$95</f>
        <v>19.361169102296451</v>
      </c>
      <c r="B42" s="2" t="s">
        <v>21</v>
      </c>
      <c r="C42" s="1">
        <v>0</v>
      </c>
      <c r="H42" s="1" t="s">
        <v>46</v>
      </c>
      <c r="I42" s="1" t="s">
        <v>46</v>
      </c>
      <c r="J42" s="1">
        <f>ArvoreDecisao!$H$95</f>
        <v>19.361169102296451</v>
      </c>
      <c r="K42" s="1">
        <f>ArvoreDecisao!$H$94</f>
        <v>0.45</v>
      </c>
      <c r="L42" s="1" t="s">
        <v>83</v>
      </c>
      <c r="M42" s="2" t="s">
        <v>54</v>
      </c>
      <c r="P42" s="1" t="b">
        <v>0</v>
      </c>
    </row>
    <row r="43" spans="1:16" x14ac:dyDescent="0.25">
      <c r="A43" s="1">
        <f>ArvoreDecisao!$I$97</f>
        <v>8.0876826722338215</v>
      </c>
      <c r="B43" s="2" t="s">
        <v>22</v>
      </c>
      <c r="C43" s="1">
        <v>0</v>
      </c>
      <c r="H43" s="1" t="s">
        <v>46</v>
      </c>
      <c r="I43" s="1" t="s">
        <v>46</v>
      </c>
      <c r="J43" s="1">
        <f>ArvoreDecisao!$H$97</f>
        <v>8.0876826722338215</v>
      </c>
      <c r="K43" s="1">
        <f>ArvoreDecisao!$H$96</f>
        <v>0.25</v>
      </c>
      <c r="L43" s="1" t="s">
        <v>83</v>
      </c>
      <c r="M43" s="2" t="s">
        <v>54</v>
      </c>
      <c r="P43" s="1" t="b">
        <v>0</v>
      </c>
    </row>
    <row r="44" spans="1:16" x14ac:dyDescent="0.25">
      <c r="A44" s="1">
        <f>ArvoreDecisao!$G$109</f>
        <v>72.51774530271399</v>
      </c>
      <c r="B44" s="2" t="s">
        <v>52</v>
      </c>
      <c r="C44" s="1">
        <v>0</v>
      </c>
      <c r="I44" s="1" t="s">
        <v>46</v>
      </c>
      <c r="J44" s="1">
        <f>ArvoreDecisao!$F$109</f>
        <v>0</v>
      </c>
      <c r="L44" s="1" t="s">
        <v>84</v>
      </c>
      <c r="M44" s="2" t="s">
        <v>54</v>
      </c>
      <c r="O44" s="1" t="str">
        <f>ArvoreDecisao!$G$108</f>
        <v>ManterNivelServiço</v>
      </c>
      <c r="P44" s="1" t="b">
        <v>0</v>
      </c>
    </row>
    <row r="45" spans="1:16" x14ac:dyDescent="0.25">
      <c r="A45" s="1">
        <f>ArvoreDecisao!$H$103</f>
        <v>72.51774530271399</v>
      </c>
      <c r="B45" s="2" t="s">
        <v>67</v>
      </c>
      <c r="C45" s="1">
        <v>0</v>
      </c>
      <c r="I45" s="1" t="s">
        <v>46</v>
      </c>
      <c r="J45" s="1">
        <f>ArvoreDecisao!$G$103</f>
        <v>0</v>
      </c>
      <c r="L45" s="1" t="s">
        <v>85</v>
      </c>
      <c r="M45" s="2" t="s">
        <v>54</v>
      </c>
      <c r="O45" s="1" t="str">
        <f>ArvoreDecisao!$H$102</f>
        <v>Procura</v>
      </c>
      <c r="P45" s="1" t="b">
        <v>0</v>
      </c>
    </row>
    <row r="46" spans="1:16" x14ac:dyDescent="0.25">
      <c r="A46" s="1">
        <f>ArvoreDecisao!$I$101</f>
        <v>91.231732776617946</v>
      </c>
      <c r="B46" s="2" t="s">
        <v>20</v>
      </c>
      <c r="C46" s="1">
        <v>0</v>
      </c>
      <c r="H46" s="1" t="s">
        <v>46</v>
      </c>
      <c r="I46" s="1" t="s">
        <v>46</v>
      </c>
      <c r="J46" s="1">
        <f>ArvoreDecisao!$H$101</f>
        <v>91.231732776617946</v>
      </c>
      <c r="K46" s="1">
        <f>ArvoreDecisao!$H$100</f>
        <v>0.1</v>
      </c>
      <c r="L46" s="1" t="s">
        <v>86</v>
      </c>
      <c r="M46" s="2" t="s">
        <v>54</v>
      </c>
      <c r="P46" s="1" t="b">
        <v>0</v>
      </c>
    </row>
    <row r="47" spans="1:16" x14ac:dyDescent="0.25">
      <c r="A47" s="1">
        <f>ArvoreDecisao!$I$105</f>
        <v>75.448851774530269</v>
      </c>
      <c r="B47" s="2" t="s">
        <v>21</v>
      </c>
      <c r="C47" s="1">
        <v>0</v>
      </c>
      <c r="H47" s="1" t="s">
        <v>46</v>
      </c>
      <c r="I47" s="1" t="s">
        <v>46</v>
      </c>
      <c r="J47" s="1">
        <f>ArvoreDecisao!$H$105</f>
        <v>75.448851774530269</v>
      </c>
      <c r="K47" s="1">
        <f>ArvoreDecisao!$H$104</f>
        <v>0.5</v>
      </c>
      <c r="L47" s="1" t="s">
        <v>86</v>
      </c>
      <c r="M47" s="2" t="s">
        <v>54</v>
      </c>
      <c r="P47" s="1" t="b">
        <v>0</v>
      </c>
    </row>
    <row r="48" spans="1:16" x14ac:dyDescent="0.25">
      <c r="A48" s="1">
        <f>ArvoreDecisao!$I$107</f>
        <v>64.175365344467636</v>
      </c>
      <c r="B48" s="2" t="s">
        <v>22</v>
      </c>
      <c r="C48" s="1">
        <v>0</v>
      </c>
      <c r="H48" s="1" t="s">
        <v>46</v>
      </c>
      <c r="I48" s="1" t="s">
        <v>46</v>
      </c>
      <c r="J48" s="1">
        <f>ArvoreDecisao!$H$107</f>
        <v>64.175365344467636</v>
      </c>
      <c r="K48" s="1">
        <f>ArvoreDecisao!$H$106</f>
        <v>0.4</v>
      </c>
      <c r="L48" s="1" t="s">
        <v>86</v>
      </c>
      <c r="M48" s="2" t="s">
        <v>54</v>
      </c>
      <c r="P48" s="1" t="b">
        <v>0</v>
      </c>
    </row>
    <row r="49" spans="1:16" x14ac:dyDescent="0.25">
      <c r="A49" s="1">
        <f>ArvoreDecisao!$H$113</f>
        <v>16.186221294363257</v>
      </c>
      <c r="B49" s="2" t="s">
        <v>68</v>
      </c>
      <c r="C49" s="1">
        <v>0</v>
      </c>
      <c r="I49" s="1" t="s">
        <v>46</v>
      </c>
      <c r="J49" s="1">
        <f>ArvoreDecisao!$G$113</f>
        <v>0</v>
      </c>
      <c r="L49" s="1" t="s">
        <v>87</v>
      </c>
      <c r="M49" s="2" t="s">
        <v>54</v>
      </c>
      <c r="O49" s="1" t="str">
        <f>ArvoreDecisao!$H$112</f>
        <v>Procura</v>
      </c>
      <c r="P49" s="1" t="b">
        <v>0</v>
      </c>
    </row>
    <row r="50" spans="1:16" x14ac:dyDescent="0.25">
      <c r="A50" s="1">
        <f>ArvoreDecisao!$I$111</f>
        <v>39.319415448851778</v>
      </c>
      <c r="B50" s="2" t="s">
        <v>20</v>
      </c>
      <c r="C50" s="1">
        <v>0</v>
      </c>
      <c r="H50" s="1" t="s">
        <v>46</v>
      </c>
      <c r="I50" s="1" t="s">
        <v>46</v>
      </c>
      <c r="J50" s="1">
        <f>ArvoreDecisao!$H$111</f>
        <v>39.319415448851778</v>
      </c>
      <c r="K50" s="1">
        <f>ArvoreDecisao!$H$110</f>
        <v>0.02</v>
      </c>
      <c r="L50" s="1" t="s">
        <v>88</v>
      </c>
      <c r="M50" s="2" t="s">
        <v>54</v>
      </c>
      <c r="P50" s="1" t="b">
        <v>0</v>
      </c>
    </row>
    <row r="51" spans="1:16" x14ac:dyDescent="0.25">
      <c r="A51" s="1">
        <f>ArvoreDecisao!$I$115</f>
        <v>23.53653444676409</v>
      </c>
      <c r="B51" s="2" t="s">
        <v>21</v>
      </c>
      <c r="C51" s="1">
        <v>0</v>
      </c>
      <c r="H51" s="1" t="s">
        <v>46</v>
      </c>
      <c r="I51" s="1" t="s">
        <v>46</v>
      </c>
      <c r="J51" s="1">
        <f>ArvoreDecisao!$H$115</f>
        <v>23.53653444676409</v>
      </c>
      <c r="K51" s="1">
        <f>ArvoreDecisao!$H$114</f>
        <v>0.3</v>
      </c>
      <c r="L51" s="1" t="s">
        <v>88</v>
      </c>
      <c r="M51" s="2" t="s">
        <v>54</v>
      </c>
      <c r="P51" s="1" t="b">
        <v>0</v>
      </c>
    </row>
    <row r="52" spans="1:16" x14ac:dyDescent="0.25">
      <c r="A52" s="1">
        <f>ArvoreDecisao!$I$117</f>
        <v>12.263048016701461</v>
      </c>
      <c r="B52" s="2" t="s">
        <v>22</v>
      </c>
      <c r="C52" s="1">
        <v>0</v>
      </c>
      <c r="H52" s="1" t="s">
        <v>46</v>
      </c>
      <c r="I52" s="1" t="s">
        <v>46</v>
      </c>
      <c r="J52" s="1">
        <f>ArvoreDecisao!$H$117</f>
        <v>12.263048016701461</v>
      </c>
      <c r="K52" s="1">
        <f>ArvoreDecisao!$H$116</f>
        <v>0.68</v>
      </c>
      <c r="L52" s="1" t="s">
        <v>88</v>
      </c>
      <c r="M52" s="2" t="s">
        <v>54</v>
      </c>
      <c r="P52" s="1" t="b">
        <v>0</v>
      </c>
    </row>
    <row r="53" spans="1:16" x14ac:dyDescent="0.25">
      <c r="A53" s="1">
        <f>ArvoreDecisao!$G$127</f>
        <v>62.480167014613784</v>
      </c>
      <c r="B53" s="2" t="s">
        <v>64</v>
      </c>
      <c r="C53" s="1">
        <v>0</v>
      </c>
      <c r="I53" s="1" t="s">
        <v>46</v>
      </c>
      <c r="J53" s="1">
        <f>ArvoreDecisao!$F$127</f>
        <v>0</v>
      </c>
      <c r="L53" s="1" t="s">
        <v>90</v>
      </c>
      <c r="M53" s="2" t="s">
        <v>54</v>
      </c>
      <c r="O53" s="1" t="str">
        <f>ArvoreDecisao!$G$126</f>
        <v>ManterNivelServiço</v>
      </c>
      <c r="P53" s="1" t="b">
        <v>0</v>
      </c>
    </row>
    <row r="54" spans="1:16" x14ac:dyDescent="0.25">
      <c r="A54" s="1">
        <f>ArvoreDecisao!$H$121</f>
        <v>62.480167014613784</v>
      </c>
      <c r="B54" s="2" t="s">
        <v>67</v>
      </c>
      <c r="C54" s="1">
        <v>0</v>
      </c>
      <c r="I54" s="1" t="s">
        <v>46</v>
      </c>
      <c r="J54" s="1">
        <f>ArvoreDecisao!$G$121</f>
        <v>0</v>
      </c>
      <c r="L54" s="1" t="s">
        <v>91</v>
      </c>
      <c r="M54" s="2" t="s">
        <v>54</v>
      </c>
      <c r="O54" s="1" t="str">
        <f>ArvoreDecisao!$H$120</f>
        <v>Procura</v>
      </c>
      <c r="P54" s="1" t="b">
        <v>0</v>
      </c>
    </row>
    <row r="55" spans="1:16" x14ac:dyDescent="0.25">
      <c r="A55" s="1">
        <f>ArvoreDecisao!$I$119</f>
        <v>87.05636743215031</v>
      </c>
      <c r="B55" s="2" t="s">
        <v>20</v>
      </c>
      <c r="C55" s="1">
        <v>0</v>
      </c>
      <c r="H55" s="1" t="s">
        <v>46</v>
      </c>
      <c r="I55" s="1" t="s">
        <v>46</v>
      </c>
      <c r="J55" s="1">
        <f>ArvoreDecisao!$H$119</f>
        <v>87.05636743215031</v>
      </c>
      <c r="K55" s="1">
        <f>ArvoreDecisao!$H$118</f>
        <v>0.05</v>
      </c>
      <c r="L55" s="1" t="s">
        <v>92</v>
      </c>
      <c r="M55" s="2" t="s">
        <v>54</v>
      </c>
      <c r="P55" s="1" t="b">
        <v>0</v>
      </c>
    </row>
    <row r="56" spans="1:16" x14ac:dyDescent="0.25">
      <c r="A56" s="1">
        <f>ArvoreDecisao!$I$123</f>
        <v>71.273486430062633</v>
      </c>
      <c r="B56" s="2" t="s">
        <v>21</v>
      </c>
      <c r="C56" s="1">
        <v>0</v>
      </c>
      <c r="H56" s="1" t="s">
        <v>46</v>
      </c>
      <c r="I56" s="1" t="s">
        <v>46</v>
      </c>
      <c r="J56" s="1">
        <f>ArvoreDecisao!$H$123</f>
        <v>71.273486430062633</v>
      </c>
      <c r="K56" s="1">
        <f>ArvoreDecisao!$H$122</f>
        <v>0.1</v>
      </c>
      <c r="L56" s="1" t="s">
        <v>92</v>
      </c>
      <c r="M56" s="2" t="s">
        <v>54</v>
      </c>
      <c r="P56" s="1" t="b">
        <v>0</v>
      </c>
    </row>
    <row r="57" spans="1:16" x14ac:dyDescent="0.25">
      <c r="A57" s="1">
        <f>ArvoreDecisao!$I$125</f>
        <v>60</v>
      </c>
      <c r="B57" s="2" t="s">
        <v>22</v>
      </c>
      <c r="C57" s="1">
        <v>0</v>
      </c>
      <c r="H57" s="1" t="s">
        <v>46</v>
      </c>
      <c r="I57" s="1" t="s">
        <v>46</v>
      </c>
      <c r="J57" s="1">
        <f>ArvoreDecisao!$H$125</f>
        <v>60</v>
      </c>
      <c r="K57" s="1">
        <f>ArvoreDecisao!$H$124</f>
        <v>0.85</v>
      </c>
      <c r="L57" s="1" t="s">
        <v>92</v>
      </c>
      <c r="M57" s="2" t="s">
        <v>54</v>
      </c>
      <c r="P57" s="1" t="b">
        <v>0</v>
      </c>
    </row>
    <row r="58" spans="1:16" x14ac:dyDescent="0.25">
      <c r="A58" s="1">
        <f>ArvoreDecisao!$H$131</f>
        <v>8.8091858037578294</v>
      </c>
      <c r="B58" s="2" t="s">
        <v>68</v>
      </c>
      <c r="C58" s="1">
        <v>0</v>
      </c>
      <c r="I58" s="1" t="s">
        <v>46</v>
      </c>
      <c r="J58" s="1">
        <f>ArvoreDecisao!$G$131</f>
        <v>0</v>
      </c>
      <c r="L58" s="1" t="s">
        <v>93</v>
      </c>
      <c r="M58" s="2" t="s">
        <v>54</v>
      </c>
      <c r="O58" s="1" t="str">
        <f>ArvoreDecisao!$H$130</f>
        <v>Procura</v>
      </c>
      <c r="P58" s="1" t="b">
        <v>0</v>
      </c>
    </row>
    <row r="59" spans="1:16" x14ac:dyDescent="0.25">
      <c r="A59" s="1">
        <f>ArvoreDecisao!$I$129</f>
        <v>35.144050104384135</v>
      </c>
      <c r="B59" s="2" t="s">
        <v>20</v>
      </c>
      <c r="C59" s="1">
        <v>0</v>
      </c>
      <c r="H59" s="1" t="s">
        <v>46</v>
      </c>
      <c r="I59" s="1" t="s">
        <v>46</v>
      </c>
      <c r="J59" s="1">
        <f>ArvoreDecisao!$H$129</f>
        <v>35.144050104384135</v>
      </c>
      <c r="K59" s="1">
        <f>ArvoreDecisao!$H$128</f>
        <v>0.01</v>
      </c>
      <c r="L59" s="1" t="s">
        <v>94</v>
      </c>
      <c r="M59" s="2" t="s">
        <v>54</v>
      </c>
      <c r="P59" s="1" t="b">
        <v>0</v>
      </c>
    </row>
    <row r="60" spans="1:16" x14ac:dyDescent="0.25">
      <c r="A60" s="1">
        <f>ArvoreDecisao!$I$133</f>
        <v>19.361169102296451</v>
      </c>
      <c r="B60" s="2" t="s">
        <v>21</v>
      </c>
      <c r="C60" s="1">
        <v>0</v>
      </c>
      <c r="H60" s="1" t="s">
        <v>46</v>
      </c>
      <c r="I60" s="1" t="s">
        <v>46</v>
      </c>
      <c r="J60" s="1">
        <f>ArvoreDecisao!$H$133</f>
        <v>19.361169102296451</v>
      </c>
      <c r="K60" s="1">
        <f>ArvoreDecisao!$H$132</f>
        <v>0.04</v>
      </c>
      <c r="L60" s="1" t="s">
        <v>94</v>
      </c>
      <c r="M60" s="2" t="s">
        <v>54</v>
      </c>
      <c r="P60" s="1" t="b">
        <v>0</v>
      </c>
    </row>
    <row r="61" spans="1:16" x14ac:dyDescent="0.25">
      <c r="A61" s="1">
        <f>ArvoreDecisao!$I$135</f>
        <v>8.0876826722338215</v>
      </c>
      <c r="B61" s="2" t="s">
        <v>22</v>
      </c>
      <c r="C61" s="1">
        <v>0</v>
      </c>
      <c r="H61" s="1" t="s">
        <v>46</v>
      </c>
      <c r="I61" s="1" t="s">
        <v>46</v>
      </c>
      <c r="J61" s="1">
        <f>ArvoreDecisao!$H$135</f>
        <v>8.0876826722338215</v>
      </c>
      <c r="K61" s="1">
        <f>ArvoreDecisao!$H$134</f>
        <v>0.95</v>
      </c>
      <c r="L61" s="1" t="s">
        <v>94</v>
      </c>
      <c r="M61" s="2" t="s">
        <v>54</v>
      </c>
      <c r="P61" s="1" t="b">
        <v>0</v>
      </c>
    </row>
    <row r="62" spans="1:16" x14ac:dyDescent="0.25">
      <c r="A62" s="1">
        <f>ArvoreDecisao!$G$147</f>
        <v>72.51774530271399</v>
      </c>
      <c r="B62" s="2" t="s">
        <v>52</v>
      </c>
      <c r="C62" s="1">
        <v>0</v>
      </c>
      <c r="I62" s="1" t="s">
        <v>46</v>
      </c>
      <c r="J62" s="1">
        <f>ArvoreDecisao!$F$147</f>
        <v>0</v>
      </c>
      <c r="L62" s="1" t="s">
        <v>95</v>
      </c>
      <c r="M62" s="2" t="s">
        <v>54</v>
      </c>
      <c r="O62" s="1" t="str">
        <f>ArvoreDecisao!$G$146</f>
        <v>ManterNivelServiço</v>
      </c>
      <c r="P62" s="1" t="b">
        <v>0</v>
      </c>
    </row>
    <row r="63" spans="1:16" x14ac:dyDescent="0.25">
      <c r="A63" s="1">
        <f>ArvoreDecisao!$H$141</f>
        <v>72.51774530271399</v>
      </c>
      <c r="B63" s="2" t="s">
        <v>67</v>
      </c>
      <c r="C63" s="1">
        <v>0</v>
      </c>
      <c r="I63" s="1" t="s">
        <v>46</v>
      </c>
      <c r="J63" s="1">
        <f>ArvoreDecisao!$G$141</f>
        <v>0</v>
      </c>
      <c r="L63" s="1" t="s">
        <v>96</v>
      </c>
      <c r="M63" s="2" t="s">
        <v>54</v>
      </c>
      <c r="O63" s="1" t="str">
        <f>ArvoreDecisao!$H$140</f>
        <v>Procura</v>
      </c>
      <c r="P63" s="1" t="b">
        <v>0</v>
      </c>
    </row>
    <row r="64" spans="1:16" x14ac:dyDescent="0.25">
      <c r="A64" s="1">
        <f>ArvoreDecisao!$I$139</f>
        <v>91.231732776617946</v>
      </c>
      <c r="B64" s="2" t="s">
        <v>20</v>
      </c>
      <c r="C64" s="1">
        <v>0</v>
      </c>
      <c r="H64" s="1" t="s">
        <v>46</v>
      </c>
      <c r="I64" s="1" t="s">
        <v>46</v>
      </c>
      <c r="J64" s="1">
        <f>ArvoreDecisao!$H$139</f>
        <v>91.231732776617946</v>
      </c>
      <c r="K64" s="1">
        <f>ArvoreDecisao!$H$138</f>
        <v>0.1</v>
      </c>
      <c r="L64" s="1" t="s">
        <v>97</v>
      </c>
      <c r="M64" s="2" t="s">
        <v>54</v>
      </c>
      <c r="P64" s="1" t="b">
        <v>0</v>
      </c>
    </row>
    <row r="65" spans="1:16" x14ac:dyDescent="0.25">
      <c r="A65" s="1">
        <f>ArvoreDecisao!$I$143</f>
        <v>75.448851774530269</v>
      </c>
      <c r="B65" s="2" t="s">
        <v>21</v>
      </c>
      <c r="C65" s="1">
        <v>0</v>
      </c>
      <c r="H65" s="1" t="s">
        <v>46</v>
      </c>
      <c r="I65" s="1" t="s">
        <v>46</v>
      </c>
      <c r="J65" s="1">
        <f>ArvoreDecisao!$H$143</f>
        <v>75.448851774530269</v>
      </c>
      <c r="K65" s="1">
        <f>ArvoreDecisao!$H$142</f>
        <v>0.5</v>
      </c>
      <c r="L65" s="1" t="s">
        <v>97</v>
      </c>
      <c r="M65" s="2" t="s">
        <v>54</v>
      </c>
      <c r="P65" s="1" t="b">
        <v>0</v>
      </c>
    </row>
    <row r="66" spans="1:16" x14ac:dyDescent="0.25">
      <c r="A66" s="1">
        <f>ArvoreDecisao!$I$145</f>
        <v>64.175365344467636</v>
      </c>
      <c r="B66" s="2" t="s">
        <v>22</v>
      </c>
      <c r="C66" s="1">
        <v>0</v>
      </c>
      <c r="H66" s="1" t="s">
        <v>46</v>
      </c>
      <c r="I66" s="1" t="s">
        <v>46</v>
      </c>
      <c r="J66" s="1">
        <f>ArvoreDecisao!$H$145</f>
        <v>64.175365344467636</v>
      </c>
      <c r="K66" s="1">
        <f>ArvoreDecisao!$H$144</f>
        <v>0.4</v>
      </c>
      <c r="L66" s="1" t="s">
        <v>97</v>
      </c>
      <c r="M66" s="2" t="s">
        <v>54</v>
      </c>
      <c r="P66" s="1" t="b">
        <v>0</v>
      </c>
    </row>
    <row r="67" spans="1:16" x14ac:dyDescent="0.25">
      <c r="A67" s="1">
        <f>ArvoreDecisao!$H$151</f>
        <v>16.186221294363257</v>
      </c>
      <c r="B67" s="2" t="s">
        <v>68</v>
      </c>
      <c r="C67" s="1">
        <v>0</v>
      </c>
      <c r="I67" s="1" t="s">
        <v>46</v>
      </c>
      <c r="J67" s="1">
        <f>ArvoreDecisao!$G$151</f>
        <v>0</v>
      </c>
      <c r="L67" s="1" t="s">
        <v>98</v>
      </c>
      <c r="M67" s="2" t="s">
        <v>54</v>
      </c>
      <c r="O67" s="1" t="str">
        <f>ArvoreDecisao!$H$150</f>
        <v>Procura</v>
      </c>
      <c r="P67" s="1" t="b">
        <v>0</v>
      </c>
    </row>
    <row r="68" spans="1:16" x14ac:dyDescent="0.25">
      <c r="A68" s="1">
        <f>ArvoreDecisao!$I$149</f>
        <v>39.319415448851778</v>
      </c>
      <c r="B68" s="2" t="s">
        <v>20</v>
      </c>
      <c r="C68" s="1">
        <v>0</v>
      </c>
      <c r="H68" s="1" t="s">
        <v>46</v>
      </c>
      <c r="I68" s="1" t="s">
        <v>46</v>
      </c>
      <c r="J68" s="1">
        <f>ArvoreDecisao!$H$149</f>
        <v>39.319415448851778</v>
      </c>
      <c r="K68" s="1">
        <f>ArvoreDecisao!$H$148</f>
        <v>0.02</v>
      </c>
      <c r="L68" s="1" t="s">
        <v>48</v>
      </c>
      <c r="M68" s="2" t="s">
        <v>54</v>
      </c>
      <c r="P68" s="1" t="b">
        <v>0</v>
      </c>
    </row>
    <row r="69" spans="1:16" x14ac:dyDescent="0.25">
      <c r="A69" s="1">
        <f>ArvoreDecisao!$I$153</f>
        <v>23.53653444676409</v>
      </c>
      <c r="B69" s="2" t="s">
        <v>21</v>
      </c>
      <c r="C69" s="1">
        <v>0</v>
      </c>
      <c r="H69" s="1" t="s">
        <v>46</v>
      </c>
      <c r="I69" s="1" t="s">
        <v>46</v>
      </c>
      <c r="J69" s="1">
        <f>ArvoreDecisao!$H$153</f>
        <v>23.53653444676409</v>
      </c>
      <c r="K69" s="1">
        <f>ArvoreDecisao!$H$152</f>
        <v>0.3</v>
      </c>
      <c r="L69" s="1" t="s">
        <v>48</v>
      </c>
      <c r="M69" s="2" t="s">
        <v>54</v>
      </c>
      <c r="P69" s="1" t="b">
        <v>0</v>
      </c>
    </row>
    <row r="70" spans="1:16" x14ac:dyDescent="0.25">
      <c r="A70" s="1">
        <f>ArvoreDecisao!$I$155</f>
        <v>12.263048016701461</v>
      </c>
      <c r="B70" s="2" t="s">
        <v>22</v>
      </c>
      <c r="C70" s="1">
        <v>0</v>
      </c>
      <c r="H70" s="1" t="s">
        <v>46</v>
      </c>
      <c r="I70" s="1" t="s">
        <v>46</v>
      </c>
      <c r="J70" s="1">
        <f>ArvoreDecisao!$H$155</f>
        <v>12.263048016701461</v>
      </c>
      <c r="K70" s="1">
        <f>ArvoreDecisao!$H$154</f>
        <v>0.68</v>
      </c>
      <c r="L70" s="1" t="s">
        <v>48</v>
      </c>
      <c r="M70" s="2" t="s">
        <v>54</v>
      </c>
      <c r="P70" s="1" t="b">
        <v>0</v>
      </c>
    </row>
    <row r="71" spans="1:16" x14ac:dyDescent="0.25">
      <c r="A71" s="1">
        <f>ArvoreDecisao!$F$161</f>
        <v>79.198329853862219</v>
      </c>
      <c r="B71" s="2" t="s">
        <v>67</v>
      </c>
      <c r="C71" s="1">
        <v>0</v>
      </c>
      <c r="I71" s="1" t="s">
        <v>46</v>
      </c>
      <c r="J71" s="1">
        <f>ArvoreDecisao!$E$161</f>
        <v>0</v>
      </c>
      <c r="L71" s="1" t="s">
        <v>100</v>
      </c>
      <c r="M71" s="2" t="s">
        <v>54</v>
      </c>
      <c r="O71" s="1" t="str">
        <f>ArvoreDecisao!$F$160</f>
        <v>Procura</v>
      </c>
      <c r="P71" s="1" t="b">
        <v>0</v>
      </c>
    </row>
    <row r="72" spans="1:16" x14ac:dyDescent="0.25">
      <c r="A72" s="1">
        <f>ArvoreDecisao!$G$159</f>
        <v>97.912317327766175</v>
      </c>
      <c r="B72" s="2" t="s">
        <v>20</v>
      </c>
      <c r="C72" s="1">
        <v>0</v>
      </c>
      <c r="H72" s="1" t="s">
        <v>46</v>
      </c>
      <c r="I72" s="1" t="s">
        <v>46</v>
      </c>
      <c r="J72" s="1">
        <f>ArvoreDecisao!$F$159</f>
        <v>97.912317327766175</v>
      </c>
      <c r="K72" s="1">
        <f>ArvoreDecisao!$F$158</f>
        <v>0.1</v>
      </c>
      <c r="L72" s="1" t="s">
        <v>49</v>
      </c>
      <c r="M72" s="2" t="s">
        <v>54</v>
      </c>
      <c r="P72" s="1" t="b">
        <v>0</v>
      </c>
    </row>
    <row r="73" spans="1:16" x14ac:dyDescent="0.25">
      <c r="A73" s="1">
        <f>ArvoreDecisao!$G$163</f>
        <v>82.129436325678498</v>
      </c>
      <c r="B73" s="2" t="s">
        <v>21</v>
      </c>
      <c r="C73" s="1">
        <v>0</v>
      </c>
      <c r="H73" s="1" t="s">
        <v>46</v>
      </c>
      <c r="I73" s="1" t="s">
        <v>46</v>
      </c>
      <c r="J73" s="1">
        <f>ArvoreDecisao!$F$163</f>
        <v>82.129436325678498</v>
      </c>
      <c r="K73" s="1">
        <f>ArvoreDecisao!$F$162</f>
        <v>0.5</v>
      </c>
      <c r="L73" s="1" t="s">
        <v>49</v>
      </c>
      <c r="M73" s="2" t="s">
        <v>54</v>
      </c>
      <c r="P73" s="1" t="b">
        <v>0</v>
      </c>
    </row>
    <row r="74" spans="1:16" x14ac:dyDescent="0.25">
      <c r="A74" s="1">
        <f>ArvoreDecisao!$G$165</f>
        <v>70.855949895615865</v>
      </c>
      <c r="B74" s="2" t="s">
        <v>22</v>
      </c>
      <c r="C74" s="1">
        <v>0</v>
      </c>
      <c r="H74" s="1" t="s">
        <v>46</v>
      </c>
      <c r="I74" s="1" t="s">
        <v>46</v>
      </c>
      <c r="J74" s="1">
        <f>ArvoreDecisao!$F$165</f>
        <v>70.855949895615865</v>
      </c>
      <c r="K74" s="1">
        <f>ArvoreDecisao!$F$164</f>
        <v>0.4</v>
      </c>
      <c r="L74" s="1" t="s">
        <v>49</v>
      </c>
      <c r="M74" s="2" t="s">
        <v>54</v>
      </c>
      <c r="P74" s="1" t="b">
        <v>0</v>
      </c>
    </row>
    <row r="75" spans="1:16" x14ac:dyDescent="0.25">
      <c r="A75" s="1">
        <f>ArvoreDecisao!$F$171</f>
        <v>22.866805845511486</v>
      </c>
      <c r="B75" s="2" t="s">
        <v>68</v>
      </c>
      <c r="C75" s="1">
        <v>0</v>
      </c>
      <c r="I75" s="1" t="s">
        <v>46</v>
      </c>
      <c r="J75" s="1">
        <f>ArvoreDecisao!$E$171</f>
        <v>0</v>
      </c>
      <c r="L75" s="1" t="s">
        <v>101</v>
      </c>
      <c r="M75" s="2" t="s">
        <v>54</v>
      </c>
      <c r="O75" s="1" t="str">
        <f>ArvoreDecisao!$F$170</f>
        <v>Procura</v>
      </c>
      <c r="P75" s="1" t="b">
        <v>0</v>
      </c>
    </row>
    <row r="76" spans="1:16" x14ac:dyDescent="0.25">
      <c r="A76" s="1">
        <f>ArvoreDecisao!$G$169</f>
        <v>46</v>
      </c>
      <c r="B76" s="2" t="s">
        <v>20</v>
      </c>
      <c r="C76" s="1">
        <v>0</v>
      </c>
      <c r="H76" s="1" t="s">
        <v>46</v>
      </c>
      <c r="I76" s="1" t="s">
        <v>46</v>
      </c>
      <c r="J76" s="1">
        <f>ArvoreDecisao!$F$169</f>
        <v>46</v>
      </c>
      <c r="K76" s="1">
        <f>ArvoreDecisao!$F$168</f>
        <v>0.02</v>
      </c>
      <c r="L76" s="1" t="s">
        <v>102</v>
      </c>
      <c r="M76" s="2" t="s">
        <v>54</v>
      </c>
      <c r="P76" s="1" t="b">
        <v>0</v>
      </c>
    </row>
    <row r="77" spans="1:16" x14ac:dyDescent="0.25">
      <c r="A77" s="1">
        <f>ArvoreDecisao!$G$173</f>
        <v>30.217118997912323</v>
      </c>
      <c r="B77" s="2" t="s">
        <v>21</v>
      </c>
      <c r="C77" s="1">
        <v>0</v>
      </c>
      <c r="H77" s="1" t="s">
        <v>46</v>
      </c>
      <c r="I77" s="1" t="s">
        <v>46</v>
      </c>
      <c r="J77" s="1">
        <f>ArvoreDecisao!$F$173</f>
        <v>30.217118997912323</v>
      </c>
      <c r="K77" s="1">
        <f>ArvoreDecisao!$F$172</f>
        <v>0.3</v>
      </c>
      <c r="L77" s="1" t="s">
        <v>102</v>
      </c>
      <c r="M77" s="2" t="s">
        <v>54</v>
      </c>
      <c r="P77" s="1" t="b">
        <v>0</v>
      </c>
    </row>
    <row r="78" spans="1:16" x14ac:dyDescent="0.25">
      <c r="A78" s="1">
        <f>ArvoreDecisao!$G$175</f>
        <v>18.94363256784969</v>
      </c>
      <c r="B78" s="2" t="s">
        <v>22</v>
      </c>
      <c r="C78" s="1">
        <v>0</v>
      </c>
      <c r="H78" s="1" t="s">
        <v>46</v>
      </c>
      <c r="I78" s="1" t="s">
        <v>46</v>
      </c>
      <c r="J78" s="1">
        <f>ArvoreDecisao!$F$175</f>
        <v>18.94363256784969</v>
      </c>
      <c r="K78" s="1">
        <f>ArvoreDecisao!$F$174</f>
        <v>0.68</v>
      </c>
      <c r="L78" s="1" t="s">
        <v>102</v>
      </c>
      <c r="M78" s="2" t="s">
        <v>54</v>
      </c>
      <c r="P78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ArvoreDecisao</vt:lpstr>
      <vt:lpstr>Sheet1</vt:lpstr>
      <vt:lpstr>treeCalc_1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Sousa</dc:creator>
  <cp:lastModifiedBy>PC 01</cp:lastModifiedBy>
  <dcterms:created xsi:type="dcterms:W3CDTF">2019-04-22T13:42:24Z</dcterms:created>
  <dcterms:modified xsi:type="dcterms:W3CDTF">2019-04-26T15:16:15Z</dcterms:modified>
</cp:coreProperties>
</file>