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/Users/user/Documents/GitHub/Logistica1819/MedyCare/"/>
    </mc:Choice>
  </mc:AlternateContent>
  <xr:revisionPtr revIDLastSave="0" documentId="8_{C54B33B8-BE43-064A-9255-EAD3B0B1FE46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Fornecedores" sheetId="1" r:id="rId1"/>
    <sheet name="Índice" sheetId="15" r:id="rId2"/>
    <sheet name="Clientes e procura" sheetId="2" r:id="rId3"/>
    <sheet name="Vendas 2015" sheetId="13" r:id="rId4"/>
    <sheet name="entregas" sheetId="4" r:id="rId5"/>
    <sheet name="Parte1 alinea a)" sheetId="10" r:id="rId6"/>
    <sheet name="Parte1 alinea b)" sheetId="6" r:id="rId7"/>
    <sheet name="Parte2 alinea a) e b)" sheetId="12" r:id="rId8"/>
    <sheet name="Parte3 alinea a)" sheetId="3" r:id="rId9"/>
    <sheet name="Parte3 alinea b)" sheetId="7" r:id="rId10"/>
    <sheet name="Parte3 alinea c)" sheetId="9" r:id="rId11"/>
    <sheet name="Parte4" sheetId="14" r:id="rId12"/>
    <sheet name="Parte4 alinea a) 1." sheetId="16" r:id="rId13"/>
    <sheet name="Parte4 alinea a) 2." sheetId="18" r:id="rId14"/>
    <sheet name="Parte4 alinea b)" sheetId="19" r:id="rId15"/>
    <sheet name="Simulador parte 4b)" sheetId="48" r:id="rId16"/>
    <sheet name="Parte4 alinea c)" sheetId="21" r:id="rId17"/>
    <sheet name="Parte 5 matriz dist. e poup." sheetId="20" r:id="rId18"/>
    <sheet name="Heuristica_poupanças-Cál_aux" sheetId="43" r:id="rId19"/>
    <sheet name="Parte5 -Calculos-rotas" sheetId="42" r:id="rId20"/>
  </sheets>
  <externalReferences>
    <externalReference r:id="rId21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75" i="42" l="1"/>
  <c r="AF73" i="42"/>
  <c r="AC174" i="42"/>
  <c r="AC173" i="42"/>
  <c r="AC172" i="42"/>
  <c r="AC171" i="42"/>
  <c r="AC170" i="42"/>
  <c r="AC169" i="42"/>
  <c r="AC168" i="42"/>
  <c r="AC167" i="42"/>
  <c r="AC166" i="42"/>
  <c r="AC165" i="42"/>
  <c r="AC164" i="42"/>
  <c r="AC163" i="42"/>
  <c r="AC162" i="42"/>
  <c r="AC161" i="42"/>
  <c r="AC160" i="42"/>
  <c r="AC159" i="42"/>
  <c r="AA165" i="42"/>
  <c r="AA164" i="42"/>
  <c r="AA163" i="42"/>
  <c r="T197" i="42"/>
  <c r="AA162" i="42"/>
  <c r="T191" i="42"/>
  <c r="T184" i="42"/>
  <c r="AA170" i="42"/>
  <c r="T178" i="42"/>
  <c r="AA161" i="42"/>
  <c r="T172" i="42"/>
  <c r="T165" i="42"/>
  <c r="T159" i="42"/>
  <c r="P200" i="42"/>
  <c r="AA160" i="42"/>
  <c r="P194" i="42"/>
  <c r="P188" i="42"/>
  <c r="AA159" i="42"/>
  <c r="P182" i="42"/>
  <c r="P176" i="42"/>
  <c r="P170" i="42"/>
  <c r="AA172" i="42"/>
  <c r="P164" i="42"/>
  <c r="P159" i="42"/>
  <c r="AA171" i="42"/>
  <c r="AA169" i="42"/>
  <c r="AA168" i="42"/>
  <c r="AA167" i="42"/>
  <c r="AA166" i="42"/>
  <c r="Z172" i="42"/>
  <c r="Y172" i="42"/>
  <c r="Z171" i="42"/>
  <c r="Y171" i="42"/>
  <c r="Z170" i="42"/>
  <c r="Y170" i="42"/>
  <c r="Z169" i="42"/>
  <c r="Y169" i="42"/>
  <c r="Z168" i="42"/>
  <c r="Y168" i="42"/>
  <c r="Z167" i="42"/>
  <c r="Y167" i="42"/>
  <c r="Z166" i="42"/>
  <c r="Y166" i="42"/>
  <c r="Z165" i="42"/>
  <c r="Y165" i="42"/>
  <c r="Z164" i="42"/>
  <c r="Y164" i="42"/>
  <c r="Z163" i="42"/>
  <c r="Y163" i="42"/>
  <c r="Z162" i="42"/>
  <c r="Y162" i="42"/>
  <c r="Z161" i="42"/>
  <c r="Y161" i="42"/>
  <c r="Y160" i="42"/>
  <c r="W78" i="20"/>
  <c r="M118" i="20"/>
  <c r="M117" i="20"/>
  <c r="N117" i="20"/>
  <c r="M112" i="20"/>
  <c r="M111" i="20"/>
  <c r="N111" i="20"/>
  <c r="M99" i="20"/>
  <c r="M98" i="20"/>
  <c r="N98" i="20"/>
  <c r="M105" i="20"/>
  <c r="M104" i="20"/>
  <c r="N104" i="20"/>
  <c r="M93" i="20"/>
  <c r="M92" i="20"/>
  <c r="N92" i="20"/>
  <c r="M86" i="20"/>
  <c r="M85" i="20"/>
  <c r="N85" i="20"/>
  <c r="O96" i="42"/>
  <c r="N96" i="42"/>
  <c r="N95" i="42"/>
  <c r="M80" i="20"/>
  <c r="M79" i="20"/>
  <c r="N79" i="20"/>
  <c r="N68" i="42"/>
  <c r="N76" i="42"/>
  <c r="M81" i="20"/>
  <c r="M94" i="20"/>
  <c r="M87" i="20"/>
  <c r="M106" i="20"/>
  <c r="M113" i="20"/>
  <c r="M100" i="20"/>
  <c r="M119" i="20"/>
  <c r="AC130" i="42"/>
  <c r="AE110" i="42"/>
  <c r="AE111" i="42"/>
  <c r="AE112" i="42"/>
  <c r="AE113" i="42"/>
  <c r="AE114" i="42"/>
  <c r="O116" i="42"/>
  <c r="Z120" i="42"/>
  <c r="AC110" i="42"/>
  <c r="Z100" i="42"/>
  <c r="Y90" i="42"/>
  <c r="Y91" i="42"/>
  <c r="Y92" i="42"/>
  <c r="W90" i="42"/>
  <c r="P90" i="42"/>
  <c r="Q90" i="42"/>
  <c r="R90" i="42"/>
  <c r="AB80" i="42"/>
  <c r="AB81" i="42"/>
  <c r="AB82" i="42"/>
  <c r="AB83" i="42"/>
  <c r="O86" i="42"/>
  <c r="N86" i="42"/>
  <c r="Z80" i="42"/>
  <c r="P80" i="42"/>
  <c r="Q80" i="42"/>
  <c r="R80" i="42"/>
  <c r="Z74" i="42"/>
  <c r="N77" i="42"/>
  <c r="U66" i="42"/>
  <c r="W59" i="42"/>
  <c r="W51" i="42"/>
  <c r="N54" i="42"/>
  <c r="W44" i="42"/>
  <c r="W37" i="42"/>
  <c r="P28" i="42"/>
  <c r="W28" i="42"/>
  <c r="W17" i="42"/>
  <c r="P17" i="42"/>
  <c r="W5" i="42"/>
  <c r="O8" i="42"/>
  <c r="P5" i="42"/>
  <c r="Q5" i="42"/>
  <c r="P130" i="42"/>
  <c r="Q130" i="42"/>
  <c r="AE134" i="42"/>
  <c r="AF134" i="42"/>
  <c r="AE133" i="42"/>
  <c r="AF133" i="42"/>
  <c r="AE132" i="42"/>
  <c r="AE131" i="42"/>
  <c r="AF131" i="42"/>
  <c r="AE130" i="42"/>
  <c r="AF130" i="42"/>
  <c r="C186" i="43"/>
  <c r="C187" i="43"/>
  <c r="N126" i="42"/>
  <c r="AB122" i="42"/>
  <c r="AC122" i="42"/>
  <c r="AB123" i="42"/>
  <c r="AC123" i="42"/>
  <c r="N135" i="42"/>
  <c r="P120" i="42"/>
  <c r="Q120" i="42"/>
  <c r="R120" i="42"/>
  <c r="AB121" i="42"/>
  <c r="AC121" i="42"/>
  <c r="AB120" i="42"/>
  <c r="C168" i="43"/>
  <c r="C169" i="43"/>
  <c r="C170" i="43"/>
  <c r="C171" i="43"/>
  <c r="C172" i="43"/>
  <c r="C173" i="43"/>
  <c r="C174" i="43"/>
  <c r="C175" i="43"/>
  <c r="C176" i="43"/>
  <c r="C177" i="43"/>
  <c r="C178" i="43"/>
  <c r="C179" i="43"/>
  <c r="C180" i="43"/>
  <c r="C181" i="43"/>
  <c r="C182" i="43"/>
  <c r="C183" i="43"/>
  <c r="C184" i="43"/>
  <c r="C185" i="43"/>
  <c r="C167" i="43"/>
  <c r="N116" i="42"/>
  <c r="AF112" i="42"/>
  <c r="AF113" i="42"/>
  <c r="AF114" i="42"/>
  <c r="P110" i="42"/>
  <c r="Q110" i="42"/>
  <c r="AF110" i="42"/>
  <c r="C129" i="43"/>
  <c r="C130" i="43"/>
  <c r="C131" i="43"/>
  <c r="C132" i="43"/>
  <c r="C133" i="43"/>
  <c r="C134" i="43"/>
  <c r="C135" i="43"/>
  <c r="C136" i="43"/>
  <c r="C137" i="43"/>
  <c r="C138" i="43"/>
  <c r="C139" i="43"/>
  <c r="C140" i="43"/>
  <c r="C141" i="43"/>
  <c r="C142" i="43"/>
  <c r="C143" i="43"/>
  <c r="C144" i="43"/>
  <c r="C145" i="43"/>
  <c r="C146" i="43"/>
  <c r="C147" i="43"/>
  <c r="C148" i="43"/>
  <c r="C149" i="43"/>
  <c r="C150" i="43"/>
  <c r="C151" i="43"/>
  <c r="C152" i="43"/>
  <c r="C153" i="43"/>
  <c r="C128" i="43"/>
  <c r="AF111" i="42"/>
  <c r="N106" i="42"/>
  <c r="AB103" i="42"/>
  <c r="AC103" i="42"/>
  <c r="AB102" i="42"/>
  <c r="AC102" i="42"/>
  <c r="P100" i="42"/>
  <c r="Q100" i="42"/>
  <c r="AB101" i="42"/>
  <c r="AC101" i="42"/>
  <c r="AB100" i="42"/>
  <c r="AC100" i="42"/>
  <c r="Z92" i="42"/>
  <c r="Z91" i="42"/>
  <c r="Z90" i="42"/>
  <c r="AC83" i="42"/>
  <c r="AC82" i="42"/>
  <c r="AC81" i="42"/>
  <c r="AC80" i="42"/>
  <c r="F5" i="19"/>
  <c r="C3" i="21"/>
  <c r="C2" i="21"/>
  <c r="H4" i="48"/>
  <c r="H3" i="48"/>
  <c r="C26" i="48"/>
  <c r="C13" i="48"/>
  <c r="D13" i="48"/>
  <c r="D26" i="48"/>
  <c r="R130" i="42"/>
  <c r="S130" i="42"/>
  <c r="T130" i="42"/>
  <c r="U130" i="42"/>
  <c r="R110" i="42"/>
  <c r="S110" i="42"/>
  <c r="T110" i="42"/>
  <c r="R100" i="42"/>
  <c r="S100" i="42"/>
  <c r="T100" i="42"/>
  <c r="O135" i="42"/>
  <c r="AF132" i="42"/>
  <c r="O126" i="42"/>
  <c r="S120" i="42"/>
  <c r="T120" i="42"/>
  <c r="U120" i="42"/>
  <c r="AC120" i="42"/>
  <c r="O106" i="42"/>
  <c r="B9" i="21"/>
  <c r="C8" i="14"/>
  <c r="M2" i="9"/>
  <c r="U110" i="42"/>
  <c r="V110" i="42"/>
  <c r="W110" i="42"/>
  <c r="X110" i="42"/>
  <c r="U100" i="42"/>
  <c r="V100" i="42"/>
  <c r="W100" i="42"/>
  <c r="S90" i="42"/>
  <c r="T90" i="42"/>
  <c r="U90" i="42"/>
  <c r="V90" i="42"/>
  <c r="V130" i="42"/>
  <c r="W130" i="42"/>
  <c r="X130" i="42"/>
  <c r="S80" i="42"/>
  <c r="P74" i="42"/>
  <c r="Q74" i="42"/>
  <c r="R74" i="42"/>
  <c r="S74" i="42"/>
  <c r="AB76" i="42"/>
  <c r="AC76" i="42"/>
  <c r="AB73" i="42"/>
  <c r="AB75" i="42"/>
  <c r="AC75" i="42"/>
  <c r="AB74" i="42"/>
  <c r="AC74" i="42"/>
  <c r="X100" i="42"/>
  <c r="Y100" i="42"/>
  <c r="N105" i="42"/>
  <c r="AC73" i="42"/>
  <c r="O77" i="42"/>
  <c r="Y130" i="42"/>
  <c r="Z130" i="42"/>
  <c r="AA130" i="42"/>
  <c r="V120" i="42"/>
  <c r="W120" i="42"/>
  <c r="Y110" i="42"/>
  <c r="Z110" i="42"/>
  <c r="T80" i="42"/>
  <c r="T74" i="42"/>
  <c r="U74" i="42"/>
  <c r="V74" i="42"/>
  <c r="I120" i="20"/>
  <c r="J120" i="20"/>
  <c r="U80" i="42"/>
  <c r="V80" i="42"/>
  <c r="X120" i="42"/>
  <c r="Y120" i="42"/>
  <c r="N125" i="42"/>
  <c r="AA110" i="42"/>
  <c r="AB110" i="42"/>
  <c r="N115" i="42"/>
  <c r="AB130" i="42"/>
  <c r="N134" i="42"/>
  <c r="W74" i="42"/>
  <c r="X74" i="42"/>
  <c r="Y74" i="42"/>
  <c r="I114" i="20"/>
  <c r="J114" i="20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B48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B47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B46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B45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B43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B41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B40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L38" i="43"/>
  <c r="K38" i="43"/>
  <c r="J38" i="43"/>
  <c r="I38" i="43"/>
  <c r="H38" i="43"/>
  <c r="G38" i="43"/>
  <c r="F38" i="43"/>
  <c r="E38" i="43"/>
  <c r="D38" i="43"/>
  <c r="C38" i="43"/>
  <c r="B38" i="43"/>
  <c r="K37" i="43"/>
  <c r="J37" i="43"/>
  <c r="I37" i="43"/>
  <c r="H37" i="43"/>
  <c r="G37" i="43"/>
  <c r="F37" i="43"/>
  <c r="E37" i="43"/>
  <c r="D37" i="43"/>
  <c r="C37" i="43"/>
  <c r="B37" i="43"/>
  <c r="J36" i="43"/>
  <c r="I36" i="43"/>
  <c r="H36" i="43"/>
  <c r="G36" i="43"/>
  <c r="F36" i="43"/>
  <c r="E36" i="43"/>
  <c r="D36" i="43"/>
  <c r="C36" i="43"/>
  <c r="B36" i="43"/>
  <c r="I35" i="43"/>
  <c r="H35" i="43"/>
  <c r="G35" i="43"/>
  <c r="F35" i="43"/>
  <c r="E35" i="43"/>
  <c r="D35" i="43"/>
  <c r="C35" i="43"/>
  <c r="B35" i="43"/>
  <c r="H34" i="43"/>
  <c r="G34" i="43"/>
  <c r="F34" i="43"/>
  <c r="E34" i="43"/>
  <c r="D34" i="43"/>
  <c r="C34" i="43"/>
  <c r="B34" i="43"/>
  <c r="G33" i="43"/>
  <c r="F33" i="43"/>
  <c r="E33" i="43"/>
  <c r="D33" i="43"/>
  <c r="C33" i="43"/>
  <c r="B33" i="43"/>
  <c r="F32" i="43"/>
  <c r="E32" i="43"/>
  <c r="D32" i="43"/>
  <c r="C32" i="43"/>
  <c r="B32" i="43"/>
  <c r="E31" i="43"/>
  <c r="D31" i="43"/>
  <c r="C31" i="43"/>
  <c r="B31" i="43"/>
  <c r="D30" i="43"/>
  <c r="C30" i="43"/>
  <c r="B30" i="43"/>
  <c r="C29" i="43"/>
  <c r="B29" i="43"/>
  <c r="B28" i="43"/>
  <c r="I79" i="20"/>
  <c r="J79" i="20"/>
  <c r="I108" i="20"/>
  <c r="J108" i="20"/>
  <c r="I102" i="20"/>
  <c r="J102" i="20"/>
  <c r="I96" i="20"/>
  <c r="J96" i="20"/>
  <c r="N69" i="42"/>
  <c r="I90" i="20"/>
  <c r="J90" i="20"/>
  <c r="I84" i="20"/>
  <c r="J84" i="20"/>
  <c r="P66" i="42"/>
  <c r="Q66" i="42"/>
  <c r="R66" i="42"/>
  <c r="O62" i="42"/>
  <c r="I115" i="20"/>
  <c r="O69" i="42"/>
  <c r="I121" i="20"/>
  <c r="O54" i="42"/>
  <c r="I109" i="20"/>
  <c r="O47" i="42"/>
  <c r="I103" i="20"/>
  <c r="O40" i="42"/>
  <c r="I97" i="20"/>
  <c r="I98" i="20"/>
  <c r="O31" i="42"/>
  <c r="I91" i="20"/>
  <c r="I92" i="20"/>
  <c r="O20" i="42"/>
  <c r="I85" i="20"/>
  <c r="I86" i="20"/>
  <c r="I80" i="20"/>
  <c r="I81" i="20"/>
  <c r="N62" i="42"/>
  <c r="P59" i="42"/>
  <c r="Q59" i="42"/>
  <c r="R59" i="42"/>
  <c r="P51" i="42"/>
  <c r="Q51" i="42"/>
  <c r="N47" i="42"/>
  <c r="P44" i="42"/>
  <c r="Q44" i="42"/>
  <c r="N40" i="42"/>
  <c r="P37" i="42"/>
  <c r="Q37" i="42"/>
  <c r="N20" i="42"/>
  <c r="Q17" i="42"/>
  <c r="R5" i="42"/>
  <c r="S5" i="42"/>
  <c r="V5" i="42"/>
  <c r="N7" i="42"/>
  <c r="Y80" i="42"/>
  <c r="N85" i="42"/>
  <c r="W80" i="42"/>
  <c r="X80" i="42"/>
  <c r="R37" i="42"/>
  <c r="S37" i="42"/>
  <c r="V37" i="42"/>
  <c r="N39" i="42"/>
  <c r="R51" i="42"/>
  <c r="S51" i="42"/>
  <c r="V51" i="42"/>
  <c r="N53" i="42"/>
  <c r="R44" i="42"/>
  <c r="S44" i="42"/>
  <c r="V44" i="42"/>
  <c r="N46" i="42"/>
  <c r="R17" i="42"/>
  <c r="S17" i="42"/>
  <c r="V17" i="42"/>
  <c r="N19" i="42"/>
  <c r="B54" i="43"/>
  <c r="B58" i="43"/>
  <c r="B62" i="43"/>
  <c r="B66" i="43"/>
  <c r="B70" i="43"/>
  <c r="B74" i="43"/>
  <c r="B78" i="43"/>
  <c r="B82" i="43"/>
  <c r="B86" i="43"/>
  <c r="B90" i="43"/>
  <c r="B94" i="43"/>
  <c r="B98" i="43"/>
  <c r="B102" i="43"/>
  <c r="B106" i="43"/>
  <c r="B59" i="43"/>
  <c r="B75" i="43"/>
  <c r="B83" i="43"/>
  <c r="B95" i="43"/>
  <c r="B51" i="43"/>
  <c r="B55" i="43"/>
  <c r="B52" i="43"/>
  <c r="B56" i="43"/>
  <c r="B60" i="43"/>
  <c r="B64" i="43"/>
  <c r="B68" i="43"/>
  <c r="B72" i="43"/>
  <c r="B76" i="43"/>
  <c r="B80" i="43"/>
  <c r="B84" i="43"/>
  <c r="B88" i="43"/>
  <c r="B92" i="43"/>
  <c r="B96" i="43"/>
  <c r="B100" i="43"/>
  <c r="B104" i="43"/>
  <c r="B63" i="43"/>
  <c r="B71" i="43"/>
  <c r="B87" i="43"/>
  <c r="B99" i="43"/>
  <c r="B53" i="43"/>
  <c r="B57" i="43"/>
  <c r="B61" i="43"/>
  <c r="B65" i="43"/>
  <c r="B69" i="43"/>
  <c r="B73" i="43"/>
  <c r="B77" i="43"/>
  <c r="B81" i="43"/>
  <c r="B85" i="43"/>
  <c r="B89" i="43"/>
  <c r="B93" i="43"/>
  <c r="B97" i="43"/>
  <c r="B101" i="43"/>
  <c r="B105" i="43"/>
  <c r="B67" i="43"/>
  <c r="B79" i="43"/>
  <c r="B91" i="43"/>
  <c r="B103" i="43"/>
  <c r="S59" i="42"/>
  <c r="V59" i="42"/>
  <c r="N61" i="42"/>
  <c r="S66" i="42"/>
  <c r="T66" i="42"/>
  <c r="N31" i="42"/>
  <c r="Q28" i="42"/>
  <c r="N8" i="42"/>
  <c r="C43" i="42"/>
  <c r="E43" i="42"/>
  <c r="C42" i="42"/>
  <c r="E42" i="42"/>
  <c r="C41" i="42"/>
  <c r="E41" i="42"/>
  <c r="C40" i="42"/>
  <c r="E40" i="42"/>
  <c r="C39" i="42"/>
  <c r="E39" i="42"/>
  <c r="C38" i="42"/>
  <c r="E38" i="42"/>
  <c r="C37" i="42"/>
  <c r="E37" i="42"/>
  <c r="C36" i="42"/>
  <c r="E36" i="42"/>
  <c r="C35" i="42"/>
  <c r="E35" i="42"/>
  <c r="C34" i="42"/>
  <c r="E34" i="42"/>
  <c r="C33" i="42"/>
  <c r="E33" i="42"/>
  <c r="C32" i="42"/>
  <c r="E32" i="42"/>
  <c r="C31" i="42"/>
  <c r="E31" i="42"/>
  <c r="C30" i="42"/>
  <c r="E30" i="42"/>
  <c r="C29" i="42"/>
  <c r="E29" i="42"/>
  <c r="C28" i="42"/>
  <c r="E28" i="42"/>
  <c r="C27" i="42"/>
  <c r="E27" i="42"/>
  <c r="C26" i="42"/>
  <c r="E26" i="42"/>
  <c r="C25" i="42"/>
  <c r="E25" i="42"/>
  <c r="C24" i="42"/>
  <c r="E24" i="42"/>
  <c r="C23" i="42"/>
  <c r="E23" i="42"/>
  <c r="C22" i="42"/>
  <c r="E22" i="42"/>
  <c r="C21" i="42"/>
  <c r="E21" i="42"/>
  <c r="C20" i="42"/>
  <c r="E20" i="42"/>
  <c r="C19" i="42"/>
  <c r="E19" i="42"/>
  <c r="C18" i="42"/>
  <c r="E18" i="42"/>
  <c r="C17" i="42"/>
  <c r="E17" i="42"/>
  <c r="C16" i="42"/>
  <c r="E16" i="42"/>
  <c r="C15" i="42"/>
  <c r="E15" i="42"/>
  <c r="C14" i="42"/>
  <c r="E14" i="42"/>
  <c r="R28" i="42"/>
  <c r="S28" i="42"/>
  <c r="V28" i="42"/>
  <c r="N30" i="42"/>
  <c r="J2" i="9"/>
  <c r="O16" i="9"/>
  <c r="O17" i="9"/>
  <c r="O18" i="9"/>
  <c r="O19" i="9"/>
  <c r="O20" i="9"/>
  <c r="O21" i="9"/>
  <c r="O22" i="9"/>
  <c r="O23" i="9"/>
  <c r="O24" i="9"/>
  <c r="O15" i="9"/>
  <c r="L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2" i="7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G3" i="3"/>
  <c r="G2" i="3"/>
  <c r="G2" i="7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70" i="20"/>
  <c r="B8" i="21"/>
  <c r="B10" i="21"/>
  <c r="A32" i="14"/>
  <c r="L2" i="9"/>
  <c r="C4" i="21"/>
  <c r="B36" i="20"/>
  <c r="F40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L46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J44" i="20"/>
  <c r="I44" i="20"/>
  <c r="H44" i="20"/>
  <c r="G44" i="20"/>
  <c r="F44" i="20"/>
  <c r="E44" i="20"/>
  <c r="D44" i="20"/>
  <c r="C44" i="20"/>
  <c r="B44" i="20"/>
  <c r="I43" i="20"/>
  <c r="H43" i="20"/>
  <c r="G43" i="20"/>
  <c r="F43" i="20"/>
  <c r="E43" i="20"/>
  <c r="D43" i="20"/>
  <c r="C43" i="20"/>
  <c r="B43" i="20"/>
  <c r="H42" i="20"/>
  <c r="G42" i="20"/>
  <c r="F42" i="20"/>
  <c r="E42" i="20"/>
  <c r="D42" i="20"/>
  <c r="C42" i="20"/>
  <c r="B42" i="20"/>
  <c r="G41" i="20"/>
  <c r="F41" i="20"/>
  <c r="E41" i="20"/>
  <c r="D41" i="20"/>
  <c r="C41" i="20"/>
  <c r="B41" i="20"/>
  <c r="E40" i="20"/>
  <c r="D40" i="20"/>
  <c r="C40" i="20"/>
  <c r="B40" i="20"/>
  <c r="E39" i="20"/>
  <c r="D39" i="20"/>
  <c r="C39" i="20"/>
  <c r="B39" i="20"/>
  <c r="D38" i="20"/>
  <c r="C38" i="20"/>
  <c r="B38" i="20"/>
  <c r="C37" i="20"/>
  <c r="B37" i="20"/>
  <c r="C5" i="21"/>
  <c r="A18" i="14"/>
  <c r="E8" i="14"/>
  <c r="C15" i="19"/>
  <c r="A15" i="19"/>
  <c r="D14" i="19"/>
  <c r="E14" i="19"/>
  <c r="F14" i="19"/>
  <c r="D5" i="19"/>
  <c r="D7" i="19"/>
  <c r="E7" i="19"/>
  <c r="D9" i="19"/>
  <c r="E9" i="19"/>
  <c r="D11" i="19"/>
  <c r="E11" i="19"/>
  <c r="F11" i="19"/>
  <c r="D13" i="19"/>
  <c r="E13" i="19"/>
  <c r="D6" i="19"/>
  <c r="E6" i="19"/>
  <c r="F6" i="19"/>
  <c r="D8" i="19"/>
  <c r="E8" i="19"/>
  <c r="F8" i="19"/>
  <c r="D10" i="19"/>
  <c r="E10" i="19"/>
  <c r="F10" i="19"/>
  <c r="D12" i="19"/>
  <c r="E12" i="19"/>
  <c r="F12" i="19"/>
  <c r="F7" i="19"/>
  <c r="F9" i="19"/>
  <c r="F13" i="19"/>
  <c r="E5" i="19"/>
  <c r="D15" i="19"/>
  <c r="D22" i="14"/>
  <c r="E22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29" i="14"/>
  <c r="E29" i="14"/>
  <c r="D30" i="14"/>
  <c r="E30" i="14"/>
  <c r="D31" i="14"/>
  <c r="E31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C32" i="14"/>
  <c r="D18" i="14"/>
  <c r="E33" i="12"/>
  <c r="F103" i="12"/>
  <c r="F104" i="12"/>
  <c r="F110" i="12"/>
  <c r="F130" i="12"/>
  <c r="F131" i="12"/>
  <c r="F132" i="12"/>
  <c r="D104" i="12"/>
  <c r="F109" i="12"/>
  <c r="F113" i="12"/>
  <c r="C17" i="14"/>
  <c r="C16" i="14"/>
  <c r="C15" i="14"/>
  <c r="C14" i="14"/>
  <c r="C13" i="14"/>
  <c r="C12" i="14"/>
  <c r="C11" i="14"/>
  <c r="C10" i="14"/>
  <c r="C9" i="14"/>
  <c r="J25" i="9"/>
  <c r="L11" i="9"/>
  <c r="L10" i="9"/>
  <c r="L9" i="9"/>
  <c r="L8" i="9"/>
  <c r="L7" i="9"/>
  <c r="L6" i="9"/>
  <c r="L5" i="9"/>
  <c r="L4" i="9"/>
  <c r="L3" i="9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J10" i="9"/>
  <c r="J9" i="9"/>
  <c r="J8" i="9"/>
  <c r="M8" i="9"/>
  <c r="J7" i="9"/>
  <c r="J6" i="9"/>
  <c r="M6" i="9"/>
  <c r="J5" i="9"/>
  <c r="J4" i="9"/>
  <c r="M4" i="9"/>
  <c r="J3" i="9"/>
  <c r="M3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J11" i="9"/>
  <c r="M11" i="9"/>
  <c r="E11" i="9"/>
  <c r="M10" i="9"/>
  <c r="E10" i="9"/>
  <c r="E9" i="9"/>
  <c r="E8" i="9"/>
  <c r="M7" i="9"/>
  <c r="E7" i="9"/>
  <c r="E6" i="9"/>
  <c r="E5" i="9"/>
  <c r="E4" i="9"/>
  <c r="E3" i="9"/>
  <c r="E2" i="9"/>
  <c r="J12" i="9"/>
  <c r="M5" i="9"/>
  <c r="K4" i="9"/>
  <c r="M9" i="9"/>
  <c r="E345" i="9"/>
  <c r="K8" i="9"/>
  <c r="K3" i="9"/>
  <c r="K5" i="9"/>
  <c r="K9" i="9"/>
  <c r="K11" i="9"/>
  <c r="K7" i="9"/>
  <c r="K6" i="9"/>
  <c r="K10" i="9"/>
  <c r="K2" i="9"/>
  <c r="S70" i="7"/>
  <c r="O69" i="3"/>
  <c r="G104" i="12"/>
  <c r="H104" i="12"/>
  <c r="I104" i="12"/>
  <c r="J104" i="12"/>
  <c r="K104" i="12"/>
  <c r="L104" i="12"/>
  <c r="M104" i="12"/>
  <c r="N104" i="12"/>
  <c r="O104" i="12"/>
  <c r="N33" i="12"/>
  <c r="M33" i="12"/>
  <c r="N103" i="12"/>
  <c r="L33" i="12"/>
  <c r="M103" i="12"/>
  <c r="K33" i="12"/>
  <c r="L103" i="12"/>
  <c r="J33" i="12"/>
  <c r="K103" i="12"/>
  <c r="K111" i="12"/>
  <c r="I33" i="12"/>
  <c r="J103" i="12"/>
  <c r="H33" i="12"/>
  <c r="I103" i="12"/>
  <c r="I110" i="12"/>
  <c r="I112" i="12"/>
  <c r="I114" i="12"/>
  <c r="G33" i="12"/>
  <c r="H103" i="12"/>
  <c r="F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N33" i="10"/>
  <c r="M33" i="10"/>
  <c r="L33" i="10"/>
  <c r="K33" i="10"/>
  <c r="J33" i="10"/>
  <c r="I33" i="10"/>
  <c r="H33" i="10"/>
  <c r="G33" i="10"/>
  <c r="F33" i="10"/>
  <c r="E33" i="10"/>
  <c r="O32" i="10"/>
  <c r="G70" i="10"/>
  <c r="O31" i="10"/>
  <c r="G69" i="10"/>
  <c r="O30" i="10"/>
  <c r="G68" i="10"/>
  <c r="O29" i="10"/>
  <c r="G67" i="10"/>
  <c r="O28" i="10"/>
  <c r="G66" i="10"/>
  <c r="O27" i="10"/>
  <c r="G65" i="10"/>
  <c r="O26" i="10"/>
  <c r="G64" i="10"/>
  <c r="O25" i="10"/>
  <c r="G63" i="10"/>
  <c r="O24" i="10"/>
  <c r="G62" i="10"/>
  <c r="O23" i="10"/>
  <c r="G61" i="10"/>
  <c r="O22" i="10"/>
  <c r="G60" i="10"/>
  <c r="O21" i="10"/>
  <c r="G59" i="10"/>
  <c r="O20" i="10"/>
  <c r="G58" i="10"/>
  <c r="O19" i="10"/>
  <c r="G57" i="10"/>
  <c r="O18" i="10"/>
  <c r="G56" i="10"/>
  <c r="O17" i="10"/>
  <c r="G55" i="10"/>
  <c r="O16" i="10"/>
  <c r="G54" i="10"/>
  <c r="O15" i="10"/>
  <c r="G53" i="10"/>
  <c r="O14" i="10"/>
  <c r="G52" i="10"/>
  <c r="O13" i="10"/>
  <c r="G51" i="10"/>
  <c r="O12" i="10"/>
  <c r="G50" i="10"/>
  <c r="O11" i="10"/>
  <c r="G49" i="10"/>
  <c r="O10" i="10"/>
  <c r="G48" i="10"/>
  <c r="O9" i="10"/>
  <c r="G47" i="10"/>
  <c r="O8" i="10"/>
  <c r="G46" i="10"/>
  <c r="O7" i="10"/>
  <c r="G45" i="10"/>
  <c r="O6" i="10"/>
  <c r="G44" i="10"/>
  <c r="O5" i="10"/>
  <c r="G43" i="10"/>
  <c r="I43" i="10"/>
  <c r="O4" i="10"/>
  <c r="G42" i="10"/>
  <c r="O3" i="10"/>
  <c r="M12" i="9"/>
  <c r="K23" i="9"/>
  <c r="K110" i="12"/>
  <c r="K112" i="12"/>
  <c r="K114" i="12"/>
  <c r="M110" i="12"/>
  <c r="M112" i="12"/>
  <c r="M114" i="12"/>
  <c r="L109" i="12"/>
  <c r="L113" i="12"/>
  <c r="I109" i="12"/>
  <c r="I113" i="12"/>
  <c r="I116" i="12"/>
  <c r="I117" i="12"/>
  <c r="O103" i="12"/>
  <c r="O111" i="12"/>
  <c r="G103" i="12"/>
  <c r="M109" i="12"/>
  <c r="M113" i="12"/>
  <c r="M116" i="12"/>
  <c r="M117" i="12"/>
  <c r="H109" i="12"/>
  <c r="F111" i="12"/>
  <c r="J110" i="12"/>
  <c r="J112" i="12"/>
  <c r="J114" i="12"/>
  <c r="J111" i="12"/>
  <c r="K115" i="12"/>
  <c r="N110" i="12"/>
  <c r="N112" i="12"/>
  <c r="N114" i="12"/>
  <c r="N111" i="12"/>
  <c r="H110" i="12"/>
  <c r="H112" i="12"/>
  <c r="H114" i="12"/>
  <c r="H111" i="12"/>
  <c r="H113" i="12"/>
  <c r="L111" i="12"/>
  <c r="L110" i="12"/>
  <c r="L112" i="12"/>
  <c r="L114" i="12"/>
  <c r="L115" i="12"/>
  <c r="M111" i="12"/>
  <c r="I111" i="12"/>
  <c r="I115" i="12"/>
  <c r="O109" i="12"/>
  <c r="O113" i="12"/>
  <c r="K109" i="12"/>
  <c r="K113" i="12"/>
  <c r="K116" i="12"/>
  <c r="K117" i="12"/>
  <c r="G109" i="12"/>
  <c r="G113" i="12"/>
  <c r="N109" i="12"/>
  <c r="N113" i="12"/>
  <c r="J109" i="12"/>
  <c r="J113" i="12"/>
  <c r="M115" i="12"/>
  <c r="O33" i="10"/>
  <c r="G41" i="10"/>
  <c r="H41" i="10"/>
  <c r="O33" i="12"/>
  <c r="I42" i="10"/>
  <c r="H42" i="10"/>
  <c r="I47" i="10"/>
  <c r="H47" i="10"/>
  <c r="I51" i="10"/>
  <c r="H51" i="10"/>
  <c r="I55" i="10"/>
  <c r="H55" i="10"/>
  <c r="H59" i="10"/>
  <c r="I59" i="10"/>
  <c r="I63" i="10"/>
  <c r="H63" i="10"/>
  <c r="I67" i="10"/>
  <c r="H67" i="10"/>
  <c r="G71" i="10"/>
  <c r="G75" i="10"/>
  <c r="G79" i="10"/>
  <c r="I46" i="10"/>
  <c r="H46" i="10"/>
  <c r="I54" i="10"/>
  <c r="H54" i="10"/>
  <c r="I62" i="10"/>
  <c r="H62" i="10"/>
  <c r="I70" i="10"/>
  <c r="H70" i="10"/>
  <c r="G78" i="10"/>
  <c r="H43" i="10"/>
  <c r="I44" i="10"/>
  <c r="H44" i="10"/>
  <c r="I48" i="10"/>
  <c r="H48" i="10"/>
  <c r="I52" i="10"/>
  <c r="H52" i="10"/>
  <c r="I56" i="10"/>
  <c r="H56" i="10"/>
  <c r="I60" i="10"/>
  <c r="H60" i="10"/>
  <c r="I64" i="10"/>
  <c r="H64" i="10"/>
  <c r="I68" i="10"/>
  <c r="H68" i="10"/>
  <c r="G72" i="10"/>
  <c r="G76" i="10"/>
  <c r="G80" i="10"/>
  <c r="I50" i="10"/>
  <c r="H50" i="10"/>
  <c r="H58" i="10"/>
  <c r="I58" i="10"/>
  <c r="I66" i="10"/>
  <c r="H66" i="10"/>
  <c r="G74" i="10"/>
  <c r="I45" i="10"/>
  <c r="H45" i="10"/>
  <c r="I49" i="10"/>
  <c r="H49" i="10"/>
  <c r="I53" i="10"/>
  <c r="H53" i="10"/>
  <c r="I57" i="10"/>
  <c r="H57" i="10"/>
  <c r="I61" i="10"/>
  <c r="H61" i="10"/>
  <c r="I65" i="10"/>
  <c r="H65" i="10"/>
  <c r="I69" i="10"/>
  <c r="H69" i="10"/>
  <c r="G73" i="10"/>
  <c r="G77" i="10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5" i="7"/>
  <c r="E284" i="7"/>
  <c r="E281" i="7"/>
  <c r="E280" i="7"/>
  <c r="E278" i="7"/>
  <c r="E288" i="7"/>
  <c r="E286" i="7"/>
  <c r="E283" i="7"/>
  <c r="E287" i="7"/>
  <c r="E277" i="7"/>
  <c r="E273" i="7"/>
  <c r="E282" i="7"/>
  <c r="E266" i="7"/>
  <c r="E269" i="7"/>
  <c r="E276" i="7"/>
  <c r="E264" i="7"/>
  <c r="E279" i="7"/>
  <c r="E260" i="7"/>
  <c r="E275" i="7"/>
  <c r="E274" i="7"/>
  <c r="E263" i="7"/>
  <c r="E257" i="7"/>
  <c r="E262" i="7"/>
  <c r="E271" i="7"/>
  <c r="E272" i="7"/>
  <c r="E256" i="7"/>
  <c r="E270" i="7"/>
  <c r="E265" i="7"/>
  <c r="E268" i="7"/>
  <c r="E261" i="7"/>
  <c r="E254" i="7"/>
  <c r="E267" i="7"/>
  <c r="E258" i="7"/>
  <c r="E259" i="7"/>
  <c r="E255" i="7"/>
  <c r="E249" i="7"/>
  <c r="E244" i="7"/>
  <c r="E248" i="7"/>
  <c r="E253" i="7"/>
  <c r="E237" i="7"/>
  <c r="E252" i="7"/>
  <c r="E241" i="7"/>
  <c r="E233" i="7"/>
  <c r="E232" i="7"/>
  <c r="E247" i="7"/>
  <c r="E246" i="7"/>
  <c r="E220" i="7"/>
  <c r="E251" i="7"/>
  <c r="E250" i="7"/>
  <c r="E200" i="7"/>
  <c r="E199" i="7"/>
  <c r="E245" i="7"/>
  <c r="E198" i="7"/>
  <c r="E240" i="7"/>
  <c r="E185" i="7"/>
  <c r="E190" i="7"/>
  <c r="E229" i="7"/>
  <c r="E180" i="7"/>
  <c r="E196" i="7"/>
  <c r="E163" i="7"/>
  <c r="E188" i="7"/>
  <c r="E243" i="7"/>
  <c r="E239" i="7"/>
  <c r="E154" i="7"/>
  <c r="E165" i="7"/>
  <c r="E242" i="7"/>
  <c r="E189" i="7"/>
  <c r="E144" i="7"/>
  <c r="E153" i="7"/>
  <c r="E136" i="7"/>
  <c r="E145" i="7"/>
  <c r="E213" i="7"/>
  <c r="E238" i="7"/>
  <c r="E225" i="7"/>
  <c r="E224" i="7"/>
  <c r="E231" i="7"/>
  <c r="E132" i="7"/>
  <c r="E206" i="7"/>
  <c r="E217" i="7"/>
  <c r="E127" i="7"/>
  <c r="E116" i="7"/>
  <c r="E236" i="7"/>
  <c r="E121" i="7"/>
  <c r="E111" i="7"/>
  <c r="E235" i="7"/>
  <c r="E118" i="7"/>
  <c r="E234" i="7"/>
  <c r="E115" i="7"/>
  <c r="E107" i="7"/>
  <c r="E202" i="7"/>
  <c r="E129" i="7"/>
  <c r="E195" i="7"/>
  <c r="E100" i="7"/>
  <c r="E125" i="7"/>
  <c r="E230" i="7"/>
  <c r="E222" i="7"/>
  <c r="E123" i="7"/>
  <c r="E91" i="7"/>
  <c r="E193" i="7"/>
  <c r="E179" i="7"/>
  <c r="E219" i="7"/>
  <c r="E105" i="7"/>
  <c r="E228" i="7"/>
  <c r="E88" i="7"/>
  <c r="E87" i="7"/>
  <c r="E120" i="7"/>
  <c r="E86" i="7"/>
  <c r="E101" i="7"/>
  <c r="E218" i="7"/>
  <c r="E227" i="7"/>
  <c r="E117" i="7"/>
  <c r="E226" i="7"/>
  <c r="E170" i="7"/>
  <c r="E94" i="7"/>
  <c r="E93" i="7"/>
  <c r="E80" i="7"/>
  <c r="E194" i="7"/>
  <c r="E166" i="7"/>
  <c r="E216" i="7"/>
  <c r="E74" i="7"/>
  <c r="E211" i="7"/>
  <c r="E84" i="7"/>
  <c r="E83" i="7"/>
  <c r="E72" i="7"/>
  <c r="E82" i="7"/>
  <c r="E98" i="7"/>
  <c r="E69" i="7"/>
  <c r="E68" i="7"/>
  <c r="E172" i="7"/>
  <c r="E209" i="7"/>
  <c r="E171" i="7"/>
  <c r="E104" i="7"/>
  <c r="E157" i="7"/>
  <c r="E67" i="7"/>
  <c r="E223" i="7"/>
  <c r="E79" i="7"/>
  <c r="E71" i="7"/>
  <c r="E205" i="7"/>
  <c r="E77" i="7"/>
  <c r="E221" i="7"/>
  <c r="E201" i="7"/>
  <c r="E75" i="7"/>
  <c r="E150" i="7"/>
  <c r="E147" i="7"/>
  <c r="E181" i="7"/>
  <c r="E95" i="7"/>
  <c r="E197" i="7"/>
  <c r="E60" i="7"/>
  <c r="E59" i="7"/>
  <c r="E160" i="7"/>
  <c r="E57" i="7"/>
  <c r="E178" i="7"/>
  <c r="E56" i="7"/>
  <c r="E55" i="7"/>
  <c r="E175" i="7"/>
  <c r="E85" i="7"/>
  <c r="E54" i="7"/>
  <c r="E215" i="7"/>
  <c r="E214" i="7"/>
  <c r="E192" i="7"/>
  <c r="E212" i="7"/>
  <c r="E61" i="7"/>
  <c r="E191" i="7"/>
  <c r="E70" i="7"/>
  <c r="E130" i="7"/>
  <c r="E78" i="7"/>
  <c r="E51" i="7"/>
  <c r="E187" i="7"/>
  <c r="E76" i="7"/>
  <c r="E186" i="7"/>
  <c r="E210" i="7"/>
  <c r="E208" i="7"/>
  <c r="E183" i="7"/>
  <c r="E48" i="7"/>
  <c r="E53" i="7"/>
  <c r="E47" i="7"/>
  <c r="E182" i="7"/>
  <c r="E46" i="7"/>
  <c r="E45" i="7"/>
  <c r="E207" i="7"/>
  <c r="E204" i="7"/>
  <c r="E41" i="7"/>
  <c r="E203" i="7"/>
  <c r="E40" i="7"/>
  <c r="E155" i="7"/>
  <c r="E66" i="7"/>
  <c r="E52" i="7"/>
  <c r="E44" i="7"/>
  <c r="E49" i="7"/>
  <c r="E174" i="7"/>
  <c r="E63" i="7"/>
  <c r="E148" i="7"/>
  <c r="E38" i="7"/>
  <c r="E126" i="7"/>
  <c r="E113" i="7"/>
  <c r="E37" i="7"/>
  <c r="E169" i="7"/>
  <c r="E36" i="7"/>
  <c r="E35" i="7"/>
  <c r="E34" i="7"/>
  <c r="E164" i="7"/>
  <c r="E139" i="7"/>
  <c r="E138" i="7"/>
  <c r="E32" i="7"/>
  <c r="E27" i="7"/>
  <c r="E133" i="7"/>
  <c r="E25" i="7"/>
  <c r="E159" i="7"/>
  <c r="E24" i="7"/>
  <c r="E102" i="7"/>
  <c r="E184" i="7"/>
  <c r="E43" i="7"/>
  <c r="E151" i="7"/>
  <c r="E97" i="7"/>
  <c r="E124" i="7"/>
  <c r="E149" i="7"/>
  <c r="E146" i="7"/>
  <c r="E122" i="7"/>
  <c r="E142" i="7"/>
  <c r="E177" i="7"/>
  <c r="E42" i="7"/>
  <c r="E176" i="7"/>
  <c r="E89" i="7"/>
  <c r="E173" i="7"/>
  <c r="E140" i="7"/>
  <c r="E119" i="7"/>
  <c r="E168" i="7"/>
  <c r="E114" i="7"/>
  <c r="E167" i="7"/>
  <c r="E39" i="7"/>
  <c r="E135" i="7"/>
  <c r="E134" i="7"/>
  <c r="E30" i="7"/>
  <c r="E96" i="7"/>
  <c r="E162" i="7"/>
  <c r="E161" i="7"/>
  <c r="E92" i="7"/>
  <c r="E131" i="7"/>
  <c r="E128" i="7"/>
  <c r="E26" i="7"/>
  <c r="E33" i="7"/>
  <c r="E31" i="7"/>
  <c r="E110" i="7"/>
  <c r="E23" i="7"/>
  <c r="E158" i="7"/>
  <c r="E156" i="7"/>
  <c r="E19" i="7"/>
  <c r="E29" i="7"/>
  <c r="E17" i="7"/>
  <c r="E28" i="7"/>
  <c r="E152" i="7"/>
  <c r="E103" i="7"/>
  <c r="E81" i="7"/>
  <c r="E99" i="7"/>
  <c r="E22" i="7"/>
  <c r="E21" i="7"/>
  <c r="E20" i="7"/>
  <c r="E143" i="7"/>
  <c r="E141" i="7"/>
  <c r="E73" i="7"/>
  <c r="E112" i="7"/>
  <c r="E90" i="7"/>
  <c r="E137" i="7"/>
  <c r="E18" i="7"/>
  <c r="E109" i="7"/>
  <c r="E65" i="7"/>
  <c r="E108" i="7"/>
  <c r="E16" i="7"/>
  <c r="E64" i="7"/>
  <c r="E106" i="7"/>
  <c r="E62" i="7"/>
  <c r="E58" i="7"/>
  <c r="E15" i="7"/>
  <c r="E14" i="7"/>
  <c r="E13" i="7"/>
  <c r="E50" i="7"/>
  <c r="E11" i="7"/>
  <c r="E10" i="7"/>
  <c r="E9" i="7"/>
  <c r="E12" i="7"/>
  <c r="E8" i="7"/>
  <c r="E7" i="7"/>
  <c r="E6" i="7"/>
  <c r="E5" i="7"/>
  <c r="E4" i="7"/>
  <c r="E3" i="7"/>
  <c r="E2" i="7"/>
  <c r="D345" i="3"/>
  <c r="G12" i="3"/>
  <c r="O3" i="6"/>
  <c r="O4" i="6"/>
  <c r="O5" i="6"/>
  <c r="O6" i="6"/>
  <c r="G44" i="6"/>
  <c r="O7" i="6"/>
  <c r="O8" i="6"/>
  <c r="G46" i="6"/>
  <c r="O9" i="6"/>
  <c r="G47" i="6"/>
  <c r="O10" i="6"/>
  <c r="O11" i="6"/>
  <c r="O12" i="6"/>
  <c r="G50" i="6"/>
  <c r="O13" i="6"/>
  <c r="G51" i="6"/>
  <c r="O14" i="6"/>
  <c r="O15" i="6"/>
  <c r="O16" i="6"/>
  <c r="G54" i="6"/>
  <c r="O17" i="6"/>
  <c r="G55" i="6"/>
  <c r="O18" i="6"/>
  <c r="O19" i="6"/>
  <c r="O20" i="6"/>
  <c r="O21" i="6"/>
  <c r="G59" i="6"/>
  <c r="O22" i="6"/>
  <c r="G60" i="6"/>
  <c r="O23" i="6"/>
  <c r="O24" i="6"/>
  <c r="G62" i="6"/>
  <c r="O25" i="6"/>
  <c r="G63" i="6"/>
  <c r="O26" i="6"/>
  <c r="O27" i="6"/>
  <c r="O28" i="6"/>
  <c r="G66" i="6"/>
  <c r="O29" i="6"/>
  <c r="G67" i="6"/>
  <c r="O30" i="6"/>
  <c r="O31" i="6"/>
  <c r="O32" i="6"/>
  <c r="G70" i="6"/>
  <c r="E33" i="6"/>
  <c r="F33" i="6"/>
  <c r="G33" i="6"/>
  <c r="H33" i="6"/>
  <c r="I33" i="6"/>
  <c r="J33" i="6"/>
  <c r="K33" i="6"/>
  <c r="L33" i="6"/>
  <c r="M33" i="6"/>
  <c r="N33" i="6"/>
  <c r="G69" i="6"/>
  <c r="G68" i="6"/>
  <c r="G65" i="6"/>
  <c r="G64" i="6"/>
  <c r="G61" i="6"/>
  <c r="G58" i="6"/>
  <c r="G57" i="6"/>
  <c r="G56" i="6"/>
  <c r="G53" i="6"/>
  <c r="G52" i="6"/>
  <c r="G49" i="6"/>
  <c r="G48" i="6"/>
  <c r="G45" i="6"/>
  <c r="G42" i="6"/>
  <c r="G41" i="6"/>
  <c r="K24" i="9"/>
  <c r="K15" i="9"/>
  <c r="L15" i="9"/>
  <c r="K18" i="9"/>
  <c r="I41" i="10"/>
  <c r="F112" i="12"/>
  <c r="F114" i="12"/>
  <c r="O33" i="6"/>
  <c r="N115" i="12"/>
  <c r="H116" i="12"/>
  <c r="H117" i="12"/>
  <c r="J115" i="12"/>
  <c r="F116" i="12"/>
  <c r="F117" i="12"/>
  <c r="O110" i="12"/>
  <c r="O112" i="12"/>
  <c r="O114" i="12"/>
  <c r="O115" i="12"/>
  <c r="G110" i="12"/>
  <c r="G112" i="12"/>
  <c r="G114" i="12"/>
  <c r="G116" i="12"/>
  <c r="G117" i="12"/>
  <c r="G111" i="12"/>
  <c r="L116" i="12"/>
  <c r="L117" i="12"/>
  <c r="H115" i="12"/>
  <c r="N116" i="12"/>
  <c r="N117" i="12"/>
  <c r="J116" i="12"/>
  <c r="J117" i="12"/>
  <c r="F115" i="12"/>
  <c r="K130" i="12"/>
  <c r="K131" i="12"/>
  <c r="K132" i="12"/>
  <c r="J130" i="12"/>
  <c r="J131" i="12"/>
  <c r="J132" i="12"/>
  <c r="I130" i="12"/>
  <c r="I131" i="12"/>
  <c r="I132" i="12"/>
  <c r="M130" i="12"/>
  <c r="M131" i="12"/>
  <c r="M132" i="12"/>
  <c r="N130" i="12"/>
  <c r="N131" i="12"/>
  <c r="N132" i="12"/>
  <c r="L130" i="12"/>
  <c r="L131" i="12"/>
  <c r="L132" i="12"/>
  <c r="H130" i="12"/>
  <c r="H131" i="12"/>
  <c r="H132" i="12"/>
  <c r="G130" i="12"/>
  <c r="G131" i="12"/>
  <c r="G132" i="12"/>
  <c r="G81" i="10"/>
  <c r="I77" i="10"/>
  <c r="H77" i="10"/>
  <c r="I72" i="10"/>
  <c r="H72" i="10"/>
  <c r="I75" i="10"/>
  <c r="H75" i="10"/>
  <c r="I76" i="10"/>
  <c r="H76" i="10"/>
  <c r="I73" i="10"/>
  <c r="H73" i="10"/>
  <c r="I80" i="10"/>
  <c r="H80" i="10"/>
  <c r="I78" i="10"/>
  <c r="H78" i="10"/>
  <c r="I74" i="10"/>
  <c r="H74" i="10"/>
  <c r="I79" i="10"/>
  <c r="H79" i="10"/>
  <c r="I71" i="10"/>
  <c r="H71" i="10"/>
  <c r="E345" i="7"/>
  <c r="G106" i="7"/>
  <c r="G204" i="7"/>
  <c r="G272" i="7"/>
  <c r="G12" i="7"/>
  <c r="G68" i="7"/>
  <c r="G141" i="7"/>
  <c r="G117" i="7"/>
  <c r="G254" i="7"/>
  <c r="G109" i="7"/>
  <c r="G162" i="7"/>
  <c r="G137" i="7"/>
  <c r="G135" i="7"/>
  <c r="G35" i="7"/>
  <c r="G191" i="7"/>
  <c r="G171" i="7"/>
  <c r="G193" i="7"/>
  <c r="G14" i="7"/>
  <c r="G156" i="7"/>
  <c r="G36" i="7"/>
  <c r="G48" i="7"/>
  <c r="G84" i="7"/>
  <c r="G94" i="7"/>
  <c r="G236" i="7"/>
  <c r="G180" i="7"/>
  <c r="G200" i="7"/>
  <c r="G256" i="7"/>
  <c r="G284" i="7"/>
  <c r="G99" i="7"/>
  <c r="G39" i="7"/>
  <c r="G133" i="7"/>
  <c r="G41" i="7"/>
  <c r="G215" i="7"/>
  <c r="G55" i="7"/>
  <c r="G95" i="7"/>
  <c r="G205" i="7"/>
  <c r="G67" i="7"/>
  <c r="G209" i="7"/>
  <c r="G105" i="7"/>
  <c r="G91" i="7"/>
  <c r="G125" i="7"/>
  <c r="G243" i="7"/>
  <c r="G241" i="7"/>
  <c r="G259" i="7"/>
  <c r="G257" i="7"/>
  <c r="G269" i="7"/>
  <c r="G277" i="7"/>
  <c r="G295" i="7"/>
  <c r="G299" i="7"/>
  <c r="G303" i="7"/>
  <c r="G311" i="7"/>
  <c r="G315" i="7"/>
  <c r="G319" i="7"/>
  <c r="G327" i="7"/>
  <c r="G331" i="7"/>
  <c r="G335" i="7"/>
  <c r="G27" i="7"/>
  <c r="G169" i="7"/>
  <c r="G49" i="7"/>
  <c r="G183" i="7"/>
  <c r="G59" i="7"/>
  <c r="G181" i="7"/>
  <c r="G71" i="7"/>
  <c r="G157" i="7"/>
  <c r="G211" i="7"/>
  <c r="G219" i="7"/>
  <c r="G123" i="7"/>
  <c r="G107" i="7"/>
  <c r="G153" i="7"/>
  <c r="G165" i="7"/>
  <c r="G229" i="7"/>
  <c r="G263" i="7"/>
  <c r="G279" i="7"/>
  <c r="G287" i="7"/>
  <c r="G23" i="7"/>
  <c r="G161" i="7"/>
  <c r="G173" i="7"/>
  <c r="G149" i="7"/>
  <c r="G43" i="7"/>
  <c r="G159" i="7"/>
  <c r="G207" i="7"/>
  <c r="G47" i="7"/>
  <c r="G187" i="7"/>
  <c r="G147" i="7"/>
  <c r="G221" i="7"/>
  <c r="G79" i="7"/>
  <c r="G179" i="7"/>
  <c r="G195" i="7"/>
  <c r="G115" i="7"/>
  <c r="G127" i="7"/>
  <c r="G231" i="7"/>
  <c r="G213" i="7"/>
  <c r="G163" i="7"/>
  <c r="G245" i="7"/>
  <c r="G251" i="7"/>
  <c r="G237" i="7"/>
  <c r="G249" i="7"/>
  <c r="G267" i="7"/>
  <c r="G265" i="7"/>
  <c r="G271" i="7"/>
  <c r="G283" i="7"/>
  <c r="G289" i="7"/>
  <c r="G293" i="7"/>
  <c r="G297" i="7"/>
  <c r="G301" i="7"/>
  <c r="G305" i="7"/>
  <c r="G309" i="7"/>
  <c r="G313" i="7"/>
  <c r="G317" i="7"/>
  <c r="G321" i="7"/>
  <c r="G325" i="7"/>
  <c r="G329" i="7"/>
  <c r="G333" i="7"/>
  <c r="G337" i="7"/>
  <c r="G341" i="7"/>
  <c r="H2" i="7"/>
  <c r="G344" i="3"/>
  <c r="G68" i="3"/>
  <c r="G315" i="3"/>
  <c r="G288" i="3"/>
  <c r="G154" i="3"/>
  <c r="G339" i="3"/>
  <c r="G307" i="3"/>
  <c r="G264" i="3"/>
  <c r="G127" i="3"/>
  <c r="G147" i="3"/>
  <c r="G159" i="3"/>
  <c r="G331" i="3"/>
  <c r="G299" i="3"/>
  <c r="G267" i="3"/>
  <c r="G222" i="3"/>
  <c r="G192" i="3"/>
  <c r="G323" i="3"/>
  <c r="G291" i="3"/>
  <c r="G251" i="3"/>
  <c r="G226" i="3"/>
  <c r="G47" i="3"/>
  <c r="G148" i="3"/>
  <c r="G50" i="3"/>
  <c r="G173" i="3"/>
  <c r="G26" i="3"/>
  <c r="G21" i="3"/>
  <c r="G58" i="3"/>
  <c r="G343" i="3"/>
  <c r="G337" i="3"/>
  <c r="G329" i="3"/>
  <c r="G321" i="3"/>
  <c r="G313" i="3"/>
  <c r="G305" i="3"/>
  <c r="G297" i="3"/>
  <c r="G289" i="3"/>
  <c r="G283" i="3"/>
  <c r="G274" i="3"/>
  <c r="G249" i="3"/>
  <c r="G245" i="3"/>
  <c r="G144" i="3"/>
  <c r="G111" i="3"/>
  <c r="G179" i="3"/>
  <c r="G80" i="3"/>
  <c r="G104" i="3"/>
  <c r="G60" i="3"/>
  <c r="G70" i="3"/>
  <c r="G207" i="3"/>
  <c r="G37" i="3"/>
  <c r="G43" i="3"/>
  <c r="G114" i="3"/>
  <c r="G23" i="3"/>
  <c r="G73" i="3"/>
  <c r="G342" i="3"/>
  <c r="G335" i="3"/>
  <c r="G327" i="3"/>
  <c r="G319" i="3"/>
  <c r="G311" i="3"/>
  <c r="G303" i="3"/>
  <c r="G295" i="3"/>
  <c r="G284" i="3"/>
  <c r="G277" i="3"/>
  <c r="G271" i="3"/>
  <c r="G237" i="3"/>
  <c r="G190" i="3"/>
  <c r="G213" i="3"/>
  <c r="G115" i="3"/>
  <c r="G88" i="3"/>
  <c r="G74" i="3"/>
  <c r="G79" i="3"/>
  <c r="G178" i="3"/>
  <c r="G187" i="3"/>
  <c r="G40" i="3"/>
  <c r="G34" i="3"/>
  <c r="G149" i="3"/>
  <c r="G134" i="3"/>
  <c r="G29" i="3"/>
  <c r="G18" i="3"/>
  <c r="H2" i="3"/>
  <c r="G6" i="3"/>
  <c r="G9" i="3"/>
  <c r="G13" i="3"/>
  <c r="G62" i="3"/>
  <c r="G108" i="3"/>
  <c r="G137" i="3"/>
  <c r="G141" i="3"/>
  <c r="G22" i="3"/>
  <c r="G152" i="3"/>
  <c r="G19" i="3"/>
  <c r="G110" i="3"/>
  <c r="G128" i="3"/>
  <c r="G162" i="3"/>
  <c r="G135" i="3"/>
  <c r="G168" i="3"/>
  <c r="G89" i="3"/>
  <c r="G142" i="3"/>
  <c r="G124" i="3"/>
  <c r="G184" i="3"/>
  <c r="G25" i="3"/>
  <c r="G138" i="3"/>
  <c r="G35" i="3"/>
  <c r="G113" i="3"/>
  <c r="G63" i="3"/>
  <c r="G52" i="3"/>
  <c r="G203" i="3"/>
  <c r="G45" i="3"/>
  <c r="G53" i="3"/>
  <c r="G210" i="3"/>
  <c r="G51" i="3"/>
  <c r="G191" i="3"/>
  <c r="G214" i="3"/>
  <c r="G175" i="3"/>
  <c r="G57" i="3"/>
  <c r="G197" i="3"/>
  <c r="G150" i="3"/>
  <c r="G77" i="3"/>
  <c r="G223" i="3"/>
  <c r="G171" i="3"/>
  <c r="G69" i="3"/>
  <c r="G83" i="3"/>
  <c r="G216" i="3"/>
  <c r="G93" i="3"/>
  <c r="G117" i="3"/>
  <c r="G86" i="3"/>
  <c r="G228" i="3"/>
  <c r="G193" i="3"/>
  <c r="G230" i="3"/>
  <c r="G129" i="3"/>
  <c r="G234" i="3"/>
  <c r="G121" i="3"/>
  <c r="G217" i="3"/>
  <c r="G224" i="3"/>
  <c r="G145" i="3"/>
  <c r="G189" i="3"/>
  <c r="G239" i="3"/>
  <c r="G196" i="3"/>
  <c r="G185" i="3"/>
  <c r="G199" i="3"/>
  <c r="G220" i="3"/>
  <c r="G233" i="3"/>
  <c r="G253" i="3"/>
  <c r="G255" i="3"/>
  <c r="G254" i="3"/>
  <c r="G270" i="3"/>
  <c r="G262" i="3"/>
  <c r="G275" i="3"/>
  <c r="G276" i="3"/>
  <c r="G273" i="3"/>
  <c r="G286" i="3"/>
  <c r="G281" i="3"/>
  <c r="G290" i="3"/>
  <c r="G294" i="3"/>
  <c r="G298" i="3"/>
  <c r="G302" i="3"/>
  <c r="G306" i="3"/>
  <c r="G310" i="3"/>
  <c r="G314" i="3"/>
  <c r="G318" i="3"/>
  <c r="G322" i="3"/>
  <c r="G326" i="3"/>
  <c r="G330" i="3"/>
  <c r="G334" i="3"/>
  <c r="G338" i="3"/>
  <c r="G7" i="3"/>
  <c r="G10" i="3"/>
  <c r="G14" i="3"/>
  <c r="G106" i="3"/>
  <c r="G65" i="3"/>
  <c r="G90" i="3"/>
  <c r="G143" i="3"/>
  <c r="G99" i="3"/>
  <c r="G28" i="3"/>
  <c r="G156" i="3"/>
  <c r="G31" i="3"/>
  <c r="G131" i="3"/>
  <c r="G96" i="3"/>
  <c r="G39" i="3"/>
  <c r="G119" i="3"/>
  <c r="G176" i="3"/>
  <c r="G122" i="3"/>
  <c r="G97" i="3"/>
  <c r="G102" i="3"/>
  <c r="G133" i="3"/>
  <c r="G139" i="3"/>
  <c r="G36" i="3"/>
  <c r="G126" i="3"/>
  <c r="G174" i="3"/>
  <c r="G66" i="3"/>
  <c r="G41" i="3"/>
  <c r="G46" i="3"/>
  <c r="G48" i="3"/>
  <c r="G186" i="3"/>
  <c r="G78" i="3"/>
  <c r="G61" i="3"/>
  <c r="G215" i="3"/>
  <c r="G55" i="3"/>
  <c r="G160" i="3"/>
  <c r="G95" i="3"/>
  <c r="G75" i="3"/>
  <c r="G205" i="3"/>
  <c r="G67" i="3"/>
  <c r="G209" i="3"/>
  <c r="G98" i="3"/>
  <c r="G84" i="3"/>
  <c r="G166" i="3"/>
  <c r="G94" i="3"/>
  <c r="G227" i="3"/>
  <c r="G120" i="3"/>
  <c r="G105" i="3"/>
  <c r="G91" i="3"/>
  <c r="G125" i="3"/>
  <c r="G202" i="3"/>
  <c r="G118" i="3"/>
  <c r="G236" i="3"/>
  <c r="G206" i="3"/>
  <c r="G225" i="3"/>
  <c r="G136" i="3"/>
  <c r="G242" i="3"/>
  <c r="G243" i="3"/>
  <c r="G180" i="3"/>
  <c r="G240" i="3"/>
  <c r="G200" i="3"/>
  <c r="G246" i="3"/>
  <c r="G241" i="3"/>
  <c r="G248" i="3"/>
  <c r="G259" i="3"/>
  <c r="G261" i="3"/>
  <c r="G256" i="3"/>
  <c r="G257" i="3"/>
  <c r="G260" i="3"/>
  <c r="G269" i="3"/>
  <c r="G4" i="3"/>
  <c r="G8" i="3"/>
  <c r="G11" i="3"/>
  <c r="G15" i="3"/>
  <c r="G64" i="3"/>
  <c r="G109" i="3"/>
  <c r="G112" i="3"/>
  <c r="G20" i="3"/>
  <c r="G81" i="3"/>
  <c r="G17" i="3"/>
  <c r="G158" i="3"/>
  <c r="G33" i="3"/>
  <c r="G92" i="3"/>
  <c r="G30" i="3"/>
  <c r="G167" i="3"/>
  <c r="G140" i="3"/>
  <c r="G42" i="3"/>
  <c r="G146" i="3"/>
  <c r="G151" i="3"/>
  <c r="G24" i="3"/>
  <c r="G27" i="3"/>
  <c r="G164" i="3"/>
  <c r="G169" i="3"/>
  <c r="G38" i="3"/>
  <c r="G49" i="3"/>
  <c r="G155" i="3"/>
  <c r="G204" i="3"/>
  <c r="G182" i="3"/>
  <c r="G183" i="3"/>
  <c r="G76" i="3"/>
  <c r="G130" i="3"/>
  <c r="G212" i="3"/>
  <c r="G54" i="3"/>
  <c r="G56" i="3"/>
  <c r="G59" i="3"/>
  <c r="G181" i="3"/>
  <c r="G201" i="3"/>
  <c r="G71" i="3"/>
  <c r="G157" i="3"/>
  <c r="G172" i="3"/>
  <c r="G82" i="3"/>
  <c r="G211" i="3"/>
  <c r="G194" i="3"/>
  <c r="G170" i="3"/>
  <c r="G218" i="3"/>
  <c r="G87" i="3"/>
  <c r="G219" i="3"/>
  <c r="G123" i="3"/>
  <c r="G100" i="3"/>
  <c r="G107" i="3"/>
  <c r="G235" i="3"/>
  <c r="G116" i="3"/>
  <c r="G132" i="3"/>
  <c r="G238" i="3"/>
  <c r="G153" i="3"/>
  <c r="G165" i="3"/>
  <c r="G188" i="3"/>
  <c r="G229" i="3"/>
  <c r="G198" i="3"/>
  <c r="G250" i="3"/>
  <c r="G247" i="3"/>
  <c r="G252" i="3"/>
  <c r="G244" i="3"/>
  <c r="G258" i="3"/>
  <c r="G268" i="3"/>
  <c r="G272" i="3"/>
  <c r="G263" i="3"/>
  <c r="G279" i="3"/>
  <c r="G266" i="3"/>
  <c r="G287" i="3"/>
  <c r="G278" i="3"/>
  <c r="G285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341" i="3"/>
  <c r="G333" i="3"/>
  <c r="G325" i="3"/>
  <c r="G317" i="3"/>
  <c r="G309" i="3"/>
  <c r="G301" i="3"/>
  <c r="G293" i="3"/>
  <c r="G280" i="3"/>
  <c r="G282" i="3"/>
  <c r="G265" i="3"/>
  <c r="G232" i="3"/>
  <c r="G163" i="3"/>
  <c r="G231" i="3"/>
  <c r="G195" i="3"/>
  <c r="G101" i="3"/>
  <c r="G72" i="3"/>
  <c r="G221" i="3"/>
  <c r="G85" i="3"/>
  <c r="G208" i="3"/>
  <c r="G44" i="3"/>
  <c r="G32" i="3"/>
  <c r="G177" i="3"/>
  <c r="G161" i="3"/>
  <c r="G103" i="3"/>
  <c r="G16" i="3"/>
  <c r="G5" i="3"/>
  <c r="G43" i="6"/>
  <c r="I43" i="6"/>
  <c r="H41" i="6"/>
  <c r="I41" i="6"/>
  <c r="I42" i="6"/>
  <c r="H42" i="6"/>
  <c r="I51" i="6"/>
  <c r="H51" i="6"/>
  <c r="I63" i="6"/>
  <c r="H63" i="6"/>
  <c r="G71" i="6"/>
  <c r="I44" i="6"/>
  <c r="H44" i="6"/>
  <c r="I48" i="6"/>
  <c r="H48" i="6"/>
  <c r="I52" i="6"/>
  <c r="H52" i="6"/>
  <c r="I56" i="6"/>
  <c r="H56" i="6"/>
  <c r="I60" i="6"/>
  <c r="H60" i="6"/>
  <c r="I64" i="6"/>
  <c r="H64" i="6"/>
  <c r="I68" i="6"/>
  <c r="H68" i="6"/>
  <c r="G72" i="6"/>
  <c r="G76" i="6"/>
  <c r="G80" i="6"/>
  <c r="I47" i="6"/>
  <c r="H47" i="6"/>
  <c r="I59" i="6"/>
  <c r="H59" i="6"/>
  <c r="G79" i="6"/>
  <c r="I45" i="6"/>
  <c r="H45" i="6"/>
  <c r="I49" i="6"/>
  <c r="H49" i="6"/>
  <c r="I53" i="6"/>
  <c r="H53" i="6"/>
  <c r="I57" i="6"/>
  <c r="H57" i="6"/>
  <c r="I61" i="6"/>
  <c r="H61" i="6"/>
  <c r="I65" i="6"/>
  <c r="H65" i="6"/>
  <c r="I69" i="6"/>
  <c r="H69" i="6"/>
  <c r="G73" i="6"/>
  <c r="G77" i="6"/>
  <c r="H43" i="6"/>
  <c r="I55" i="6"/>
  <c r="H55" i="6"/>
  <c r="I67" i="6"/>
  <c r="H67" i="6"/>
  <c r="G75" i="6"/>
  <c r="I46" i="6"/>
  <c r="H46" i="6"/>
  <c r="I50" i="6"/>
  <c r="H50" i="6"/>
  <c r="I54" i="6"/>
  <c r="H54" i="6"/>
  <c r="I58" i="6"/>
  <c r="H58" i="6"/>
  <c r="I62" i="6"/>
  <c r="H62" i="6"/>
  <c r="I66" i="6"/>
  <c r="H66" i="6"/>
  <c r="I70" i="6"/>
  <c r="H70" i="6"/>
  <c r="G74" i="6"/>
  <c r="G78" i="6"/>
  <c r="G139" i="7"/>
  <c r="G131" i="7"/>
  <c r="G260" i="7"/>
  <c r="G240" i="7"/>
  <c r="G118" i="7"/>
  <c r="G78" i="7"/>
  <c r="G102" i="7"/>
  <c r="G7" i="7"/>
  <c r="G77" i="7"/>
  <c r="G184" i="7"/>
  <c r="G108" i="7"/>
  <c r="G326" i="7"/>
  <c r="G220" i="7"/>
  <c r="G150" i="7"/>
  <c r="G81" i="7"/>
  <c r="G70" i="7"/>
  <c r="G332" i="7"/>
  <c r="G198" i="7"/>
  <c r="G140" i="7"/>
  <c r="G314" i="7"/>
  <c r="G294" i="7"/>
  <c r="G239" i="7"/>
  <c r="G45" i="7"/>
  <c r="G264" i="7"/>
  <c r="G148" i="7"/>
  <c r="G316" i="7"/>
  <c r="G116" i="7"/>
  <c r="G112" i="7"/>
  <c r="G210" i="7"/>
  <c r="G111" i="7"/>
  <c r="G101" i="7"/>
  <c r="G85" i="7"/>
  <c r="G37" i="7"/>
  <c r="G177" i="7"/>
  <c r="G285" i="7"/>
  <c r="G247" i="7"/>
  <c r="G235" i="7"/>
  <c r="G87" i="7"/>
  <c r="G201" i="7"/>
  <c r="G155" i="7"/>
  <c r="G339" i="7"/>
  <c r="G323" i="7"/>
  <c r="G307" i="7"/>
  <c r="G291" i="7"/>
  <c r="G261" i="7"/>
  <c r="G225" i="7"/>
  <c r="G227" i="7"/>
  <c r="G75" i="7"/>
  <c r="G61" i="7"/>
  <c r="G119" i="7"/>
  <c r="G343" i="7"/>
  <c r="G248" i="7"/>
  <c r="G206" i="7"/>
  <c r="G166" i="7"/>
  <c r="G46" i="7"/>
  <c r="G28" i="7"/>
  <c r="G86" i="7"/>
  <c r="G53" i="7"/>
  <c r="G128" i="7"/>
  <c r="G151" i="7"/>
  <c r="G276" i="7"/>
  <c r="G217" i="7"/>
  <c r="G142" i="7"/>
  <c r="G222" i="7"/>
  <c r="G103" i="7"/>
  <c r="G300" i="7"/>
  <c r="G54" i="7"/>
  <c r="G42" i="7"/>
  <c r="H81" i="10"/>
  <c r="Y40" i="10"/>
  <c r="I81" i="10"/>
  <c r="Y41" i="10"/>
  <c r="J58" i="10"/>
  <c r="G115" i="12"/>
  <c r="O130" i="12"/>
  <c r="O131" i="12"/>
  <c r="O132" i="12"/>
  <c r="O116" i="12"/>
  <c r="O117" i="12"/>
  <c r="P117" i="12"/>
  <c r="P131" i="12"/>
  <c r="J77" i="10"/>
  <c r="L77" i="10"/>
  <c r="J72" i="10"/>
  <c r="G97" i="7"/>
  <c r="G31" i="7"/>
  <c r="G288" i="7"/>
  <c r="G246" i="7"/>
  <c r="G136" i="7"/>
  <c r="G120" i="7"/>
  <c r="G160" i="7"/>
  <c r="G174" i="7"/>
  <c r="G176" i="7"/>
  <c r="G143" i="7"/>
  <c r="G3" i="7"/>
  <c r="G93" i="7"/>
  <c r="G197" i="7"/>
  <c r="G203" i="7"/>
  <c r="G124" i="7"/>
  <c r="G19" i="7"/>
  <c r="G13" i="7"/>
  <c r="G92" i="7"/>
  <c r="G11" i="7"/>
  <c r="G318" i="7"/>
  <c r="G281" i="7"/>
  <c r="G275" i="7"/>
  <c r="G255" i="7"/>
  <c r="G199" i="7"/>
  <c r="G189" i="7"/>
  <c r="G129" i="7"/>
  <c r="G216" i="7"/>
  <c r="G57" i="7"/>
  <c r="G52" i="7"/>
  <c r="G168" i="7"/>
  <c r="G62" i="7"/>
  <c r="G64" i="7"/>
  <c r="G232" i="7"/>
  <c r="G88" i="7"/>
  <c r="G104" i="7"/>
  <c r="G208" i="7"/>
  <c r="G32" i="7"/>
  <c r="G21" i="7"/>
  <c r="G5" i="7"/>
  <c r="G328" i="7"/>
  <c r="G312" i="7"/>
  <c r="G296" i="7"/>
  <c r="G268" i="7"/>
  <c r="G188" i="7"/>
  <c r="G100" i="7"/>
  <c r="G212" i="7"/>
  <c r="G38" i="7"/>
  <c r="G30" i="7"/>
  <c r="G15" i="7"/>
  <c r="G10" i="7"/>
  <c r="G50" i="7"/>
  <c r="G306" i="7"/>
  <c r="G138" i="7"/>
  <c r="H3" i="7"/>
  <c r="G126" i="7"/>
  <c r="G96" i="7"/>
  <c r="G65" i="7"/>
  <c r="G121" i="7"/>
  <c r="G83" i="7"/>
  <c r="G175" i="7"/>
  <c r="G63" i="7"/>
  <c r="G89" i="7"/>
  <c r="G22" i="7"/>
  <c r="G6" i="7"/>
  <c r="G158" i="7"/>
  <c r="G342" i="7"/>
  <c r="G310" i="7"/>
  <c r="G286" i="7"/>
  <c r="G262" i="7"/>
  <c r="G253" i="7"/>
  <c r="G185" i="7"/>
  <c r="G145" i="7"/>
  <c r="G230" i="7"/>
  <c r="G69" i="7"/>
  <c r="G214" i="7"/>
  <c r="G113" i="7"/>
  <c r="G110" i="7"/>
  <c r="G9" i="7"/>
  <c r="G4" i="7"/>
  <c r="G190" i="7"/>
  <c r="G80" i="7"/>
  <c r="G60" i="7"/>
  <c r="G40" i="7"/>
  <c r="G134" i="7"/>
  <c r="G73" i="7"/>
  <c r="G340" i="7"/>
  <c r="G324" i="7"/>
  <c r="G308" i="7"/>
  <c r="G292" i="7"/>
  <c r="G244" i="7"/>
  <c r="G238" i="7"/>
  <c r="G172" i="7"/>
  <c r="G76" i="7"/>
  <c r="G164" i="7"/>
  <c r="G33" i="7"/>
  <c r="G8" i="7"/>
  <c r="G18" i="7"/>
  <c r="G338" i="7"/>
  <c r="G298" i="7"/>
  <c r="G74" i="7"/>
  <c r="G170" i="7"/>
  <c r="G202" i="7"/>
  <c r="G266" i="7"/>
  <c r="G82" i="7"/>
  <c r="G114" i="7"/>
  <c r="G178" i="7"/>
  <c r="G242" i="7"/>
  <c r="G274" i="7"/>
  <c r="G26" i="7"/>
  <c r="G122" i="7"/>
  <c r="G154" i="7"/>
  <c r="G186" i="7"/>
  <c r="G218" i="7"/>
  <c r="G250" i="7"/>
  <c r="G282" i="7"/>
  <c r="G344" i="7"/>
  <c r="G34" i="7"/>
  <c r="G66" i="7"/>
  <c r="G98" i="7"/>
  <c r="G130" i="7"/>
  <c r="G194" i="7"/>
  <c r="G226" i="7"/>
  <c r="G258" i="7"/>
  <c r="G290" i="7"/>
  <c r="G322" i="7"/>
  <c r="G20" i="7"/>
  <c r="G334" i="7"/>
  <c r="G302" i="7"/>
  <c r="G273" i="7"/>
  <c r="G270" i="7"/>
  <c r="G233" i="7"/>
  <c r="G196" i="7"/>
  <c r="G224" i="7"/>
  <c r="G228" i="7"/>
  <c r="G223" i="7"/>
  <c r="G51" i="7"/>
  <c r="G25" i="7"/>
  <c r="G152" i="7"/>
  <c r="G167" i="7"/>
  <c r="G280" i="7"/>
  <c r="G144" i="7"/>
  <c r="G72" i="7"/>
  <c r="G192" i="7"/>
  <c r="G44" i="7"/>
  <c r="G29" i="7"/>
  <c r="G16" i="7"/>
  <c r="G336" i="7"/>
  <c r="G320" i="7"/>
  <c r="G304" i="7"/>
  <c r="G278" i="7"/>
  <c r="G252" i="7"/>
  <c r="G132" i="7"/>
  <c r="G56" i="7"/>
  <c r="G182" i="7"/>
  <c r="G24" i="7"/>
  <c r="G17" i="7"/>
  <c r="G146" i="7"/>
  <c r="G90" i="7"/>
  <c r="G330" i="7"/>
  <c r="G234" i="7"/>
  <c r="G58" i="7"/>
  <c r="H3" i="3"/>
  <c r="H4" i="3"/>
  <c r="H5" i="3"/>
  <c r="H6" i="3"/>
  <c r="H7" i="3"/>
  <c r="H8" i="3"/>
  <c r="I75" i="6"/>
  <c r="H75" i="6"/>
  <c r="I80" i="6"/>
  <c r="H80" i="6"/>
  <c r="I78" i="6"/>
  <c r="H78" i="6"/>
  <c r="I72" i="6"/>
  <c r="H72" i="6"/>
  <c r="I77" i="6"/>
  <c r="H77" i="6"/>
  <c r="I76" i="6"/>
  <c r="H76" i="6"/>
  <c r="I73" i="6"/>
  <c r="H73" i="6"/>
  <c r="I74" i="6"/>
  <c r="H74" i="6"/>
  <c r="I79" i="6"/>
  <c r="H79" i="6"/>
  <c r="I71" i="6"/>
  <c r="H71" i="6"/>
  <c r="G81" i="6"/>
  <c r="E275" i="3"/>
  <c r="E45" i="3"/>
  <c r="E278" i="3"/>
  <c r="E163" i="3"/>
  <c r="E228" i="3"/>
  <c r="E343" i="3"/>
  <c r="E21" i="3"/>
  <c r="E14" i="3"/>
  <c r="E284" i="3"/>
  <c r="E56" i="3"/>
  <c r="E42" i="3"/>
  <c r="E344" i="3"/>
  <c r="E49" i="3"/>
  <c r="E125" i="3"/>
  <c r="E16" i="3"/>
  <c r="E15" i="3"/>
  <c r="E9" i="3"/>
  <c r="E77" i="3"/>
  <c r="E88" i="3"/>
  <c r="E28" i="3"/>
  <c r="E213" i="3"/>
  <c r="E22" i="3"/>
  <c r="E335" i="3"/>
  <c r="E24" i="3"/>
  <c r="E92" i="3"/>
  <c r="E257" i="3"/>
  <c r="E58" i="3"/>
  <c r="E112" i="3"/>
  <c r="E151" i="3"/>
  <c r="E336" i="3"/>
  <c r="E129" i="3"/>
  <c r="E269" i="3"/>
  <c r="E270" i="3"/>
  <c r="E142" i="3"/>
  <c r="E57" i="3"/>
  <c r="E337" i="3"/>
  <c r="E338" i="3"/>
  <c r="E277" i="3"/>
  <c r="E70" i="3"/>
  <c r="E339" i="3"/>
  <c r="E81" i="3"/>
  <c r="E340" i="3"/>
  <c r="E283" i="3"/>
  <c r="E341" i="3"/>
  <c r="E119" i="3"/>
  <c r="E121" i="3"/>
  <c r="E116" i="3"/>
  <c r="E126" i="3"/>
  <c r="E19" i="3"/>
  <c r="E342" i="3"/>
  <c r="E237" i="3"/>
  <c r="E73" i="3"/>
  <c r="E170" i="3"/>
  <c r="E193" i="3"/>
  <c r="E159" i="3"/>
  <c r="E180" i="3"/>
  <c r="E226" i="3"/>
  <c r="E188" i="3"/>
  <c r="E50" i="3"/>
  <c r="E148" i="3"/>
  <c r="E168" i="3"/>
  <c r="E72" i="3"/>
  <c r="E99" i="3"/>
  <c r="E51" i="3"/>
  <c r="E76" i="3"/>
  <c r="E64" i="3"/>
  <c r="E95" i="3"/>
  <c r="E243" i="3"/>
  <c r="E52" i="3"/>
  <c r="E328" i="3"/>
  <c r="E289" i="3"/>
  <c r="E18" i="3"/>
  <c r="E36" i="3"/>
  <c r="E329" i="3"/>
  <c r="E29" i="3"/>
  <c r="E265" i="3"/>
  <c r="E199" i="3"/>
  <c r="E55" i="3"/>
  <c r="E13" i="3"/>
  <c r="E23" i="3"/>
  <c r="E17" i="3"/>
  <c r="E197" i="3"/>
  <c r="E330" i="3"/>
  <c r="E190" i="3"/>
  <c r="E331" i="3"/>
  <c r="E332" i="3"/>
  <c r="E158" i="3"/>
  <c r="E210" i="3"/>
  <c r="E333" i="3"/>
  <c r="E160" i="3"/>
  <c r="E281" i="3"/>
  <c r="E139" i="3"/>
  <c r="E334" i="3"/>
  <c r="E20" i="3"/>
  <c r="E256" i="3"/>
  <c r="E145" i="3"/>
  <c r="E322" i="3"/>
  <c r="E176" i="3"/>
  <c r="E66" i="3"/>
  <c r="E323" i="3"/>
  <c r="E324" i="3"/>
  <c r="E94" i="3"/>
  <c r="E217" i="3"/>
  <c r="E244" i="3"/>
  <c r="E75" i="3"/>
  <c r="E232" i="3"/>
  <c r="E124" i="3"/>
  <c r="E156" i="3"/>
  <c r="E79" i="3"/>
  <c r="E279" i="3"/>
  <c r="E146" i="3"/>
  <c r="E211" i="3"/>
  <c r="E259" i="3"/>
  <c r="E325" i="3"/>
  <c r="E326" i="3"/>
  <c r="E189" i="3"/>
  <c r="E261" i="3"/>
  <c r="E327" i="3"/>
  <c r="E171" i="3"/>
  <c r="E218" i="3"/>
  <c r="E224" i="3"/>
  <c r="E102" i="3"/>
  <c r="E313" i="3"/>
  <c r="E166" i="3"/>
  <c r="E147" i="3"/>
  <c r="E206" i="3"/>
  <c r="E153" i="3"/>
  <c r="E174" i="3"/>
  <c r="E209" i="3"/>
  <c r="E314" i="3"/>
  <c r="E315" i="3"/>
  <c r="E286" i="3"/>
  <c r="E175" i="3"/>
  <c r="E150" i="3"/>
  <c r="E236" i="3"/>
  <c r="E201" i="3"/>
  <c r="E316" i="3"/>
  <c r="E167" i="3"/>
  <c r="E220" i="3"/>
  <c r="E317" i="3"/>
  <c r="E285" i="3"/>
  <c r="E318" i="3"/>
  <c r="E319" i="3"/>
  <c r="E291" i="3"/>
  <c r="E187" i="3"/>
  <c r="E273" i="3"/>
  <c r="E231" i="3"/>
  <c r="E203" i="3"/>
  <c r="E100" i="3"/>
  <c r="E253" i="3"/>
  <c r="E320" i="3"/>
  <c r="E321" i="3"/>
  <c r="E212" i="3"/>
  <c r="E233" i="3"/>
  <c r="E181" i="3"/>
  <c r="E164" i="3"/>
  <c r="E127" i="3"/>
  <c r="E307" i="3"/>
  <c r="E122" i="3"/>
  <c r="E252" i="3"/>
  <c r="E191" i="3"/>
  <c r="E105" i="3"/>
  <c r="E219" i="3"/>
  <c r="E136" i="3"/>
  <c r="E246" i="3"/>
  <c r="E110" i="3"/>
  <c r="E173" i="3"/>
  <c r="E184" i="3"/>
  <c r="E200" i="3"/>
  <c r="E208" i="3"/>
  <c r="E165" i="3"/>
  <c r="E161" i="3"/>
  <c r="E89" i="3"/>
  <c r="E111" i="3"/>
  <c r="E263" i="3"/>
  <c r="E242" i="3"/>
  <c r="E138" i="3"/>
  <c r="E82" i="3"/>
  <c r="E107" i="3"/>
  <c r="E308" i="3"/>
  <c r="E205" i="3"/>
  <c r="E245" i="3"/>
  <c r="E113" i="3"/>
  <c r="E169" i="3"/>
  <c r="E221" i="3"/>
  <c r="E229" i="3"/>
  <c r="E309" i="3"/>
  <c r="E249" i="3"/>
  <c r="E276" i="3"/>
  <c r="E267" i="3"/>
  <c r="E185" i="3"/>
  <c r="E310" i="3"/>
  <c r="E311" i="3"/>
  <c r="E234" i="3"/>
  <c r="E239" i="3"/>
  <c r="E238" i="3"/>
  <c r="E93" i="3"/>
  <c r="E90" i="3"/>
  <c r="E196" i="3"/>
  <c r="E162" i="3"/>
  <c r="E155" i="3"/>
  <c r="E182" i="3"/>
  <c r="E115" i="3"/>
  <c r="E91" i="3"/>
  <c r="E132" i="3"/>
  <c r="E80" i="3"/>
  <c r="E312" i="3"/>
  <c r="E135" i="3"/>
  <c r="E84" i="3"/>
  <c r="E225" i="3"/>
  <c r="E96" i="3"/>
  <c r="E258" i="3"/>
  <c r="E140" i="3"/>
  <c r="E141" i="3"/>
  <c r="E101" i="3"/>
  <c r="E3" i="3"/>
  <c r="E8" i="3"/>
  <c r="E152" i="3"/>
  <c r="E11" i="3"/>
  <c r="E85" i="3"/>
  <c r="E12" i="3"/>
  <c r="E5" i="3"/>
  <c r="E114" i="3"/>
  <c r="E4" i="3"/>
  <c r="E6" i="3"/>
  <c r="E271" i="3"/>
  <c r="E304" i="3"/>
  <c r="E10" i="3"/>
  <c r="E305" i="3"/>
  <c r="E306" i="3"/>
  <c r="E7" i="3"/>
  <c r="E2" i="3"/>
  <c r="E40" i="3"/>
  <c r="E251" i="3"/>
  <c r="E222" i="3"/>
  <c r="E59" i="3"/>
  <c r="E266" i="3"/>
  <c r="E247" i="3"/>
  <c r="E157" i="3"/>
  <c r="E41" i="3"/>
  <c r="E178" i="3"/>
  <c r="E192" i="3"/>
  <c r="E25" i="3"/>
  <c r="E48" i="3"/>
  <c r="E47" i="3"/>
  <c r="E98" i="3"/>
  <c r="E34" i="3"/>
  <c r="E32" i="3"/>
  <c r="E300" i="3"/>
  <c r="E33" i="3"/>
  <c r="E287" i="3"/>
  <c r="E195" i="3"/>
  <c r="E198" i="3"/>
  <c r="E268" i="3"/>
  <c r="E183" i="3"/>
  <c r="E120" i="3"/>
  <c r="E301" i="3"/>
  <c r="E68" i="3"/>
  <c r="E230" i="3"/>
  <c r="E302" i="3"/>
  <c r="E133" i="3"/>
  <c r="E123" i="3"/>
  <c r="E303" i="3"/>
  <c r="E288" i="3"/>
  <c r="E39" i="3"/>
  <c r="E103" i="3"/>
  <c r="E143" i="3"/>
  <c r="E130" i="3"/>
  <c r="E69" i="3"/>
  <c r="E227" i="3"/>
  <c r="E223" i="3"/>
  <c r="E128" i="3"/>
  <c r="E207" i="3"/>
  <c r="E78" i="3"/>
  <c r="E204" i="3"/>
  <c r="E296" i="3"/>
  <c r="E290" i="3"/>
  <c r="E109" i="3"/>
  <c r="E106" i="3"/>
  <c r="E216" i="3"/>
  <c r="E53" i="3"/>
  <c r="E240" i="3"/>
  <c r="E26" i="3"/>
  <c r="E44" i="3"/>
  <c r="E62" i="3"/>
  <c r="E117" i="3"/>
  <c r="E255" i="3"/>
  <c r="E177" i="3"/>
  <c r="E297" i="3"/>
  <c r="E131" i="3"/>
  <c r="E67" i="3"/>
  <c r="E241" i="3"/>
  <c r="E292" i="3"/>
  <c r="E30" i="3"/>
  <c r="E202" i="3"/>
  <c r="E65" i="3"/>
  <c r="E194" i="3"/>
  <c r="E31" i="3"/>
  <c r="E154" i="3"/>
  <c r="E54" i="3"/>
  <c r="E108" i="3"/>
  <c r="E149" i="3"/>
  <c r="E60" i="3"/>
  <c r="E298" i="3"/>
  <c r="E186" i="3"/>
  <c r="E43" i="3"/>
  <c r="E299" i="3"/>
  <c r="E118" i="3"/>
  <c r="E179" i="3"/>
  <c r="E272" i="3"/>
  <c r="E38" i="3"/>
  <c r="E280" i="3"/>
  <c r="E293" i="3"/>
  <c r="E86" i="3"/>
  <c r="E248" i="3"/>
  <c r="E97" i="3"/>
  <c r="E254" i="3"/>
  <c r="E260" i="3"/>
  <c r="E74" i="3"/>
  <c r="E235" i="3"/>
  <c r="E294" i="3"/>
  <c r="E282" i="3"/>
  <c r="E87" i="3"/>
  <c r="E214" i="3"/>
  <c r="E262" i="3"/>
  <c r="E63" i="3"/>
  <c r="E295" i="3"/>
  <c r="E104" i="3"/>
  <c r="E35" i="3"/>
  <c r="E46" i="3"/>
  <c r="E274" i="3"/>
  <c r="E71" i="3"/>
  <c r="E250" i="3"/>
  <c r="E37" i="3"/>
  <c r="E27" i="3"/>
  <c r="E61" i="3"/>
  <c r="E144" i="3"/>
  <c r="E83" i="3"/>
  <c r="E264" i="3"/>
  <c r="E137" i="3"/>
  <c r="E172" i="3"/>
  <c r="E134" i="3"/>
  <c r="E215" i="3"/>
  <c r="J41" i="10"/>
  <c r="P132" i="12"/>
  <c r="P116" i="12"/>
  <c r="J47" i="10"/>
  <c r="K47" i="10"/>
  <c r="J61" i="10"/>
  <c r="J69" i="10"/>
  <c r="K69" i="10"/>
  <c r="K77" i="10"/>
  <c r="J51" i="10"/>
  <c r="L51" i="10"/>
  <c r="J65" i="10"/>
  <c r="J55" i="10"/>
  <c r="K55" i="10"/>
  <c r="J73" i="10"/>
  <c r="L73" i="10"/>
  <c r="L72" i="10"/>
  <c r="M72" i="10"/>
  <c r="K72" i="10"/>
  <c r="M47" i="10"/>
  <c r="L55" i="10"/>
  <c r="M55" i="10"/>
  <c r="L41" i="10"/>
  <c r="M41" i="10"/>
  <c r="K41" i="10"/>
  <c r="L65" i="10"/>
  <c r="M65" i="10"/>
  <c r="K65" i="10"/>
  <c r="L69" i="10"/>
  <c r="M69" i="10"/>
  <c r="M77" i="10"/>
  <c r="J44" i="10"/>
  <c r="J48" i="10"/>
  <c r="J52" i="10"/>
  <c r="J56" i="10"/>
  <c r="J42" i="10"/>
  <c r="J62" i="10"/>
  <c r="J66" i="10"/>
  <c r="J74" i="10"/>
  <c r="J78" i="10"/>
  <c r="J70" i="10"/>
  <c r="L61" i="10"/>
  <c r="M61" i="10"/>
  <c r="K61" i="10"/>
  <c r="K73" i="10"/>
  <c r="J45" i="10"/>
  <c r="J49" i="10"/>
  <c r="J53" i="10"/>
  <c r="J57" i="10"/>
  <c r="J43" i="10"/>
  <c r="J63" i="10"/>
  <c r="J67" i="10"/>
  <c r="J75" i="10"/>
  <c r="J79" i="10"/>
  <c r="J71" i="10"/>
  <c r="L58" i="10"/>
  <c r="K58" i="10"/>
  <c r="M58" i="10"/>
  <c r="M51" i="10"/>
  <c r="J46" i="10"/>
  <c r="J50" i="10"/>
  <c r="J54" i="10"/>
  <c r="J59" i="10"/>
  <c r="J60" i="10"/>
  <c r="J64" i="10"/>
  <c r="J68" i="10"/>
  <c r="J76" i="10"/>
  <c r="J80" i="10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E345" i="3"/>
  <c r="H81" i="6"/>
  <c r="Y40" i="6"/>
  <c r="I81" i="6"/>
  <c r="Y41" i="6"/>
  <c r="O3" i="2"/>
  <c r="K51" i="10"/>
  <c r="L47" i="10"/>
  <c r="M73" i="10"/>
  <c r="L80" i="10"/>
  <c r="K80" i="10"/>
  <c r="M80" i="10"/>
  <c r="L60" i="10"/>
  <c r="M60" i="10"/>
  <c r="K60" i="10"/>
  <c r="L46" i="10"/>
  <c r="K46" i="10"/>
  <c r="M46" i="10"/>
  <c r="L75" i="10"/>
  <c r="K75" i="10"/>
  <c r="M75" i="10"/>
  <c r="L57" i="10"/>
  <c r="M57" i="10"/>
  <c r="K57" i="10"/>
  <c r="L74" i="10"/>
  <c r="M74" i="10"/>
  <c r="K74" i="10"/>
  <c r="L56" i="10"/>
  <c r="M56" i="10"/>
  <c r="K56" i="10"/>
  <c r="L76" i="10"/>
  <c r="M76" i="10"/>
  <c r="K76" i="10"/>
  <c r="L59" i="10"/>
  <c r="K59" i="10"/>
  <c r="M59" i="10"/>
  <c r="L67" i="10"/>
  <c r="M67" i="10"/>
  <c r="K67" i="10"/>
  <c r="L53" i="10"/>
  <c r="M53" i="10"/>
  <c r="K53" i="10"/>
  <c r="L66" i="10"/>
  <c r="M66" i="10"/>
  <c r="K66" i="10"/>
  <c r="L52" i="10"/>
  <c r="M52" i="10"/>
  <c r="K52" i="10"/>
  <c r="L54" i="10"/>
  <c r="K54" i="10"/>
  <c r="M54" i="10"/>
  <c r="Y42" i="10"/>
  <c r="L68" i="10"/>
  <c r="K68" i="10"/>
  <c r="M68" i="10"/>
  <c r="L71" i="10"/>
  <c r="K71" i="10"/>
  <c r="M71" i="10"/>
  <c r="L63" i="10"/>
  <c r="M63" i="10"/>
  <c r="K63" i="10"/>
  <c r="L49" i="10"/>
  <c r="M49" i="10"/>
  <c r="K49" i="10"/>
  <c r="L70" i="10"/>
  <c r="K70" i="10"/>
  <c r="M70" i="10"/>
  <c r="L62" i="10"/>
  <c r="M62" i="10"/>
  <c r="K62" i="10"/>
  <c r="L48" i="10"/>
  <c r="M48" i="10"/>
  <c r="K48" i="10"/>
  <c r="L64" i="10"/>
  <c r="K64" i="10"/>
  <c r="M64" i="10"/>
  <c r="L50" i="10"/>
  <c r="M50" i="10"/>
  <c r="K50" i="10"/>
  <c r="L79" i="10"/>
  <c r="K79" i="10"/>
  <c r="M79" i="10"/>
  <c r="L43" i="10"/>
  <c r="M43" i="10"/>
  <c r="K43" i="10"/>
  <c r="L45" i="10"/>
  <c r="K45" i="10"/>
  <c r="M45" i="10"/>
  <c r="L78" i="10"/>
  <c r="K78" i="10"/>
  <c r="M78" i="10"/>
  <c r="L42" i="10"/>
  <c r="M42" i="10"/>
  <c r="K42" i="10"/>
  <c r="L44" i="10"/>
  <c r="K44" i="10"/>
  <c r="M44" i="10"/>
  <c r="J80" i="6"/>
  <c r="J79" i="6"/>
  <c r="J78" i="6"/>
  <c r="J77" i="6"/>
  <c r="J76" i="6"/>
  <c r="J75" i="6"/>
  <c r="J74" i="6"/>
  <c r="J73" i="6"/>
  <c r="J72" i="6"/>
  <c r="J71" i="6"/>
  <c r="J70" i="6"/>
  <c r="J69" i="6"/>
  <c r="J58" i="6"/>
  <c r="J57" i="6"/>
  <c r="J56" i="6"/>
  <c r="J55" i="6"/>
  <c r="J54" i="6"/>
  <c r="J53" i="6"/>
  <c r="J43" i="6"/>
  <c r="J68" i="6"/>
  <c r="J64" i="6"/>
  <c r="J60" i="6"/>
  <c r="J67" i="6"/>
  <c r="J63" i="6"/>
  <c r="J61" i="6"/>
  <c r="J59" i="6"/>
  <c r="J42" i="6"/>
  <c r="J41" i="6"/>
  <c r="J65" i="6"/>
  <c r="J66" i="6"/>
  <c r="J52" i="6"/>
  <c r="J51" i="6"/>
  <c r="J50" i="6"/>
  <c r="J49" i="6"/>
  <c r="J48" i="6"/>
  <c r="J47" i="6"/>
  <c r="J46" i="6"/>
  <c r="J45" i="6"/>
  <c r="J44" i="6"/>
  <c r="J62" i="6"/>
  <c r="F33" i="2"/>
  <c r="G33" i="2"/>
  <c r="H33" i="2"/>
  <c r="I33" i="2"/>
  <c r="J33" i="2"/>
  <c r="K33" i="2"/>
  <c r="L33" i="2"/>
  <c r="M33" i="2"/>
  <c r="N33" i="2"/>
  <c r="E33" i="2"/>
  <c r="O3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L81" i="10"/>
  <c r="M81" i="10"/>
  <c r="AA41" i="10"/>
  <c r="K81" i="10"/>
  <c r="AA40" i="10"/>
  <c r="N69" i="10"/>
  <c r="N72" i="10"/>
  <c r="N66" i="10"/>
  <c r="N65" i="10"/>
  <c r="N61" i="10"/>
  <c r="N60" i="10"/>
  <c r="N75" i="10"/>
  <c r="N73" i="10"/>
  <c r="N59" i="10"/>
  <c r="N57" i="10"/>
  <c r="N43" i="10"/>
  <c r="N42" i="10"/>
  <c r="N56" i="10"/>
  <c r="N55" i="10"/>
  <c r="N54" i="10"/>
  <c r="N52" i="10"/>
  <c r="N51" i="10"/>
  <c r="N50" i="10"/>
  <c r="N48" i="10"/>
  <c r="N47" i="10"/>
  <c r="N46" i="10"/>
  <c r="N44" i="10"/>
  <c r="N41" i="10"/>
  <c r="N78" i="10"/>
  <c r="N74" i="10"/>
  <c r="L66" i="6"/>
  <c r="M66" i="6"/>
  <c r="K66" i="6"/>
  <c r="L53" i="6"/>
  <c r="K53" i="6"/>
  <c r="M53" i="6"/>
  <c r="L57" i="6"/>
  <c r="M57" i="6"/>
  <c r="K57" i="6"/>
  <c r="L79" i="6"/>
  <c r="K79" i="6"/>
  <c r="M79" i="6"/>
  <c r="L46" i="6"/>
  <c r="M46" i="6"/>
  <c r="K46" i="6"/>
  <c r="L50" i="6"/>
  <c r="M50" i="6"/>
  <c r="K50" i="6"/>
  <c r="L65" i="6"/>
  <c r="M65" i="6"/>
  <c r="K65" i="6"/>
  <c r="L61" i="6"/>
  <c r="M61" i="6"/>
  <c r="K61" i="6"/>
  <c r="L64" i="6"/>
  <c r="K64" i="6"/>
  <c r="M64" i="6"/>
  <c r="L54" i="6"/>
  <c r="M54" i="6"/>
  <c r="K54" i="6"/>
  <c r="L58" i="6"/>
  <c r="M58" i="6"/>
  <c r="K58" i="6"/>
  <c r="L72" i="6"/>
  <c r="M72" i="6"/>
  <c r="K72" i="6"/>
  <c r="L76" i="6"/>
  <c r="M76" i="6"/>
  <c r="K76" i="6"/>
  <c r="L80" i="6"/>
  <c r="K80" i="6"/>
  <c r="M80" i="6"/>
  <c r="L45" i="6"/>
  <c r="M45" i="6"/>
  <c r="K45" i="6"/>
  <c r="L59" i="6"/>
  <c r="K59" i="6"/>
  <c r="M59" i="6"/>
  <c r="L71" i="6"/>
  <c r="M71" i="6"/>
  <c r="K71" i="6"/>
  <c r="L47" i="6"/>
  <c r="M47" i="6"/>
  <c r="K47" i="6"/>
  <c r="L51" i="6"/>
  <c r="K51" i="6"/>
  <c r="M51" i="6"/>
  <c r="L41" i="6"/>
  <c r="Y42" i="6"/>
  <c r="K41" i="6"/>
  <c r="M41" i="6"/>
  <c r="L63" i="6"/>
  <c r="M63" i="6"/>
  <c r="K63" i="6"/>
  <c r="L68" i="6"/>
  <c r="K68" i="6"/>
  <c r="M68" i="6"/>
  <c r="L55" i="6"/>
  <c r="M55" i="6"/>
  <c r="K55" i="6"/>
  <c r="L69" i="6"/>
  <c r="M69" i="6"/>
  <c r="K69" i="6"/>
  <c r="L73" i="6"/>
  <c r="M73" i="6"/>
  <c r="K73" i="6"/>
  <c r="L77" i="6"/>
  <c r="K77" i="6"/>
  <c r="M77" i="6"/>
  <c r="L49" i="6"/>
  <c r="M49" i="6"/>
  <c r="K49" i="6"/>
  <c r="L60" i="6"/>
  <c r="M60" i="6"/>
  <c r="K60" i="6"/>
  <c r="L75" i="6"/>
  <c r="K75" i="6"/>
  <c r="M75" i="6"/>
  <c r="L62" i="6"/>
  <c r="M62" i="6"/>
  <c r="K62" i="6"/>
  <c r="L44" i="6"/>
  <c r="M44" i="6"/>
  <c r="K44" i="6"/>
  <c r="L48" i="6"/>
  <c r="K48" i="6"/>
  <c r="M48" i="6"/>
  <c r="L52" i="6"/>
  <c r="M52" i="6"/>
  <c r="K52" i="6"/>
  <c r="L42" i="6"/>
  <c r="M42" i="6"/>
  <c r="K42" i="6"/>
  <c r="L67" i="6"/>
  <c r="M67" i="6"/>
  <c r="K67" i="6"/>
  <c r="L43" i="6"/>
  <c r="M43" i="6"/>
  <c r="K43" i="6"/>
  <c r="L56" i="6"/>
  <c r="K56" i="6"/>
  <c r="M56" i="6"/>
  <c r="L70" i="6"/>
  <c r="M70" i="6"/>
  <c r="K70" i="6"/>
  <c r="L74" i="6"/>
  <c r="K74" i="6"/>
  <c r="M74" i="6"/>
  <c r="L78" i="6"/>
  <c r="K78" i="6"/>
  <c r="M78" i="6"/>
  <c r="O33" i="2"/>
  <c r="N62" i="10"/>
  <c r="N68" i="10"/>
  <c r="N76" i="10"/>
  <c r="N45" i="10"/>
  <c r="O45" i="10"/>
  <c r="N49" i="10"/>
  <c r="N53" i="10"/>
  <c r="N80" i="10"/>
  <c r="N58" i="10"/>
  <c r="O58" i="10"/>
  <c r="N77" i="10"/>
  <c r="N64" i="10"/>
  <c r="N70" i="10"/>
  <c r="N79" i="10"/>
  <c r="P79" i="10"/>
  <c r="N63" i="10"/>
  <c r="N67" i="10"/>
  <c r="N71" i="10"/>
  <c r="Q71" i="10"/>
  <c r="P48" i="10"/>
  <c r="Q48" i="10"/>
  <c r="O48" i="10"/>
  <c r="P57" i="10"/>
  <c r="Q57" i="10"/>
  <c r="O57" i="10"/>
  <c r="P61" i="10"/>
  <c r="Q61" i="10"/>
  <c r="O61" i="10"/>
  <c r="P69" i="10"/>
  <c r="Q69" i="10"/>
  <c r="O69" i="10"/>
  <c r="P76" i="10"/>
  <c r="Q76" i="10"/>
  <c r="O76" i="10"/>
  <c r="Q45" i="10"/>
  <c r="P49" i="10"/>
  <c r="O49" i="10"/>
  <c r="Q49" i="10"/>
  <c r="P53" i="10"/>
  <c r="Q53" i="10"/>
  <c r="O53" i="10"/>
  <c r="P80" i="10"/>
  <c r="O80" i="10"/>
  <c r="Q80" i="10"/>
  <c r="Q58" i="10"/>
  <c r="P77" i="10"/>
  <c r="Q77" i="10"/>
  <c r="O77" i="10"/>
  <c r="P62" i="10"/>
  <c r="Q62" i="10"/>
  <c r="O62" i="10"/>
  <c r="P66" i="10"/>
  <c r="Q66" i="10"/>
  <c r="O66" i="10"/>
  <c r="P70" i="10"/>
  <c r="Q70" i="10"/>
  <c r="O70" i="10"/>
  <c r="P44" i="10"/>
  <c r="O44" i="10"/>
  <c r="Q44" i="10"/>
  <c r="P75" i="10"/>
  <c r="Q75" i="10"/>
  <c r="O75" i="10"/>
  <c r="P78" i="10"/>
  <c r="O78" i="10"/>
  <c r="Q78" i="10"/>
  <c r="P46" i="10"/>
  <c r="O46" i="10"/>
  <c r="Q46" i="10"/>
  <c r="P50" i="10"/>
  <c r="Q50" i="10"/>
  <c r="O50" i="10"/>
  <c r="P54" i="10"/>
  <c r="Q54" i="10"/>
  <c r="O54" i="10"/>
  <c r="P42" i="10"/>
  <c r="O42" i="10"/>
  <c r="Q42" i="10"/>
  <c r="P59" i="10"/>
  <c r="O59" i="10"/>
  <c r="Q59" i="10"/>
  <c r="Q79" i="10"/>
  <c r="P63" i="10"/>
  <c r="O63" i="10"/>
  <c r="Q63" i="10"/>
  <c r="P67" i="10"/>
  <c r="O67" i="10"/>
  <c r="Q67" i="10"/>
  <c r="P71" i="10"/>
  <c r="P74" i="10"/>
  <c r="Q74" i="10"/>
  <c r="O74" i="10"/>
  <c r="P52" i="10"/>
  <c r="Q52" i="10"/>
  <c r="O52" i="10"/>
  <c r="P56" i="10"/>
  <c r="Q56" i="10"/>
  <c r="O56" i="10"/>
  <c r="P65" i="10"/>
  <c r="Q65" i="10"/>
  <c r="O65" i="10"/>
  <c r="P41" i="10"/>
  <c r="AA42" i="10"/>
  <c r="O41" i="10"/>
  <c r="Q41" i="10"/>
  <c r="P47" i="10"/>
  <c r="Q47" i="10"/>
  <c r="O47" i="10"/>
  <c r="P51" i="10"/>
  <c r="Q51" i="10"/>
  <c r="O51" i="10"/>
  <c r="P55" i="10"/>
  <c r="O55" i="10"/>
  <c r="Q55" i="10"/>
  <c r="P43" i="10"/>
  <c r="Q43" i="10"/>
  <c r="O43" i="10"/>
  <c r="P73" i="10"/>
  <c r="O73" i="10"/>
  <c r="Q73" i="10"/>
  <c r="P60" i="10"/>
  <c r="Q60" i="10"/>
  <c r="O60" i="10"/>
  <c r="P64" i="10"/>
  <c r="O64" i="10"/>
  <c r="Q64" i="10"/>
  <c r="P68" i="10"/>
  <c r="O68" i="10"/>
  <c r="Q68" i="10"/>
  <c r="P72" i="10"/>
  <c r="Q72" i="10"/>
  <c r="O72" i="10"/>
  <c r="L81" i="6"/>
  <c r="K81" i="6"/>
  <c r="AA40" i="6"/>
  <c r="M81" i="6"/>
  <c r="AA41" i="6"/>
  <c r="O79" i="10"/>
  <c r="P58" i="10"/>
  <c r="P45" i="10"/>
  <c r="P81" i="10"/>
  <c r="O71" i="10"/>
  <c r="Q81" i="10"/>
  <c r="AA43" i="10"/>
  <c r="O81" i="10"/>
  <c r="N70" i="6"/>
  <c r="N69" i="6"/>
  <c r="N80" i="6"/>
  <c r="N79" i="6"/>
  <c r="N78" i="6"/>
  <c r="N77" i="6"/>
  <c r="N76" i="6"/>
  <c r="N75" i="6"/>
  <c r="N74" i="6"/>
  <c r="N73" i="6"/>
  <c r="N72" i="6"/>
  <c r="N71" i="6"/>
  <c r="N62" i="6"/>
  <c r="N61" i="6"/>
  <c r="N60" i="6"/>
  <c r="N59" i="6"/>
  <c r="N58" i="6"/>
  <c r="N57" i="6"/>
  <c r="N56" i="6"/>
  <c r="N55" i="6"/>
  <c r="N54" i="6"/>
  <c r="N53" i="6"/>
  <c r="N68" i="6"/>
  <c r="N67" i="6"/>
  <c r="N66" i="6"/>
  <c r="N65" i="6"/>
  <c r="N64" i="6"/>
  <c r="N63" i="6"/>
  <c r="N43" i="6"/>
  <c r="N52" i="6"/>
  <c r="N51" i="6"/>
  <c r="N50" i="6"/>
  <c r="N49" i="6"/>
  <c r="N48" i="6"/>
  <c r="N47" i="6"/>
  <c r="N46" i="6"/>
  <c r="N45" i="6"/>
  <c r="N44" i="6"/>
  <c r="N42" i="6"/>
  <c r="N41" i="6"/>
  <c r="AC40" i="10"/>
  <c r="AC41" i="10"/>
  <c r="R78" i="10"/>
  <c r="R80" i="10"/>
  <c r="R79" i="10"/>
  <c r="R77" i="10"/>
  <c r="R76" i="10"/>
  <c r="R75" i="10"/>
  <c r="R74" i="10"/>
  <c r="R73" i="10"/>
  <c r="R72" i="10"/>
  <c r="R71" i="10"/>
  <c r="R70" i="10"/>
  <c r="R69" i="10"/>
  <c r="R43" i="10"/>
  <c r="R42" i="10"/>
  <c r="R67" i="10"/>
  <c r="R63" i="10"/>
  <c r="R59" i="10"/>
  <c r="R57" i="10"/>
  <c r="R41" i="10"/>
  <c r="R51" i="10"/>
  <c r="R66" i="10"/>
  <c r="R62" i="10"/>
  <c r="R68" i="10"/>
  <c r="R60" i="10"/>
  <c r="R56" i="10"/>
  <c r="R54" i="10"/>
  <c r="R52" i="10"/>
  <c r="R49" i="10"/>
  <c r="R47" i="10"/>
  <c r="R45" i="10"/>
  <c r="R65" i="10"/>
  <c r="R61" i="10"/>
  <c r="R58" i="10"/>
  <c r="R64" i="10"/>
  <c r="R55" i="10"/>
  <c r="R53" i="10"/>
  <c r="R50" i="10"/>
  <c r="R48" i="10"/>
  <c r="R46" i="10"/>
  <c r="R44" i="10"/>
  <c r="AA42" i="6"/>
  <c r="P41" i="6"/>
  <c r="Q41" i="6"/>
  <c r="O41" i="6"/>
  <c r="P63" i="6"/>
  <c r="Q63" i="6"/>
  <c r="O63" i="6"/>
  <c r="P59" i="6"/>
  <c r="Q59" i="6"/>
  <c r="O59" i="6"/>
  <c r="P79" i="6"/>
  <c r="Q79" i="6"/>
  <c r="O79" i="6"/>
  <c r="P42" i="6"/>
  <c r="Q42" i="6"/>
  <c r="O42" i="6"/>
  <c r="P47" i="6"/>
  <c r="O47" i="6"/>
  <c r="Q47" i="6"/>
  <c r="P51" i="6"/>
  <c r="O51" i="6"/>
  <c r="Q51" i="6"/>
  <c r="P64" i="6"/>
  <c r="Q64" i="6"/>
  <c r="O64" i="6"/>
  <c r="P68" i="6"/>
  <c r="Q68" i="6"/>
  <c r="O68" i="6"/>
  <c r="P56" i="6"/>
  <c r="Q56" i="6"/>
  <c r="O56" i="6"/>
  <c r="P60" i="6"/>
  <c r="Q60" i="6"/>
  <c r="O60" i="6"/>
  <c r="P72" i="6"/>
  <c r="O72" i="6"/>
  <c r="Q72" i="6"/>
  <c r="P76" i="6"/>
  <c r="Q76" i="6"/>
  <c r="O76" i="6"/>
  <c r="P80" i="6"/>
  <c r="Q80" i="6"/>
  <c r="O80" i="6"/>
  <c r="P46" i="6"/>
  <c r="O46" i="6"/>
  <c r="Q46" i="6"/>
  <c r="P67" i="6"/>
  <c r="Q67" i="6"/>
  <c r="O67" i="6"/>
  <c r="P71" i="6"/>
  <c r="Q71" i="6"/>
  <c r="O71" i="6"/>
  <c r="P48" i="6"/>
  <c r="Q48" i="6"/>
  <c r="O48" i="6"/>
  <c r="P52" i="6"/>
  <c r="O52" i="6"/>
  <c r="Q52" i="6"/>
  <c r="P65" i="6"/>
  <c r="Q65" i="6"/>
  <c r="O65" i="6"/>
  <c r="P53" i="6"/>
  <c r="Q53" i="6"/>
  <c r="O53" i="6"/>
  <c r="P57" i="6"/>
  <c r="O57" i="6"/>
  <c r="Q57" i="6"/>
  <c r="P61" i="6"/>
  <c r="O61" i="6"/>
  <c r="Q61" i="6"/>
  <c r="P73" i="6"/>
  <c r="Q73" i="6"/>
  <c r="O73" i="6"/>
  <c r="P77" i="6"/>
  <c r="Q77" i="6"/>
  <c r="O77" i="6"/>
  <c r="P69" i="6"/>
  <c r="O69" i="6"/>
  <c r="Q69" i="6"/>
  <c r="P50" i="6"/>
  <c r="O50" i="6"/>
  <c r="Q50" i="6"/>
  <c r="P55" i="6"/>
  <c r="O55" i="6"/>
  <c r="Q55" i="6"/>
  <c r="P75" i="6"/>
  <c r="Q75" i="6"/>
  <c r="O75" i="6"/>
  <c r="P44" i="6"/>
  <c r="Q44" i="6"/>
  <c r="O44" i="6"/>
  <c r="P45" i="6"/>
  <c r="Q45" i="6"/>
  <c r="O45" i="6"/>
  <c r="P49" i="6"/>
  <c r="Q49" i="6"/>
  <c r="O49" i="6"/>
  <c r="Q43" i="6"/>
  <c r="P43" i="6"/>
  <c r="O43" i="6"/>
  <c r="P66" i="6"/>
  <c r="O66" i="6"/>
  <c r="Q66" i="6"/>
  <c r="P54" i="6"/>
  <c r="O54" i="6"/>
  <c r="Q54" i="6"/>
  <c r="P58" i="6"/>
  <c r="Q58" i="6"/>
  <c r="O58" i="6"/>
  <c r="P62" i="6"/>
  <c r="O62" i="6"/>
  <c r="Q62" i="6"/>
  <c r="P74" i="6"/>
  <c r="Q74" i="6"/>
  <c r="O74" i="6"/>
  <c r="P78" i="6"/>
  <c r="O78" i="6"/>
  <c r="Q78" i="6"/>
  <c r="P70" i="6"/>
  <c r="O70" i="6"/>
  <c r="Q70" i="6"/>
  <c r="T53" i="10"/>
  <c r="S53" i="10"/>
  <c r="U53" i="10"/>
  <c r="T49" i="10"/>
  <c r="U49" i="10"/>
  <c r="S49" i="10"/>
  <c r="T63" i="10"/>
  <c r="S63" i="10"/>
  <c r="U63" i="10"/>
  <c r="T73" i="10"/>
  <c r="S73" i="10"/>
  <c r="U73" i="10"/>
  <c r="T77" i="10"/>
  <c r="U77" i="10"/>
  <c r="S77" i="10"/>
  <c r="T46" i="10"/>
  <c r="U46" i="10"/>
  <c r="S46" i="10"/>
  <c r="T55" i="10"/>
  <c r="U55" i="10"/>
  <c r="S55" i="10"/>
  <c r="T65" i="10"/>
  <c r="U65" i="10"/>
  <c r="S65" i="10"/>
  <c r="T52" i="10"/>
  <c r="S52" i="10"/>
  <c r="U52" i="10"/>
  <c r="T68" i="10"/>
  <c r="U68" i="10"/>
  <c r="S68" i="10"/>
  <c r="AC42" i="10"/>
  <c r="T41" i="10"/>
  <c r="S41" i="10"/>
  <c r="U41" i="10"/>
  <c r="T67" i="10"/>
  <c r="S67" i="10"/>
  <c r="U67" i="10"/>
  <c r="T70" i="10"/>
  <c r="U70" i="10"/>
  <c r="S70" i="10"/>
  <c r="T74" i="10"/>
  <c r="U74" i="10"/>
  <c r="S74" i="10"/>
  <c r="T78" i="10"/>
  <c r="U78" i="10"/>
  <c r="S78" i="10"/>
  <c r="T44" i="10"/>
  <c r="U44" i="10"/>
  <c r="S44" i="10"/>
  <c r="T51" i="10"/>
  <c r="U51" i="10"/>
  <c r="S51" i="10"/>
  <c r="T48" i="10"/>
  <c r="S48" i="10"/>
  <c r="U48" i="10"/>
  <c r="T64" i="10"/>
  <c r="U64" i="10"/>
  <c r="S64" i="10"/>
  <c r="T45" i="10"/>
  <c r="U45" i="10"/>
  <c r="S45" i="10"/>
  <c r="T54" i="10"/>
  <c r="U54" i="10"/>
  <c r="S54" i="10"/>
  <c r="T62" i="10"/>
  <c r="S62" i="10"/>
  <c r="U62" i="10"/>
  <c r="T57" i="10"/>
  <c r="U57" i="10"/>
  <c r="S57" i="10"/>
  <c r="T42" i="10"/>
  <c r="S42" i="10"/>
  <c r="U42" i="10"/>
  <c r="T71" i="10"/>
  <c r="U71" i="10"/>
  <c r="S71" i="10"/>
  <c r="T75" i="10"/>
  <c r="U75" i="10"/>
  <c r="S75" i="10"/>
  <c r="T79" i="10"/>
  <c r="U79" i="10"/>
  <c r="S79" i="10"/>
  <c r="T61" i="10"/>
  <c r="S61" i="10"/>
  <c r="U61" i="10"/>
  <c r="T60" i="10"/>
  <c r="S60" i="10"/>
  <c r="U60" i="10"/>
  <c r="T69" i="10"/>
  <c r="S69" i="10"/>
  <c r="U69" i="10"/>
  <c r="T50" i="10"/>
  <c r="S50" i="10"/>
  <c r="U50" i="10"/>
  <c r="T58" i="10"/>
  <c r="U58" i="10"/>
  <c r="S58" i="10"/>
  <c r="T47" i="10"/>
  <c r="U47" i="10"/>
  <c r="S47" i="10"/>
  <c r="T56" i="10"/>
  <c r="S56" i="10"/>
  <c r="U56" i="10"/>
  <c r="T66" i="10"/>
  <c r="U66" i="10"/>
  <c r="S66" i="10"/>
  <c r="T59" i="10"/>
  <c r="S59" i="10"/>
  <c r="U59" i="10"/>
  <c r="U43" i="10"/>
  <c r="T43" i="10"/>
  <c r="S43" i="10"/>
  <c r="T72" i="10"/>
  <c r="S72" i="10"/>
  <c r="U72" i="10"/>
  <c r="T76" i="10"/>
  <c r="S76" i="10"/>
  <c r="U76" i="10"/>
  <c r="T80" i="10"/>
  <c r="U80" i="10"/>
  <c r="S80" i="10"/>
  <c r="O81" i="6"/>
  <c r="Q81" i="6"/>
  <c r="P81" i="6"/>
  <c r="AA43" i="6"/>
  <c r="T81" i="10"/>
  <c r="AC43" i="10"/>
  <c r="U81" i="10"/>
  <c r="AE41" i="10"/>
  <c r="S81" i="10"/>
  <c r="AE40" i="10"/>
  <c r="AC41" i="6"/>
  <c r="AC40" i="6"/>
  <c r="V79" i="10"/>
  <c r="V77" i="10"/>
  <c r="V75" i="10"/>
  <c r="V73" i="10"/>
  <c r="V70" i="10"/>
  <c r="V71" i="10"/>
  <c r="V58" i="10"/>
  <c r="V57" i="10"/>
  <c r="V80" i="10"/>
  <c r="V78" i="10"/>
  <c r="V76" i="10"/>
  <c r="V74" i="10"/>
  <c r="V72" i="10"/>
  <c r="V68" i="10"/>
  <c r="V67" i="10"/>
  <c r="V66" i="10"/>
  <c r="V65" i="10"/>
  <c r="V64" i="10"/>
  <c r="V63" i="10"/>
  <c r="V62" i="10"/>
  <c r="V61" i="10"/>
  <c r="V60" i="10"/>
  <c r="V59" i="10"/>
  <c r="V43" i="10"/>
  <c r="V42" i="10"/>
  <c r="V41" i="10"/>
  <c r="V69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57" i="6"/>
  <c r="R56" i="6"/>
  <c r="R55" i="6"/>
  <c r="R54" i="6"/>
  <c r="R53" i="6"/>
  <c r="R43" i="6"/>
  <c r="R42" i="6"/>
  <c r="R61" i="6"/>
  <c r="R59" i="6"/>
  <c r="R52" i="6"/>
  <c r="R51" i="6"/>
  <c r="R50" i="6"/>
  <c r="R49" i="6"/>
  <c r="R48" i="6"/>
  <c r="R47" i="6"/>
  <c r="R46" i="6"/>
  <c r="R45" i="6"/>
  <c r="R44" i="6"/>
  <c r="R41" i="6"/>
  <c r="R62" i="6"/>
  <c r="R60" i="6"/>
  <c r="R58" i="6"/>
  <c r="AE42" i="10"/>
  <c r="AE43" i="10"/>
  <c r="T58" i="6"/>
  <c r="S58" i="6"/>
  <c r="U58" i="6"/>
  <c r="T52" i="6"/>
  <c r="S52" i="6"/>
  <c r="U52" i="6"/>
  <c r="T65" i="6"/>
  <c r="S65" i="6"/>
  <c r="U65" i="6"/>
  <c r="T77" i="6"/>
  <c r="U77" i="6"/>
  <c r="S77" i="6"/>
  <c r="T60" i="6"/>
  <c r="S60" i="6"/>
  <c r="U60" i="6"/>
  <c r="T45" i="6"/>
  <c r="U45" i="6"/>
  <c r="S45" i="6"/>
  <c r="T49" i="6"/>
  <c r="U49" i="6"/>
  <c r="S49" i="6"/>
  <c r="T59" i="6"/>
  <c r="U59" i="6"/>
  <c r="S59" i="6"/>
  <c r="T53" i="6"/>
  <c r="U53" i="6"/>
  <c r="S53" i="6"/>
  <c r="T57" i="6"/>
  <c r="S57" i="6"/>
  <c r="U57" i="6"/>
  <c r="T66" i="6"/>
  <c r="S66" i="6"/>
  <c r="U66" i="6"/>
  <c r="T70" i="6"/>
  <c r="S70" i="6"/>
  <c r="U70" i="6"/>
  <c r="T74" i="6"/>
  <c r="S74" i="6"/>
  <c r="U74" i="6"/>
  <c r="T78" i="6"/>
  <c r="U78" i="6"/>
  <c r="S78" i="6"/>
  <c r="T44" i="6"/>
  <c r="S44" i="6"/>
  <c r="U44" i="6"/>
  <c r="U43" i="6"/>
  <c r="T43" i="6"/>
  <c r="S43" i="6"/>
  <c r="T73" i="6"/>
  <c r="U73" i="6"/>
  <c r="S73" i="6"/>
  <c r="T46" i="6"/>
  <c r="S46" i="6"/>
  <c r="U46" i="6"/>
  <c r="T61" i="6"/>
  <c r="S61" i="6"/>
  <c r="U61" i="6"/>
  <c r="T54" i="6"/>
  <c r="S54" i="6"/>
  <c r="U54" i="6"/>
  <c r="T63" i="6"/>
  <c r="S63" i="6"/>
  <c r="U63" i="6"/>
  <c r="T67" i="6"/>
  <c r="U67" i="6"/>
  <c r="S67" i="6"/>
  <c r="T71" i="6"/>
  <c r="U71" i="6"/>
  <c r="S71" i="6"/>
  <c r="T75" i="6"/>
  <c r="U75" i="6"/>
  <c r="S75" i="6"/>
  <c r="T79" i="6"/>
  <c r="U79" i="6"/>
  <c r="S79" i="6"/>
  <c r="T48" i="6"/>
  <c r="U48" i="6"/>
  <c r="S48" i="6"/>
  <c r="T56" i="6"/>
  <c r="S56" i="6"/>
  <c r="U56" i="6"/>
  <c r="T69" i="6"/>
  <c r="S69" i="6"/>
  <c r="U69" i="6"/>
  <c r="T62" i="6"/>
  <c r="S62" i="6"/>
  <c r="U62" i="6"/>
  <c r="T50" i="6"/>
  <c r="S50" i="6"/>
  <c r="U50" i="6"/>
  <c r="AC42" i="6"/>
  <c r="T41" i="6"/>
  <c r="U41" i="6"/>
  <c r="S41" i="6"/>
  <c r="T47" i="6"/>
  <c r="U47" i="6"/>
  <c r="S47" i="6"/>
  <c r="T51" i="6"/>
  <c r="U51" i="6"/>
  <c r="S51" i="6"/>
  <c r="T42" i="6"/>
  <c r="S42" i="6"/>
  <c r="U42" i="6"/>
  <c r="T55" i="6"/>
  <c r="U55" i="6"/>
  <c r="S55" i="6"/>
  <c r="T64" i="6"/>
  <c r="U64" i="6"/>
  <c r="S64" i="6"/>
  <c r="T68" i="6"/>
  <c r="U68" i="6"/>
  <c r="S68" i="6"/>
  <c r="T72" i="6"/>
  <c r="S72" i="6"/>
  <c r="U72" i="6"/>
  <c r="T76" i="6"/>
  <c r="S76" i="6"/>
  <c r="U76" i="6"/>
  <c r="T80" i="6"/>
  <c r="U80" i="6"/>
  <c r="S80" i="6"/>
  <c r="T81" i="6"/>
  <c r="AC43" i="6"/>
  <c r="S81" i="6"/>
  <c r="U81" i="6"/>
  <c r="AE41" i="6"/>
  <c r="AE40" i="6"/>
  <c r="V60" i="6"/>
  <c r="V57" i="6"/>
  <c r="V51" i="6"/>
  <c r="V52" i="6"/>
  <c r="V50" i="6"/>
  <c r="V46" i="6"/>
  <c r="V44" i="6"/>
  <c r="V41" i="6"/>
  <c r="V48" i="6"/>
  <c r="V45" i="6"/>
  <c r="V70" i="6"/>
  <c r="V54" i="6"/>
  <c r="V56" i="6"/>
  <c r="V64" i="6"/>
  <c r="V55" i="6"/>
  <c r="V49" i="6"/>
  <c r="V43" i="6"/>
  <c r="V68" i="6"/>
  <c r="V78" i="6"/>
  <c r="V61" i="6"/>
  <c r="V62" i="6"/>
  <c r="V74" i="6"/>
  <c r="V67" i="6"/>
  <c r="V77" i="6"/>
  <c r="V47" i="6"/>
  <c r="V53" i="6"/>
  <c r="V58" i="6"/>
  <c r="V63" i="6"/>
  <c r="V73" i="6"/>
  <c r="V65" i="6"/>
  <c r="V71" i="6"/>
  <c r="V75" i="6"/>
  <c r="V79" i="6"/>
  <c r="V42" i="6"/>
  <c r="V59" i="6"/>
  <c r="V69" i="6"/>
  <c r="V66" i="6"/>
  <c r="V72" i="6"/>
  <c r="V76" i="6"/>
  <c r="V80" i="6"/>
  <c r="AE42" i="6"/>
  <c r="AE43" i="6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K20" i="9"/>
  <c r="K19" i="9"/>
  <c r="K17" i="9"/>
  <c r="K16" i="9"/>
  <c r="L16" i="9"/>
  <c r="L17" i="9"/>
  <c r="L18" i="9"/>
  <c r="L19" i="9"/>
  <c r="L20" i="9"/>
  <c r="L21" i="9"/>
  <c r="L22" i="9"/>
  <c r="L23" i="9"/>
  <c r="L24" i="9"/>
  <c r="K21" i="9"/>
  <c r="K22" i="9"/>
  <c r="I122" i="20"/>
  <c r="I104" i="20"/>
  <c r="I110" i="20"/>
  <c r="I116" i="20"/>
  <c r="M122" i="20"/>
  <c r="M1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Silva</author>
  </authors>
  <commentList>
    <comment ref="F12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assumir σl=0 pq l (prazo de entrega) não varia para cada um dos produtos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Silva</author>
  </authors>
  <commentList>
    <comment ref="D4" authorId="0" shapeId="0" xr:uid="{283FBCC8-8F0E-42F1-9EC2-45AE64600ECE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Probabilidade de esta familia ser procurada</t>
        </r>
      </text>
    </comment>
    <comment ref="E4" authorId="0" shapeId="0" xr:uid="{F54634C5-5BDD-4C95-8B45-1C42EB8890B6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Probabilidade de cada slot da respectiva familia</t>
        </r>
      </text>
    </comment>
    <comment ref="F5" authorId="0" shapeId="0" xr:uid="{DBA0F6CF-5F6F-444D-9E83-AD9D491BF9B3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 probabilidade de ir buscar uma bata é 2,5 vezes a de ir buscar mascaras( escolheu-se as mascaras por seres as que têm a menor probabilidade) (não e obrigatorio)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Silva</author>
  </authors>
  <commentList>
    <comment ref="M3" authorId="0" shapeId="0" xr:uid="{8F5D5E87-05C6-495A-839E-96928B28BB54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Armazem-Barcelona-Armazém
</t>
        </r>
      </text>
    </comment>
    <comment ref="M15" authorId="0" shapeId="0" xr:uid="{4C3FA7BB-3D59-463D-AF5B-A45AB02ED34D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Armazém-Andorra-Armazém
</t>
        </r>
      </text>
    </comment>
    <comment ref="M26" authorId="0" shapeId="0" xr:uid="{B1B909E7-284B-4B8A-89F1-0EF117DAA5FB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Armazém-Murcia
-Armazém
</t>
        </r>
      </text>
    </comment>
    <comment ref="M35" authorId="0" shapeId="0" xr:uid="{FDCD04FA-5C45-4AC2-BF0E-1344FFEA447E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Armazém-Granada
-Armazém
</t>
        </r>
      </text>
    </comment>
    <comment ref="M42" authorId="0" shapeId="0" xr:uid="{73D66392-D528-4FCC-B055-C5A91808E055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Armazém-Valencia
-Armazém
</t>
        </r>
      </text>
    </comment>
    <comment ref="M49" authorId="0" shapeId="0" xr:uid="{719F3759-DD37-4976-864B-2A759B922043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Armazém-Saragoza
-Armazém
</t>
        </r>
      </text>
    </comment>
    <comment ref="M57" authorId="0" shapeId="0" xr:uid="{53B07DE7-11F0-48F8-9B87-62251A0D9986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Armazém-Malaga
-Armazém
</t>
        </r>
      </text>
    </comment>
    <comment ref="M64" authorId="0" shapeId="0" xr:uid="{3D560CF0-7171-4A71-8578-0115903E277E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Armazém-São 
Sebastian-Armazém
</t>
        </r>
      </text>
    </comment>
    <comment ref="M72" authorId="0" shapeId="0" xr:uid="{D4FCE370-B3DA-4438-91EA-801EFD9CDC26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Armazém-badajoz-Cordoba-Sevilha-
Armazém
</t>
        </r>
      </text>
    </comment>
    <comment ref="M79" authorId="0" shapeId="0" xr:uid="{3C1C86AD-1D4E-4DD4-9821-FB7B43D2D8EC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Armazém-Faro-Lagos-Beja-
Armazem
</t>
        </r>
      </text>
    </comment>
    <comment ref="M89" authorId="0" shapeId="0" xr:uid="{00C045F6-B849-4740-9346-965379A89C37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Armazém-Burgos-Bilbau-
Armazem
</t>
        </r>
      </text>
    </comment>
    <comment ref="M99" authorId="0" shapeId="0" xr:uid="{3C635AB5-145A-4E72-A341-1B85FA285745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Armazém-Leao-Oviedo-Coruna-
Armazem
</t>
        </r>
      </text>
    </comment>
    <comment ref="M109" authorId="0" shapeId="0" xr:uid="{19F400B2-4685-4832-8182-494528448576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Armazém-Évora-setubal-Lisboa-Coimbra-
Armazem
</t>
        </r>
      </text>
    </comment>
    <comment ref="M119" authorId="0" shapeId="0" xr:uid="{07B9572B-CA8A-4AAF-9F22-900A4EFE8E8D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Armazém-Salamanca-Madrid-Bragança-
Armazem
</t>
        </r>
      </text>
    </comment>
    <comment ref="M129" authorId="0" shapeId="0" xr:uid="{75D855B4-D4BB-492F-8D1C-48293C826A6D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Armazém-Aveiro-Porto-braga-vigo-
Armazem
</t>
        </r>
      </text>
    </comment>
    <comment ref="E179" authorId="0" shapeId="0" xr:uid="{CF280C70-4AB7-4E5D-9B48-B18049B38CA0}">
      <text>
        <r>
          <rPr>
            <b/>
            <sz val="9"/>
            <color indexed="81"/>
            <rFont val="Tahoma"/>
            <family val="2"/>
          </rPr>
          <t>Carolina Silva:</t>
        </r>
        <r>
          <rPr>
            <sz val="9"/>
            <color indexed="81"/>
            <rFont val="Tahoma"/>
            <family val="2"/>
          </rPr>
          <t xml:space="preserve">
Armazém-Évora-Beja-Faro-Lagos-
Armazem
</t>
        </r>
      </text>
    </comment>
  </commentList>
</comments>
</file>

<file path=xl/sharedStrings.xml><?xml version="1.0" encoding="utf-8"?>
<sst xmlns="http://schemas.openxmlformats.org/spreadsheetml/2006/main" count="5724" uniqueCount="844">
  <si>
    <t>Código do fornecedor</t>
  </si>
  <si>
    <t>Local do fornecedor</t>
  </si>
  <si>
    <t>Transporte aréreo</t>
  </si>
  <si>
    <t>X</t>
  </si>
  <si>
    <t>Y</t>
  </si>
  <si>
    <t>Produto</t>
  </si>
  <si>
    <t>Tempo entrega (dias)</t>
  </si>
  <si>
    <t>Custo aquisição (cx)</t>
  </si>
  <si>
    <t>Preço venda (cx)</t>
  </si>
  <si>
    <t>F1</t>
  </si>
  <si>
    <t>Aveiro</t>
  </si>
  <si>
    <t>toucas</t>
  </si>
  <si>
    <t>F2</t>
  </si>
  <si>
    <t>Almeria</t>
  </si>
  <si>
    <t>luvas</t>
  </si>
  <si>
    <t>F3</t>
  </si>
  <si>
    <t>Guimarães</t>
  </si>
  <si>
    <t>agulhas</t>
  </si>
  <si>
    <t>LT1</t>
  </si>
  <si>
    <t>F4</t>
  </si>
  <si>
    <t>Vitória</t>
  </si>
  <si>
    <t>seringas</t>
  </si>
  <si>
    <t>F5</t>
  </si>
  <si>
    <t>Bruxelas</t>
  </si>
  <si>
    <t>via Porto</t>
  </si>
  <si>
    <t>cateteres</t>
  </si>
  <si>
    <t>F6</t>
  </si>
  <si>
    <t>Leeds</t>
  </si>
  <si>
    <t>algália</t>
  </si>
  <si>
    <t>F7</t>
  </si>
  <si>
    <t>Porto</t>
  </si>
  <si>
    <t>abocaths</t>
  </si>
  <si>
    <t>LT2</t>
  </si>
  <si>
    <t>F8</t>
  </si>
  <si>
    <t>Berlim</t>
  </si>
  <si>
    <t>via porto</t>
  </si>
  <si>
    <t>batas</t>
  </si>
  <si>
    <t>F9</t>
  </si>
  <si>
    <t>Madrid</t>
  </si>
  <si>
    <t>suturas</t>
  </si>
  <si>
    <t>F10</t>
  </si>
  <si>
    <t>Setubal</t>
  </si>
  <si>
    <t>máscaras</t>
  </si>
  <si>
    <t>Nota:</t>
  </si>
  <si>
    <t>100#/cx</t>
  </si>
  <si>
    <t>60 cx/palete</t>
  </si>
  <si>
    <t xml:space="preserve"> </t>
  </si>
  <si>
    <t>Coordenadas</t>
  </si>
  <si>
    <t>Procura diária  (caixas) - 52 semanas, 6 dias/semana</t>
  </si>
  <si>
    <t>Cod. Cliente</t>
  </si>
  <si>
    <t>Local</t>
  </si>
  <si>
    <t>cateters</t>
  </si>
  <si>
    <t>algálias</t>
  </si>
  <si>
    <t>TOTAL</t>
  </si>
  <si>
    <t>C1</t>
  </si>
  <si>
    <t>La Coruna</t>
  </si>
  <si>
    <t>C2</t>
  </si>
  <si>
    <t>Vigo</t>
  </si>
  <si>
    <t>C3</t>
  </si>
  <si>
    <t>Bragança</t>
  </si>
  <si>
    <t>C4</t>
  </si>
  <si>
    <t xml:space="preserve">Braga </t>
  </si>
  <si>
    <t>C5</t>
  </si>
  <si>
    <t>C6</t>
  </si>
  <si>
    <t>Coimbra</t>
  </si>
  <si>
    <t>C7</t>
  </si>
  <si>
    <t>C8</t>
  </si>
  <si>
    <t>Lisboa</t>
  </si>
  <si>
    <t>C9</t>
  </si>
  <si>
    <t>Évora</t>
  </si>
  <si>
    <t>C10</t>
  </si>
  <si>
    <t>Beja</t>
  </si>
  <si>
    <t>C11</t>
  </si>
  <si>
    <t>Setúbal</t>
  </si>
  <si>
    <t>C12</t>
  </si>
  <si>
    <t xml:space="preserve">Faro </t>
  </si>
  <si>
    <t>C13</t>
  </si>
  <si>
    <t>Lagos</t>
  </si>
  <si>
    <t>C14</t>
  </si>
  <si>
    <t>Salamanca</t>
  </si>
  <si>
    <t>C15</t>
  </si>
  <si>
    <t>Leão</t>
  </si>
  <si>
    <t>C16</t>
  </si>
  <si>
    <t>Burgos</t>
  </si>
  <si>
    <t>C17</t>
  </si>
  <si>
    <t>Saragoça</t>
  </si>
  <si>
    <t>C18</t>
  </si>
  <si>
    <t>são Sebastian</t>
  </si>
  <si>
    <t>C19</t>
  </si>
  <si>
    <t>Barcelona</t>
  </si>
  <si>
    <t>C20</t>
  </si>
  <si>
    <t>Valência</t>
  </si>
  <si>
    <t>C21</t>
  </si>
  <si>
    <t>Múrcia</t>
  </si>
  <si>
    <t>C22</t>
  </si>
  <si>
    <t>Córdova</t>
  </si>
  <si>
    <t>C23</t>
  </si>
  <si>
    <t>C24</t>
  </si>
  <si>
    <t xml:space="preserve">Granada </t>
  </si>
  <si>
    <t>C25</t>
  </si>
  <si>
    <t>Málaga</t>
  </si>
  <si>
    <t>C26</t>
  </si>
  <si>
    <t>Sevilha</t>
  </si>
  <si>
    <t>C27</t>
  </si>
  <si>
    <t>Badajoz</t>
  </si>
  <si>
    <t>C28</t>
  </si>
  <si>
    <t>Oviedo</t>
  </si>
  <si>
    <t>C29</t>
  </si>
  <si>
    <t>Bilbau</t>
  </si>
  <si>
    <t>C30</t>
  </si>
  <si>
    <t>Andorra</t>
  </si>
  <si>
    <t>Desvio Padrão (%)</t>
  </si>
  <si>
    <t>COORDENADAS</t>
  </si>
  <si>
    <t>REF#</t>
  </si>
  <si>
    <t>DESC</t>
  </si>
  <si>
    <t>VENDAS_2015 (CXS)</t>
  </si>
  <si>
    <t>Volume vendas (UM)</t>
  </si>
  <si>
    <t>AB000001</t>
  </si>
  <si>
    <t>ABOCATH</t>
  </si>
  <si>
    <t>AB000002</t>
  </si>
  <si>
    <t>AB000003</t>
  </si>
  <si>
    <t>AB000005</t>
  </si>
  <si>
    <t>AB000006</t>
  </si>
  <si>
    <t>AB000007</t>
  </si>
  <si>
    <t>AB000008</t>
  </si>
  <si>
    <t>AB000009</t>
  </si>
  <si>
    <t>AB000013</t>
  </si>
  <si>
    <t>AB000014</t>
  </si>
  <si>
    <t>AB000015</t>
  </si>
  <si>
    <t>AB000019</t>
  </si>
  <si>
    <t>AB000020</t>
  </si>
  <si>
    <t>AB000025</t>
  </si>
  <si>
    <t>AB000026</t>
  </si>
  <si>
    <t>AB000031</t>
  </si>
  <si>
    <t>AB000035</t>
  </si>
  <si>
    <t>AB000036</t>
  </si>
  <si>
    <t>AB000039</t>
  </si>
  <si>
    <t>AB000040</t>
  </si>
  <si>
    <t>AB000045</t>
  </si>
  <si>
    <t>AB000046</t>
  </si>
  <si>
    <t>AB000047</t>
  </si>
  <si>
    <t>AB000048</t>
  </si>
  <si>
    <t>AB000049</t>
  </si>
  <si>
    <t>AB000050</t>
  </si>
  <si>
    <t>AB000053</t>
  </si>
  <si>
    <t>AB000054</t>
  </si>
  <si>
    <t>AB000055</t>
  </si>
  <si>
    <t>AB000056</t>
  </si>
  <si>
    <t>AB000057</t>
  </si>
  <si>
    <t>AG000001</t>
  </si>
  <si>
    <t>AGULHA</t>
  </si>
  <si>
    <t>AG000002</t>
  </si>
  <si>
    <t>AG000007</t>
  </si>
  <si>
    <t>AG000008</t>
  </si>
  <si>
    <t>AG000009</t>
  </si>
  <si>
    <t>AG000010</t>
  </si>
  <si>
    <t>AG000011</t>
  </si>
  <si>
    <t>AG000012</t>
  </si>
  <si>
    <t>AG000013</t>
  </si>
  <si>
    <t>AG000014</t>
  </si>
  <si>
    <t>AG000015</t>
  </si>
  <si>
    <t>AG000100</t>
  </si>
  <si>
    <t>AG000101</t>
  </si>
  <si>
    <t>AG000102</t>
  </si>
  <si>
    <t>AG000103</t>
  </si>
  <si>
    <t>AG000104</t>
  </si>
  <si>
    <t>AG000105</t>
  </si>
  <si>
    <t>AG000200</t>
  </si>
  <si>
    <t>AG000201</t>
  </si>
  <si>
    <t>AG000202</t>
  </si>
  <si>
    <t>AG000207</t>
  </si>
  <si>
    <t>AG000208</t>
  </si>
  <si>
    <t>AG000209</t>
  </si>
  <si>
    <t>AG000210</t>
  </si>
  <si>
    <t>AG000211</t>
  </si>
  <si>
    <t>AG000400</t>
  </si>
  <si>
    <t>AG000401</t>
  </si>
  <si>
    <t>AG000404</t>
  </si>
  <si>
    <t>AG000405</t>
  </si>
  <si>
    <t>AG000406</t>
  </si>
  <si>
    <t>AG000410</t>
  </si>
  <si>
    <t>AG000411</t>
  </si>
  <si>
    <t>AG000500</t>
  </si>
  <si>
    <t>AG000501</t>
  </si>
  <si>
    <t>AG000506</t>
  </si>
  <si>
    <t>AG000507</t>
  </si>
  <si>
    <t>AG000508</t>
  </si>
  <si>
    <t>AG000509</t>
  </si>
  <si>
    <t>AG000510</t>
  </si>
  <si>
    <t>AG000511</t>
  </si>
  <si>
    <t>AG000512</t>
  </si>
  <si>
    <t>AG000514</t>
  </si>
  <si>
    <t>AG000515</t>
  </si>
  <si>
    <t>AG000518</t>
  </si>
  <si>
    <t>AG000519</t>
  </si>
  <si>
    <t>AL000004</t>
  </si>
  <si>
    <t>ALGALIA</t>
  </si>
  <si>
    <t>AL000005</t>
  </si>
  <si>
    <t>AL000006</t>
  </si>
  <si>
    <t>AL000009</t>
  </si>
  <si>
    <t>AL000010</t>
  </si>
  <si>
    <t>AL000014</t>
  </si>
  <si>
    <t>AL000015</t>
  </si>
  <si>
    <t>AL000016</t>
  </si>
  <si>
    <t>AL000017</t>
  </si>
  <si>
    <t>AL000018</t>
  </si>
  <si>
    <t>AL000019</t>
  </si>
  <si>
    <t>AL000023</t>
  </si>
  <si>
    <t>AL000024</t>
  </si>
  <si>
    <t>AL000025</t>
  </si>
  <si>
    <t>AL000026</t>
  </si>
  <si>
    <t>AL000031</t>
  </si>
  <si>
    <t>AL000035</t>
  </si>
  <si>
    <t>AL000036</t>
  </si>
  <si>
    <t>AL000038</t>
  </si>
  <si>
    <t>AL000039</t>
  </si>
  <si>
    <t>AL000300</t>
  </si>
  <si>
    <t>AL000301</t>
  </si>
  <si>
    <t>AL000303</t>
  </si>
  <si>
    <t>AL000308</t>
  </si>
  <si>
    <t>AL000309</t>
  </si>
  <si>
    <t>AL000311</t>
  </si>
  <si>
    <t>AL000312</t>
  </si>
  <si>
    <t>AL000315</t>
  </si>
  <si>
    <t>AL000316</t>
  </si>
  <si>
    <t>AL000317</t>
  </si>
  <si>
    <t>AL000318</t>
  </si>
  <si>
    <t>AL000319</t>
  </si>
  <si>
    <t>AL000320</t>
  </si>
  <si>
    <t>AL000321</t>
  </si>
  <si>
    <t>BT000001</t>
  </si>
  <si>
    <t>BATA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</si>
  <si>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</si>
  <si>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</si>
  <si>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</si>
  <si>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</si>
  <si>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</si>
  <si>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</si>
  <si>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</si>
  <si>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</si>
  <si>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BT000012</t>
  </si>
  <si>
    <t>BT000013</t>
  </si>
  <si>
    <t>BT000101</t>
  </si>
  <si>
    <t>BT000102</t>
  </si>
  <si>
    <t>BT000103</t>
  </si>
  <si>
    <t>BT000104</t>
  </si>
  <si>
    <t>BT000105</t>
  </si>
  <si>
    <t>BT000106</t>
  </si>
  <si>
    <t>BT000107</t>
  </si>
  <si>
    <t>BT000110</t>
  </si>
  <si>
    <t>CT000001</t>
  </si>
  <si>
    <t>CATETER</t>
  </si>
  <si>
    <t>CT000002</t>
  </si>
  <si>
    <t>CT000003</t>
  </si>
  <si>
    <t>CT000004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</si>
  <si>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</si>
  <si>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</si>
  <si>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</si>
  <si>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</si>
  <si>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</si>
  <si>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</si>
  <si>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</si>
  <si>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</si>
  <si>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</si>
  <si>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</si>
  <si>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</si>
  <si>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</si>
  <si>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</si>
  <si>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</si>
  <si>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</si>
  <si>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</si>
  <si>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</si>
  <si>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</si>
  <si>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</si>
  <si>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</si>
  <si>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</si>
  <si>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</si>
  <si>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</si>
  <si>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</si>
  <si>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CT000228</t>
  </si>
  <si>
    <t>CT000229</t>
  </si>
  <si>
    <t>CT000230</t>
  </si>
  <si>
    <t>CT000231</t>
  </si>
  <si>
    <t>CT000232</t>
  </si>
  <si>
    <t>CT000233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</si>
  <si>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</si>
  <si>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</si>
  <si>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</si>
  <si>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</si>
  <si>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</si>
  <si>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</si>
  <si>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</si>
  <si>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</si>
  <si>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</si>
  <si>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</si>
  <si>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</si>
  <si>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</si>
  <si>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</si>
  <si>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</si>
  <si>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</si>
  <si>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</si>
  <si>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</si>
  <si>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</si>
  <si>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</si>
  <si>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</si>
  <si>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CT000326</t>
  </si>
  <si>
    <t>CT000327</t>
  </si>
  <si>
    <t>CT000328</t>
  </si>
  <si>
    <t>LV000001</t>
  </si>
  <si>
    <t>LUVA</t>
  </si>
  <si>
    <t>LV000002</t>
  </si>
  <si>
    <t>LV000003</t>
  </si>
  <si>
    <t>LV000007</t>
  </si>
  <si>
    <t>LV000008</t>
  </si>
  <si>
    <t>LV000009</t>
  </si>
  <si>
    <t>LV000010</t>
  </si>
  <si>
    <t>LV000011</t>
  </si>
  <si>
    <t>LV000012</t>
  </si>
  <si>
    <t>LV000017</t>
  </si>
  <si>
    <t>LV000018</t>
  </si>
  <si>
    <t>LV000019</t>
  </si>
  <si>
    <t>LV000100</t>
  </si>
  <si>
    <t>LV000101</t>
  </si>
  <si>
    <t>LV000102</t>
  </si>
  <si>
    <t>LV000103</t>
  </si>
  <si>
    <t>LV000104</t>
  </si>
  <si>
    <t>LV000109</t>
  </si>
  <si>
    <t>LV000111</t>
  </si>
  <si>
    <t>LV000116</t>
  </si>
  <si>
    <t>LV000117</t>
  </si>
  <si>
    <t>LV000118</t>
  </si>
  <si>
    <t>LV000119</t>
  </si>
  <si>
    <t>LV000120</t>
  </si>
  <si>
    <t>LV000121</t>
  </si>
  <si>
    <t>LV000123</t>
  </si>
  <si>
    <t>LV000127</t>
  </si>
  <si>
    <t>LV000128</t>
  </si>
  <si>
    <t>LV000129</t>
  </si>
  <si>
    <t>LV000300</t>
  </si>
  <si>
    <t>LV000304</t>
  </si>
  <si>
    <t>LV000305</t>
  </si>
  <si>
    <t>LV000306</t>
  </si>
  <si>
    <t>LV000307</t>
  </si>
  <si>
    <t>LV000308</t>
  </si>
  <si>
    <t>LV000310</t>
  </si>
  <si>
    <t>LV000311</t>
  </si>
  <si>
    <t>LV000312</t>
  </si>
  <si>
    <t>MC000001</t>
  </si>
  <si>
    <t>MASCARA</t>
  </si>
  <si>
    <t>MC000002</t>
  </si>
  <si>
    <t>MC000003</t>
  </si>
  <si>
    <t>MC000004</t>
  </si>
  <si>
    <t>MC000005</t>
  </si>
  <si>
    <t>MC000006</t>
  </si>
  <si>
    <t>MC000007</t>
  </si>
  <si>
    <t>MC000201</t>
  </si>
  <si>
    <t>MC000202</t>
  </si>
  <si>
    <t>MC000203</t>
  </si>
  <si>
    <t>MC000204</t>
  </si>
  <si>
    <t>MC000205</t>
  </si>
  <si>
    <t>MC000210</t>
  </si>
  <si>
    <t>MC000214</t>
  </si>
  <si>
    <t>MC000215</t>
  </si>
  <si>
    <t>MC000216</t>
  </si>
  <si>
    <t>MC000217</t>
  </si>
  <si>
    <t>MC000218</t>
  </si>
  <si>
    <t>MC000219</t>
  </si>
  <si>
    <t>MC000220</t>
  </si>
  <si>
    <t>MC000221</t>
  </si>
  <si>
    <t>MC000222</t>
  </si>
  <si>
    <t>MC000223</t>
  </si>
  <si>
    <t>MC000224</t>
  </si>
  <si>
    <t>SR000001</t>
  </si>
  <si>
    <t>SERINGA</t>
  </si>
  <si>
    <t>SR000002</t>
  </si>
  <si>
    <t>SR000003</t>
  </si>
  <si>
    <t>SR000004</t>
  </si>
  <si>
    <t>SR000005</t>
  </si>
  <si>
    <t>SR000008</t>
  </si>
  <si>
    <t>SR000009</t>
  </si>
  <si>
    <t>SR000010</t>
  </si>
  <si>
    <t>SR000011</t>
  </si>
  <si>
    <t>SR000012</t>
  </si>
  <si>
    <t>SR000013</t>
  </si>
  <si>
    <t>SR000014</t>
  </si>
  <si>
    <t>SR000015</t>
  </si>
  <si>
    <t>SR000016</t>
  </si>
  <si>
    <t>SR000100</t>
  </si>
  <si>
    <t>SR000101</t>
  </si>
  <si>
    <t>SR000102</t>
  </si>
  <si>
    <t>SR000103</t>
  </si>
  <si>
    <t>SR000104</t>
  </si>
  <si>
    <t>SR000105</t>
  </si>
  <si>
    <t>SR000106</t>
  </si>
  <si>
    <t>SR000107</t>
  </si>
  <si>
    <t>SR000109</t>
  </si>
  <si>
    <t>SR000110</t>
  </si>
  <si>
    <t>SR000111</t>
  </si>
  <si>
    <t>SR000112</t>
  </si>
  <si>
    <t>SR000113</t>
  </si>
  <si>
    <t>SR000114</t>
  </si>
  <si>
    <t>SR000115</t>
  </si>
  <si>
    <t>ST000001</t>
  </si>
  <si>
    <t>SUTURA</t>
  </si>
  <si>
    <t>ST000002</t>
  </si>
  <si>
    <t>ST000007</t>
  </si>
  <si>
    <t>ST000008</t>
  </si>
  <si>
    <t>ST000009</t>
  </si>
  <si>
    <t>ST000010</t>
  </si>
  <si>
    <t>ST000011</t>
  </si>
  <si>
    <t>ST000016</t>
  </si>
  <si>
    <t>ST000017</t>
  </si>
  <si>
    <t>ST000018</t>
  </si>
  <si>
    <t>ST000019</t>
  </si>
  <si>
    <t>ST000020</t>
  </si>
  <si>
    <t>ST000101</t>
  </si>
  <si>
    <t>ST000102</t>
  </si>
  <si>
    <t>ST000103</t>
  </si>
  <si>
    <t>ST000104</t>
  </si>
  <si>
    <t>ST000106</t>
  </si>
  <si>
    <t>ST000107</t>
  </si>
  <si>
    <t>ST000108</t>
  </si>
  <si>
    <t>ST000109</t>
  </si>
  <si>
    <t>ST000110</t>
  </si>
  <si>
    <t>ST000115</t>
  </si>
  <si>
    <t>ST000116</t>
  </si>
  <si>
    <t>ST000117</t>
  </si>
  <si>
    <t>ST000118</t>
  </si>
  <si>
    <t>ST000119</t>
  </si>
  <si>
    <t>ST000120</t>
  </si>
  <si>
    <t>ST000121</t>
  </si>
  <si>
    <t>ST000122</t>
  </si>
  <si>
    <t>ST000123</t>
  </si>
  <si>
    <t>ST000124</t>
  </si>
  <si>
    <t>ST000125</t>
  </si>
  <si>
    <t>ST000126</t>
  </si>
  <si>
    <t>ST000201</t>
  </si>
  <si>
    <t>ST000202</t>
  </si>
  <si>
    <t>ST000203</t>
  </si>
  <si>
    <t>ST000204</t>
  </si>
  <si>
    <t>ST000205</t>
  </si>
  <si>
    <t>ST000208</t>
  </si>
  <si>
    <t>ST000209</t>
  </si>
  <si>
    <t>ST000210</t>
  </si>
  <si>
    <t>ST000211</t>
  </si>
  <si>
    <t>ST000212</t>
  </si>
  <si>
    <t>ST000213</t>
  </si>
  <si>
    <t>ST000214</t>
  </si>
  <si>
    <t>ST000215</t>
  </si>
  <si>
    <t>ST000216</t>
  </si>
  <si>
    <t>ST000217</t>
  </si>
  <si>
    <t>TC000002</t>
  </si>
  <si>
    <t>TOUCA</t>
  </si>
  <si>
    <t>TC000004</t>
  </si>
  <si>
    <t>TC000005</t>
  </si>
  <si>
    <t>TC000006</t>
  </si>
  <si>
    <t>TC000007</t>
  </si>
  <si>
    <t>TC000011</t>
  </si>
  <si>
    <t>TC000012</t>
  </si>
  <si>
    <t>TC000101</t>
  </si>
  <si>
    <t>TC000102</t>
  </si>
  <si>
    <t>TC000103</t>
  </si>
  <si>
    <t>TC000104</t>
  </si>
  <si>
    <t>TC000105</t>
  </si>
  <si>
    <t>TC000201</t>
  </si>
  <si>
    <t>TC000202</t>
  </si>
  <si>
    <t>TC000205</t>
  </si>
  <si>
    <t>TC000206</t>
  </si>
  <si>
    <t>TC000207</t>
  </si>
  <si>
    <t>TC000208</t>
  </si>
  <si>
    <t>Cod Cliente</t>
  </si>
  <si>
    <t>procura em paletes</t>
  </si>
  <si>
    <t>tempo carga (min)</t>
  </si>
  <si>
    <t>Horário</t>
  </si>
  <si>
    <t>20 min</t>
  </si>
  <si>
    <t>8.00 - 20.00</t>
  </si>
  <si>
    <t>8.00 - 16.00</t>
  </si>
  <si>
    <t>30 min</t>
  </si>
  <si>
    <t>8.00 -16.00</t>
  </si>
  <si>
    <t>8.00 - 18.00</t>
  </si>
  <si>
    <t>8.00 - 14.00</t>
  </si>
  <si>
    <t>peso</t>
  </si>
  <si>
    <t>peso*x</t>
  </si>
  <si>
    <t>peso*y</t>
  </si>
  <si>
    <t>Distância</t>
  </si>
  <si>
    <t>(peso*x)/dist</t>
  </si>
  <si>
    <t>peso/dist</t>
  </si>
  <si>
    <t>(peso*y)/dist</t>
  </si>
  <si>
    <t>dist'</t>
  </si>
  <si>
    <t>(peso*x)/dist'</t>
  </si>
  <si>
    <t>peso/dist'</t>
  </si>
  <si>
    <t>(peso*y)/dist'</t>
  </si>
  <si>
    <t>dist''</t>
  </si>
  <si>
    <t>(peso*x)/dist''</t>
  </si>
  <si>
    <t>peso/dist''</t>
  </si>
  <si>
    <t>(peso*y)/dist''</t>
  </si>
  <si>
    <t>dist'''</t>
  </si>
  <si>
    <t>x0</t>
  </si>
  <si>
    <t>x1</t>
  </si>
  <si>
    <t>x2</t>
  </si>
  <si>
    <t>x3</t>
  </si>
  <si>
    <t>y0</t>
  </si>
  <si>
    <t>y1</t>
  </si>
  <si>
    <t>y2</t>
  </si>
  <si>
    <t>y3</t>
  </si>
  <si>
    <t>fo0</t>
  </si>
  <si>
    <t>Fo1</t>
  </si>
  <si>
    <t>fo2</t>
  </si>
  <si>
    <t>fo3</t>
  </si>
  <si>
    <t>viseu</t>
  </si>
  <si>
    <t>Totais</t>
  </si>
  <si>
    <t xml:space="preserve">Guimarães </t>
  </si>
  <si>
    <t>Parte 1</t>
  </si>
  <si>
    <t>Alinea a)</t>
  </si>
  <si>
    <t>nº dias</t>
  </si>
  <si>
    <r>
      <t>Total procura diária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</rPr>
      <t>µr,r)</t>
    </r>
  </si>
  <si>
    <t>i era ao ano,por ao dia</t>
  </si>
  <si>
    <t>i</t>
  </si>
  <si>
    <r>
      <t xml:space="preserve">Desvio Padrão (%) </t>
    </r>
    <r>
      <rPr>
        <sz val="12"/>
        <color theme="1"/>
        <rFont val="Calibri"/>
        <family val="2"/>
        <scheme val="minor"/>
      </rPr>
      <t>(c.v)</t>
    </r>
  </si>
  <si>
    <t>Para um nivel de serviço 95%</t>
  </si>
  <si>
    <t>k</t>
  </si>
  <si>
    <t>1 Palete</t>
  </si>
  <si>
    <t>60 caixas</t>
  </si>
  <si>
    <r>
      <t xml:space="preserve">Tempo de entrega </t>
    </r>
    <r>
      <rPr>
        <sz val="12"/>
        <color theme="1"/>
        <rFont val="Calibri"/>
        <family val="2"/>
        <scheme val="minor"/>
      </rPr>
      <t>(l)</t>
    </r>
  </si>
  <si>
    <r>
      <t xml:space="preserve">Custo aquisição </t>
    </r>
    <r>
      <rPr>
        <sz val="12"/>
        <color theme="1"/>
        <rFont val="Calibri"/>
        <family val="2"/>
        <scheme val="minor"/>
      </rPr>
      <t>(cx)</t>
    </r>
  </si>
  <si>
    <r>
      <t xml:space="preserve">Custo de encomenda </t>
    </r>
    <r>
      <rPr>
        <sz val="12"/>
        <color theme="1"/>
        <rFont val="Calibri"/>
        <family val="2"/>
        <scheme val="minor"/>
      </rPr>
      <t>(ce)</t>
    </r>
  </si>
  <si>
    <r>
      <t xml:space="preserve">Custo de posse </t>
    </r>
    <r>
      <rPr>
        <sz val="12"/>
        <color theme="1"/>
        <rFont val="Calibri"/>
        <family val="2"/>
        <scheme val="minor"/>
      </rPr>
      <t xml:space="preserve">(cp) </t>
    </r>
  </si>
  <si>
    <r>
      <t xml:space="preserve">Desvio Padrão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</rPr>
      <t>σr)</t>
    </r>
  </si>
  <si>
    <r>
      <t xml:space="preserve">Procura nos dias de entrega </t>
    </r>
    <r>
      <rPr>
        <sz val="12"/>
        <color theme="1"/>
        <rFont val="Calibri"/>
        <family val="2"/>
      </rPr>
      <t>(µddlt)</t>
    </r>
  </si>
  <si>
    <r>
      <t xml:space="preserve">Desvio padrão no prazo de entrega </t>
    </r>
    <r>
      <rPr>
        <sz val="12"/>
        <color theme="1"/>
        <rFont val="Calibri"/>
        <family val="2"/>
      </rPr>
      <t>(σddlt)</t>
    </r>
  </si>
  <si>
    <t>Q</t>
  </si>
  <si>
    <t>SS</t>
  </si>
  <si>
    <t>S</t>
  </si>
  <si>
    <r>
      <t xml:space="preserve">Stock máximo em caixas </t>
    </r>
    <r>
      <rPr>
        <sz val="12"/>
        <color theme="1"/>
        <rFont val="Calibri"/>
        <family val="2"/>
        <scheme val="minor"/>
      </rPr>
      <t>(em média)</t>
    </r>
  </si>
  <si>
    <r>
      <t>Stock máximo em paletes</t>
    </r>
    <r>
      <rPr>
        <sz val="12"/>
        <color theme="1"/>
        <rFont val="Calibri"/>
        <family val="2"/>
        <scheme val="minor"/>
      </rPr>
      <t xml:space="preserve"> (em média)</t>
    </r>
  </si>
  <si>
    <t>Fórmulas</t>
  </si>
  <si>
    <t>σr</t>
  </si>
  <si>
    <t>c.v*r</t>
  </si>
  <si>
    <t>µddlt</t>
  </si>
  <si>
    <t>r*l</t>
  </si>
  <si>
    <t>σddlt</t>
  </si>
  <si>
    <t xml:space="preserve">raizq(l*σr+r^2*σl^2) </t>
  </si>
  <si>
    <t>raizq(2*R*ce/cp)</t>
  </si>
  <si>
    <t>k*σddlt</t>
  </si>
  <si>
    <t>µddlt+SS</t>
  </si>
  <si>
    <t>stock maximo</t>
  </si>
  <si>
    <t>Q+SS</t>
  </si>
  <si>
    <t>Alinea b)</t>
  </si>
  <si>
    <t>t</t>
  </si>
  <si>
    <t>Ss</t>
  </si>
  <si>
    <t>Smax em caixa</t>
  </si>
  <si>
    <t>Smax em paletes</t>
  </si>
  <si>
    <t>ss</t>
  </si>
  <si>
    <t>k*raizq(t+l)*σr</t>
  </si>
  <si>
    <t>smax</t>
  </si>
  <si>
    <t>(t+l)*µr+ss</t>
  </si>
  <si>
    <t>VENDAS_2015 (CXS) %</t>
  </si>
  <si>
    <t>acumulada</t>
  </si>
  <si>
    <t>a</t>
  </si>
  <si>
    <t>regra dos 20</t>
  </si>
  <si>
    <t>b</t>
  </si>
  <si>
    <t>ate aos aprx. 95%</t>
  </si>
  <si>
    <t>c</t>
  </si>
  <si>
    <t>SMÉDIO</t>
  </si>
  <si>
    <t>TAXA ROTACAO</t>
  </si>
  <si>
    <t>Q/2 + SS</t>
  </si>
  <si>
    <t>Total</t>
  </si>
  <si>
    <t>Ordenado</t>
  </si>
  <si>
    <t xml:space="preserve">percentagem </t>
  </si>
  <si>
    <t>% acumulada</t>
  </si>
  <si>
    <t>Produtos</t>
  </si>
  <si>
    <t>Procura anual (caixas)</t>
  </si>
  <si>
    <t>Stock maximo (paletes)</t>
  </si>
  <si>
    <t xml:space="preserve">Rotação Anual </t>
  </si>
  <si>
    <t>a) 2.</t>
  </si>
  <si>
    <t>Nº de slots</t>
  </si>
  <si>
    <t>Pctg de porcura por familia</t>
  </si>
  <si>
    <t>Acumulada</t>
  </si>
  <si>
    <t>Batas</t>
  </si>
  <si>
    <t>Suturas</t>
  </si>
  <si>
    <t>Agulhas</t>
  </si>
  <si>
    <t>Cateteres</t>
  </si>
  <si>
    <t>Algálias</t>
  </si>
  <si>
    <t>Seringas</t>
  </si>
  <si>
    <t>Toucas</t>
  </si>
  <si>
    <t>Abocaths</t>
  </si>
  <si>
    <t>Luvas</t>
  </si>
  <si>
    <t>Máscaras</t>
  </si>
  <si>
    <t>a) 1.</t>
  </si>
  <si>
    <t>Rotação Anual (caixas)</t>
  </si>
  <si>
    <t>Probabilidade</t>
  </si>
  <si>
    <t>Multiplicador</t>
  </si>
  <si>
    <t>Falta os resultados do simulador</t>
  </si>
  <si>
    <t>S-shape</t>
  </si>
  <si>
    <t>Dia</t>
  </si>
  <si>
    <t>Nº do empilhador</t>
  </si>
  <si>
    <t>Número de pedidos cumpridos</t>
  </si>
  <si>
    <t>Tempo de trabalho</t>
  </si>
  <si>
    <t>Midpoint</t>
  </si>
  <si>
    <t>Custo de construção por m2 (em U.M)</t>
  </si>
  <si>
    <t>Custos de operação médio por caixa movimentada (em U.M)</t>
  </si>
  <si>
    <t>Custos fixos anuais por m2 (em U.M)</t>
  </si>
  <si>
    <t>Custo total por ano</t>
  </si>
  <si>
    <t>Comprimento</t>
  </si>
  <si>
    <t>Largura</t>
  </si>
  <si>
    <t>Área do Armazém em m2</t>
  </si>
  <si>
    <t>Armazém</t>
  </si>
  <si>
    <t>Braga</t>
  </si>
  <si>
    <t>Faro</t>
  </si>
  <si>
    <t>Leao</t>
  </si>
  <si>
    <t>São Sebastian</t>
  </si>
  <si>
    <t>Valencia</t>
  </si>
  <si>
    <t>Murcia</t>
  </si>
  <si>
    <t>Cordova</t>
  </si>
  <si>
    <t>Granada</t>
  </si>
  <si>
    <t>Malaga</t>
  </si>
  <si>
    <t>Poupança</t>
  </si>
  <si>
    <t>Tipo</t>
  </si>
  <si>
    <t>14 paletes</t>
  </si>
  <si>
    <t>34 paletes</t>
  </si>
  <si>
    <t>Tempo</t>
  </si>
  <si>
    <t>Comsumo combustível (km/litro)</t>
  </si>
  <si>
    <t xml:space="preserve">Velocidade media </t>
  </si>
  <si>
    <t>Sálario condutor/hora(euros)</t>
  </si>
  <si>
    <t>Custos anuais de operaçao [incluindo manitençao)</t>
  </si>
  <si>
    <t>Custo combustivel por litro</t>
  </si>
  <si>
    <t xml:space="preserve">Rota </t>
  </si>
  <si>
    <t>Nr Motoristas</t>
  </si>
  <si>
    <t>Nr Kms</t>
  </si>
  <si>
    <t>Horas Viagem</t>
  </si>
  <si>
    <t>Tempo Trabalho</t>
  </si>
  <si>
    <t>Custos Motoristas</t>
  </si>
  <si>
    <t>Custos Combustivel</t>
  </si>
  <si>
    <t>Custos Totais</t>
  </si>
  <si>
    <t>Custo medio/rota</t>
  </si>
  <si>
    <t xml:space="preserve">Custos Rota1 </t>
  </si>
  <si>
    <t>Custos Rota9</t>
  </si>
  <si>
    <t>Custos Motoristas (3)</t>
  </si>
  <si>
    <t>Custos Motoristas (2)</t>
  </si>
  <si>
    <t xml:space="preserve">Custos Combustivel </t>
  </si>
  <si>
    <t xml:space="preserve">CustosTotais por dia </t>
  </si>
  <si>
    <t xml:space="preserve">Custos totais dia </t>
  </si>
  <si>
    <t>Custos Rota2</t>
  </si>
  <si>
    <t>Custos Rota10</t>
  </si>
  <si>
    <t>Custos Rota3</t>
  </si>
  <si>
    <t>Custos Rota11</t>
  </si>
  <si>
    <t>Custos Rota4</t>
  </si>
  <si>
    <t>Custos Rota12</t>
  </si>
  <si>
    <t>Custos Rota5</t>
  </si>
  <si>
    <t>Custos Rota13</t>
  </si>
  <si>
    <t>Custos Rota6</t>
  </si>
  <si>
    <t>Custos Rota14</t>
  </si>
  <si>
    <t>Custos Rota7</t>
  </si>
  <si>
    <t>Custos Rota15</t>
  </si>
  <si>
    <t>Custos Rota8</t>
  </si>
  <si>
    <t>Custos totais por ano</t>
  </si>
  <si>
    <t>Custo médio por veiculo</t>
  </si>
  <si>
    <t>Cordova-Sevilha</t>
  </si>
  <si>
    <t>Lagos-Faro</t>
  </si>
  <si>
    <t>Burgos-Bilbau</t>
  </si>
  <si>
    <t>Faro-Sevilha</t>
  </si>
  <si>
    <t>Bilbau-Oviedo</t>
  </si>
  <si>
    <t>Lagos-sevilha</t>
  </si>
  <si>
    <t>Lagos-beja</t>
  </si>
  <si>
    <t>Beja-setubal</t>
  </si>
  <si>
    <t>Faro-cordova</t>
  </si>
  <si>
    <t>Leao-oviedo</t>
  </si>
  <si>
    <t>Beja-sevilha</t>
  </si>
  <si>
    <t>Lagos-cordova</t>
  </si>
  <si>
    <t>Evora-Beja</t>
  </si>
  <si>
    <t>Coruna</t>
  </si>
  <si>
    <t>Leao-burgos</t>
  </si>
  <si>
    <t>Leao-Bilbau</t>
  </si>
  <si>
    <t>Faro-evora</t>
  </si>
  <si>
    <t>coruna</t>
  </si>
  <si>
    <t>Lagos-evora</t>
  </si>
  <si>
    <t>Oviedo-burgos</t>
  </si>
  <si>
    <t>Beja-cordova</t>
  </si>
  <si>
    <t>Badajoz-Cordoba</t>
  </si>
  <si>
    <t>Badajoz-sevilha</t>
  </si>
  <si>
    <t>Bilbau-Madrid</t>
  </si>
  <si>
    <t>Madrid-burgos</t>
  </si>
  <si>
    <t>Madrid-Cordoba</t>
  </si>
  <si>
    <t>Oviedo-coruna</t>
  </si>
  <si>
    <t>Setubal evora</t>
  </si>
  <si>
    <t>Setubal-lagos</t>
  </si>
  <si>
    <t>Setubal-faro</t>
  </si>
  <si>
    <t>Badajoz-évora</t>
  </si>
  <si>
    <t>Cordova-Evora</t>
  </si>
  <si>
    <t>Sevilha-evora</t>
  </si>
  <si>
    <t>Badajoz-beja</t>
  </si>
  <si>
    <t>Faro-lisboa</t>
  </si>
  <si>
    <t>Lisboa-Evora</t>
  </si>
  <si>
    <t>Beja-lisboa</t>
  </si>
  <si>
    <t>Lagoa-Lisboa</t>
  </si>
  <si>
    <t>Vigo-coruna</t>
  </si>
  <si>
    <t>Leao-Madrid</t>
  </si>
  <si>
    <t>Leao-coruna</t>
  </si>
  <si>
    <t>Madrid-oviedo</t>
  </si>
  <si>
    <t>Bilbau-coruna</t>
  </si>
  <si>
    <t>Faro-badajoz</t>
  </si>
  <si>
    <t>Evora-setubal</t>
  </si>
  <si>
    <t>Setubal-lisboa</t>
  </si>
  <si>
    <t>Lisboa-Évora</t>
  </si>
  <si>
    <t>Salamanca-Madrid</t>
  </si>
  <si>
    <t>Vigo-Braga</t>
  </si>
  <si>
    <t>Evora-Madrid</t>
  </si>
  <si>
    <t>Bragança-Madrid</t>
  </si>
  <si>
    <t>Bragança-Salamanca</t>
  </si>
  <si>
    <t>Porto vigo</t>
  </si>
  <si>
    <t>Braga-Porto</t>
  </si>
  <si>
    <t>Évora-Madrid</t>
  </si>
  <si>
    <t>Vigo-Bragança</t>
  </si>
  <si>
    <t>Lisboa-Coimbra</t>
  </si>
  <si>
    <t>Evora-Coimbra</t>
  </si>
  <si>
    <t>Setubal-Coimbra</t>
  </si>
  <si>
    <t>Braga-Vigo</t>
  </si>
  <si>
    <t>Porto-vigo</t>
  </si>
  <si>
    <t>Braga-porto</t>
  </si>
  <si>
    <t>Bragança-Braga</t>
  </si>
  <si>
    <t>Vigo-Aveiro</t>
  </si>
  <si>
    <t>Aveiro-Braga</t>
  </si>
  <si>
    <t>Porto-Aveiro</t>
  </si>
  <si>
    <t>Vigo-Madrid</t>
  </si>
  <si>
    <t>Bragança-Porto</t>
  </si>
  <si>
    <t>Salamanca-vigo</t>
  </si>
  <si>
    <t>Vigo-Salamanca</t>
  </si>
  <si>
    <t>Braga-Madrid</t>
  </si>
  <si>
    <t>Bragança-Aveiro</t>
  </si>
  <si>
    <t>Porto-Salamnca</t>
  </si>
  <si>
    <t>Madrid-Porto</t>
  </si>
  <si>
    <t>Aveiro-Salamanca</t>
  </si>
  <si>
    <t>Averio-Madrid</t>
  </si>
  <si>
    <t>Rota 1</t>
  </si>
  <si>
    <t>Dia 1</t>
  </si>
  <si>
    <t>Dia 2</t>
  </si>
  <si>
    <t>Inicio</t>
  </si>
  <si>
    <t>Chegada a Barcelona</t>
  </si>
  <si>
    <t xml:space="preserve">Descarga </t>
  </si>
  <si>
    <t>Carga</t>
  </si>
  <si>
    <t>Fim</t>
  </si>
  <si>
    <t>Paragem</t>
  </si>
  <si>
    <t>Retoma</t>
  </si>
  <si>
    <t>Chegada ao Armazém</t>
  </si>
  <si>
    <t>Qtd</t>
  </si>
  <si>
    <t>Tempos</t>
  </si>
  <si>
    <t>Tempo trabalho</t>
  </si>
  <si>
    <t>Km</t>
  </si>
  <si>
    <t>Tempo Viagem</t>
  </si>
  <si>
    <t>Tempo de descarga</t>
  </si>
  <si>
    <t>Um dia</t>
  </si>
  <si>
    <t>Tempo IDA</t>
  </si>
  <si>
    <t>Em horas</t>
  </si>
  <si>
    <t>Ida e Volta</t>
  </si>
  <si>
    <t>Rota 2</t>
  </si>
  <si>
    <t>Chegada a Andorra</t>
  </si>
  <si>
    <t>Rota 3</t>
  </si>
  <si>
    <t>Chegada a Murcia</t>
  </si>
  <si>
    <t>Rota 4</t>
  </si>
  <si>
    <t>Chegada a Granada</t>
  </si>
  <si>
    <t>Rota 5</t>
  </si>
  <si>
    <t>Chegada a Valência</t>
  </si>
  <si>
    <t>Chega ao Armazém</t>
  </si>
  <si>
    <t>Rota 6</t>
  </si>
  <si>
    <t>Chegada  a Saragoza</t>
  </si>
  <si>
    <t>Rota 7</t>
  </si>
  <si>
    <t>Chegada a Malaga</t>
  </si>
  <si>
    <t>Rota 8</t>
  </si>
  <si>
    <t>Chegada a San Sebastian</t>
  </si>
  <si>
    <t>Rota 9</t>
  </si>
  <si>
    <t>c.a</t>
  </si>
  <si>
    <t>Horas</t>
  </si>
  <si>
    <t xml:space="preserve">Custo de combustivel </t>
  </si>
  <si>
    <t xml:space="preserve">Custo motoristas </t>
  </si>
  <si>
    <t>Chegada a Badajoz</t>
  </si>
  <si>
    <t>Chegada a Cordova</t>
  </si>
  <si>
    <t>Chegada a sevilha</t>
  </si>
  <si>
    <t>Chegada ao armazém</t>
  </si>
  <si>
    <t>Viseu-Badajoz</t>
  </si>
  <si>
    <t>Badajoz-Córdova</t>
  </si>
  <si>
    <t>Córdova-sevilha</t>
  </si>
  <si>
    <t>Sevilha-Viseu</t>
  </si>
  <si>
    <t>Rota 10</t>
  </si>
  <si>
    <t>Chegada a Faro</t>
  </si>
  <si>
    <t>Chegada a Lagos</t>
  </si>
  <si>
    <t>Chegada a Beja</t>
  </si>
  <si>
    <t>Viseu-Faro</t>
  </si>
  <si>
    <t>Faro-Lagos</t>
  </si>
  <si>
    <t>Lagos-Beja</t>
  </si>
  <si>
    <t>Beja-Viseu</t>
  </si>
  <si>
    <t>Rota 11</t>
  </si>
  <si>
    <t>Chegada a Burgos</t>
  </si>
  <si>
    <t>Chegada a Bilbau</t>
  </si>
  <si>
    <t>Viseu-Burgos</t>
  </si>
  <si>
    <t>Bilbau-Viseu</t>
  </si>
  <si>
    <t>Rota 12</t>
  </si>
  <si>
    <t>Chegada a Leao</t>
  </si>
  <si>
    <t>Chegada a Oviedo</t>
  </si>
  <si>
    <t>Chegada a Coruna</t>
  </si>
  <si>
    <t>Viseu-Leao</t>
  </si>
  <si>
    <t>Leao-Oviedo</t>
  </si>
  <si>
    <t>Oviedo-Coruna</t>
  </si>
  <si>
    <t>Coruna-Viseu</t>
  </si>
  <si>
    <t>Rota 13</t>
  </si>
  <si>
    <t>Chegada a Evora</t>
  </si>
  <si>
    <t>Chegada a Setubal</t>
  </si>
  <si>
    <t>Chegada a Lisboa</t>
  </si>
  <si>
    <t>Chegada a Coimbra</t>
  </si>
  <si>
    <t>Viseu-Evora</t>
  </si>
  <si>
    <t>Setubal-Lisboa</t>
  </si>
  <si>
    <t>Coimbra-Viseu</t>
  </si>
  <si>
    <t>Rota 14</t>
  </si>
  <si>
    <t>Chegada a Salamanca</t>
  </si>
  <si>
    <t>Chegada a Madrid</t>
  </si>
  <si>
    <t>Chegada a Bragança</t>
  </si>
  <si>
    <t>Chegado ao Armazém</t>
  </si>
  <si>
    <t>Viseu-Salamanca</t>
  </si>
  <si>
    <t>Madrid-Bragança</t>
  </si>
  <si>
    <t>Bragança-Viseu</t>
  </si>
  <si>
    <t>Rota 15</t>
  </si>
  <si>
    <t>Chegada a Aveiro</t>
  </si>
  <si>
    <t>Chegada ao Porto</t>
  </si>
  <si>
    <t>Chegada a Braga</t>
  </si>
  <si>
    <t>Chegada a Vigo</t>
  </si>
  <si>
    <t>Viseu-Aveiro</t>
  </si>
  <si>
    <t>Aveiro-Porto</t>
  </si>
  <si>
    <t>Porto-Braga</t>
  </si>
  <si>
    <t>Vigo-Armazém</t>
  </si>
  <si>
    <t>Viseu</t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</si>
  <si>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=12</t>
    </r>
  </si>
  <si>
    <t>Mot=2</t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</si>
  <si>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=3</t>
    </r>
  </si>
  <si>
    <t>Mot=3</t>
  </si>
  <si>
    <t>Cordoba</t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</si>
  <si>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=9</t>
    </r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</si>
  <si>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=5</t>
    </r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</si>
  <si>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=20</t>
    </r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</si>
  <si>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=4</t>
    </r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</si>
  <si>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=15</t>
    </r>
  </si>
  <si>
    <r>
      <rPr>
        <b/>
        <sz val="11"/>
        <color theme="1"/>
        <rFont val="Calibri"/>
        <family val="2"/>
        <scheme val="minor"/>
      </rPr>
      <t>Qtd</t>
    </r>
    <r>
      <rPr>
        <sz val="11"/>
        <color theme="1"/>
        <rFont val="Calibri"/>
        <family val="2"/>
        <scheme val="minor"/>
      </rPr>
      <t>=23</t>
    </r>
  </si>
  <si>
    <t>Custo total motoristas</t>
  </si>
  <si>
    <t>Média Custos de uma rota</t>
  </si>
  <si>
    <t xml:space="preserve">Custo Total Operação por ano </t>
  </si>
  <si>
    <t>Custo Médio por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</si>
</sst>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000"/>
    <numFmt numFmtId="165" formatCode="0.000%"/>
    <numFmt numFmtId="166" formatCode="0.0000%"/>
    <numFmt numFmtId="167" formatCode="0.00000"/>
    <numFmt numFmtId="168" formatCode="[$-F400]h:mm:ss\ AM/PM"/>
    <numFmt numFmtId="169" formatCode="[h]:mm:ss;@"/>
    <numFmt numFmtId="170" formatCode="0000"/>
    <numFmt numFmtId="171" formatCode="&quot;Day &quot;0"/>
    <numFmt numFmtId="172" formatCode="h:mm:ss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9C57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Arial"/>
      <family val="2"/>
    </font>
    <font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rgb="FF002060"/>
      <name val="Times New Roman"/>
      <family val="1"/>
    </font>
    <font>
      <b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206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97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A9D08E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1">
    <xf numFmtId="0" fontId="0" fillId="0" borderId="0"/>
    <xf numFmtId="9" fontId="3" fillId="0" borderId="0" applyFont="0" applyFill="0" applyBorder="0" applyAlignment="0" applyProtection="0"/>
    <xf numFmtId="0" fontId="3" fillId="4" borderId="0" applyNumberFormat="0" applyBorder="0" applyAlignment="0" applyProtection="0"/>
    <xf numFmtId="0" fontId="15" fillId="5" borderId="0" applyNumberFormat="0" applyBorder="0" applyAlignment="0" applyProtection="0"/>
    <xf numFmtId="0" fontId="3" fillId="6" borderId="0" applyNumberFormat="0" applyBorder="0" applyAlignment="0" applyProtection="0"/>
    <xf numFmtId="0" fontId="15" fillId="7" borderId="0" applyNumberFormat="0" applyBorder="0" applyAlignment="0" applyProtection="0"/>
    <xf numFmtId="0" fontId="3" fillId="8" borderId="0" applyNumberFormat="0" applyBorder="0" applyAlignment="0" applyProtection="0"/>
    <xf numFmtId="0" fontId="15" fillId="9" borderId="0" applyNumberFormat="0" applyBorder="0" applyAlignment="0" applyProtection="0"/>
    <xf numFmtId="0" fontId="3" fillId="10" borderId="0" applyNumberFormat="0" applyBorder="0" applyAlignment="0" applyProtection="0"/>
    <xf numFmtId="0" fontId="15" fillId="11" borderId="0" applyNumberFormat="0" applyBorder="0" applyAlignment="0" applyProtection="0"/>
    <xf numFmtId="0" fontId="3" fillId="12" borderId="0" applyNumberFormat="0" applyBorder="0" applyAlignment="0" applyProtection="0"/>
    <xf numFmtId="0" fontId="16" fillId="13" borderId="0" applyNumberFormat="0" applyBorder="0" applyAlignment="0" applyProtection="0"/>
    <xf numFmtId="0" fontId="20" fillId="14" borderId="0" applyNumberFormat="0" applyBorder="0" applyAlignment="0" applyProtection="0"/>
    <xf numFmtId="0" fontId="1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7" borderId="0" applyNumberFormat="0" applyBorder="0" applyAlignment="0" applyProtection="0"/>
  </cellStyleXfs>
  <cellXfs count="42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2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9" fontId="6" fillId="0" borderId="3" xfId="1" applyNumberFormat="1" applyFont="1" applyFill="1" applyBorder="1" applyAlignment="1">
      <alignment horizontal="center" vertical="center"/>
    </xf>
    <xf numFmtId="0" fontId="0" fillId="2" borderId="0" xfId="0" applyFill="1"/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5" fillId="5" borderId="1" xfId="3" applyBorder="1" applyAlignment="1">
      <alignment horizontal="center"/>
    </xf>
    <xf numFmtId="0" fontId="15" fillId="7" borderId="1" xfId="5" applyBorder="1"/>
    <xf numFmtId="0" fontId="15" fillId="9" borderId="1" xfId="7" applyBorder="1"/>
    <xf numFmtId="0" fontId="15" fillId="11" borderId="1" xfId="9" applyBorder="1"/>
    <xf numFmtId="0" fontId="0" fillId="0" borderId="1" xfId="0" applyFont="1" applyFill="1" applyBorder="1" applyAlignment="1">
      <alignment horizontal="center" vertical="center"/>
    </xf>
    <xf numFmtId="0" fontId="3" fillId="10" borderId="1" xfId="8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5" fillId="9" borderId="13" xfId="7" applyBorder="1" applyAlignment="1">
      <alignment horizontal="center" vertical="center"/>
    </xf>
    <xf numFmtId="0" fontId="15" fillId="11" borderId="14" xfId="9" applyBorder="1" applyAlignment="1">
      <alignment horizontal="center" vertical="center"/>
    </xf>
    <xf numFmtId="0" fontId="3" fillId="12" borderId="16" xfId="1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horizont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3" fillId="4" borderId="12" xfId="2" applyBorder="1" applyAlignment="1">
      <alignment horizontal="center" vertical="center" wrapText="1"/>
    </xf>
    <xf numFmtId="0" fontId="3" fillId="4" borderId="13" xfId="2" applyBorder="1" applyAlignment="1">
      <alignment horizontal="center" vertical="center" wrapText="1"/>
    </xf>
    <xf numFmtId="0" fontId="15" fillId="5" borderId="13" xfId="3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15" fillId="7" borderId="13" xfId="5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6" borderId="1" xfId="4" applyBorder="1" applyAlignment="1">
      <alignment horizontal="center" vertical="center" wrapText="1"/>
    </xf>
    <xf numFmtId="0" fontId="3" fillId="8" borderId="1" xfId="6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Font="1" applyBorder="1" applyAlignment="1"/>
    <xf numFmtId="9" fontId="6" fillId="0" borderId="0" xfId="1" applyNumberFormat="1" applyFont="1" applyFill="1" applyBorder="1" applyAlignment="1">
      <alignment horizontal="center" vertical="center"/>
    </xf>
    <xf numFmtId="9" fontId="6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10" fontId="0" fillId="2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16" fillId="13" borderId="1" xfId="11" applyBorder="1" applyAlignment="1">
      <alignment horizontal="center" vertical="center"/>
    </xf>
    <xf numFmtId="0" fontId="20" fillId="14" borderId="1" xfId="12" applyBorder="1" applyAlignment="1">
      <alignment horizontal="center" vertical="center"/>
    </xf>
    <xf numFmtId="0" fontId="21" fillId="12" borderId="1" xfId="10" applyFont="1" applyBorder="1" applyAlignment="1">
      <alignment horizontal="center" vertical="center"/>
    </xf>
    <xf numFmtId="0" fontId="21" fillId="12" borderId="1" xfId="10" applyFont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22" fillId="6" borderId="1" xfId="4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 applyFill="1" applyBorder="1"/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26" fillId="15" borderId="1" xfId="13" applyFont="1" applyBorder="1" applyAlignment="1">
      <alignment horizontal="center"/>
    </xf>
    <xf numFmtId="0" fontId="17" fillId="16" borderId="1" xfId="14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5" fillId="0" borderId="0" xfId="0" applyFont="1" applyFill="1"/>
    <xf numFmtId="0" fontId="0" fillId="0" borderId="1" xfId="0" applyBorder="1"/>
    <xf numFmtId="0" fontId="0" fillId="2" borderId="1" xfId="0" applyFill="1" applyBorder="1"/>
    <xf numFmtId="10" fontId="0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1" applyNumberFormat="1" applyFont="1" applyBorder="1" applyAlignment="1">
      <alignment horizontal="center"/>
    </xf>
    <xf numFmtId="9" fontId="0" fillId="0" borderId="0" xfId="1" applyFont="1"/>
    <xf numFmtId="0" fontId="0" fillId="0" borderId="1" xfId="0" applyNumberFormat="1" applyBorder="1" applyAlignment="1">
      <alignment horizontal="center" vertical="center"/>
    </xf>
    <xf numFmtId="0" fontId="0" fillId="17" borderId="0" xfId="0" applyFill="1"/>
    <xf numFmtId="0" fontId="0" fillId="17" borderId="20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7" borderId="0" xfId="0" applyFill="1" applyBorder="1"/>
    <xf numFmtId="0" fontId="0" fillId="17" borderId="24" xfId="0" applyFill="1" applyBorder="1"/>
    <xf numFmtId="0" fontId="0" fillId="17" borderId="37" xfId="0" applyFill="1" applyBorder="1"/>
    <xf numFmtId="0" fontId="0" fillId="17" borderId="38" xfId="0" applyFill="1" applyBorder="1"/>
    <xf numFmtId="0" fontId="0" fillId="17" borderId="10" xfId="0" applyFill="1" applyBorder="1"/>
    <xf numFmtId="0" fontId="29" fillId="17" borderId="0" xfId="0" applyFont="1" applyFill="1"/>
    <xf numFmtId="0" fontId="0" fillId="19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1" applyNumberFormat="1" applyFont="1" applyFill="1"/>
    <xf numFmtId="0" fontId="16" fillId="13" borderId="1" xfId="11" applyBorder="1" applyAlignment="1">
      <alignment horizontal="center" wrapText="1"/>
    </xf>
    <xf numFmtId="0" fontId="16" fillId="13" borderId="1" xfId="11" applyBorder="1" applyAlignment="1">
      <alignment horizontal="center"/>
    </xf>
    <xf numFmtId="0" fontId="0" fillId="2" borderId="0" xfId="0" applyFill="1" applyBorder="1"/>
    <xf numFmtId="0" fontId="31" fillId="24" borderId="1" xfId="0" applyFont="1" applyFill="1" applyBorder="1"/>
    <xf numFmtId="2" fontId="0" fillId="0" borderId="1" xfId="0" applyNumberFormat="1" applyBorder="1" applyAlignment="1">
      <alignment horizontal="center" vertical="center"/>
    </xf>
    <xf numFmtId="0" fontId="0" fillId="26" borderId="1" xfId="0" applyFill="1" applyBorder="1"/>
    <xf numFmtId="10" fontId="0" fillId="0" borderId="0" xfId="0" applyNumberFormat="1"/>
    <xf numFmtId="10" fontId="0" fillId="0" borderId="1" xfId="1" applyNumberFormat="1" applyFont="1" applyBorder="1" applyAlignment="1">
      <alignment horizontal="center"/>
    </xf>
    <xf numFmtId="0" fontId="31" fillId="25" borderId="1" xfId="0" applyFont="1" applyFill="1" applyBorder="1"/>
    <xf numFmtId="0" fontId="0" fillId="25" borderId="1" xfId="0" applyFont="1" applyFill="1" applyBorder="1"/>
    <xf numFmtId="0" fontId="0" fillId="0" borderId="39" xfId="0" applyFill="1" applyBorder="1"/>
    <xf numFmtId="0" fontId="0" fillId="0" borderId="0" xfId="0" applyBorder="1" applyAlignment="1">
      <alignment horizontal="center"/>
    </xf>
    <xf numFmtId="0" fontId="0" fillId="0" borderId="39" xfId="0" applyBorder="1"/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0" fontId="0" fillId="0" borderId="1" xfId="0" applyNumberFormat="1" applyBorder="1" applyAlignment="1">
      <alignment horizontal="center"/>
    </xf>
    <xf numFmtId="0" fontId="4" fillId="0" borderId="4" xfId="0" applyFont="1" applyBorder="1"/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7" borderId="1" xfId="15" applyBorder="1" applyAlignment="1">
      <alignment horizontal="center" vertical="center"/>
    </xf>
    <xf numFmtId="0" fontId="3" fillId="16" borderId="1" xfId="14" applyBorder="1"/>
    <xf numFmtId="0" fontId="33" fillId="3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0" fontId="0" fillId="0" borderId="0" xfId="1" applyNumberFormat="1" applyFont="1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0" fontId="0" fillId="0" borderId="0" xfId="0" applyNumberFormat="1"/>
    <xf numFmtId="20" fontId="0" fillId="0" borderId="1" xfId="0" applyNumberFormat="1" applyBorder="1"/>
    <xf numFmtId="20" fontId="4" fillId="0" borderId="1" xfId="0" applyNumberFormat="1" applyFont="1" applyBorder="1"/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35" fillId="0" borderId="10" xfId="0" applyFont="1" applyBorder="1" applyAlignment="1">
      <alignment horizontal="center" vertical="center"/>
    </xf>
    <xf numFmtId="20" fontId="33" fillId="0" borderId="1" xfId="0" applyNumberFormat="1" applyFont="1" applyBorder="1" applyAlignment="1">
      <alignment horizontal="center" vertical="center"/>
    </xf>
    <xf numFmtId="0" fontId="4" fillId="0" borderId="0" xfId="0" applyFont="1"/>
    <xf numFmtId="168" fontId="0" fillId="0" borderId="0" xfId="0" applyNumberFormat="1"/>
    <xf numFmtId="46" fontId="0" fillId="0" borderId="0" xfId="0" applyNumberFormat="1"/>
    <xf numFmtId="168" fontId="0" fillId="0" borderId="1" xfId="0" applyNumberForma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168" fontId="0" fillId="0" borderId="0" xfId="0" applyNumberFormat="1" applyBorder="1"/>
    <xf numFmtId="0" fontId="0" fillId="0" borderId="30" xfId="0" applyBorder="1"/>
    <xf numFmtId="0" fontId="34" fillId="0" borderId="1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0" xfId="0" applyFill="1"/>
    <xf numFmtId="20" fontId="0" fillId="0" borderId="0" xfId="0" applyNumberFormat="1" applyAlignment="1">
      <alignment horizontal="center"/>
    </xf>
    <xf numFmtId="0" fontId="3" fillId="16" borderId="1" xfId="14" applyBorder="1" applyAlignment="1">
      <alignment horizontal="center"/>
    </xf>
    <xf numFmtId="0" fontId="3" fillId="16" borderId="6" xfId="14" applyBorder="1" applyAlignment="1">
      <alignment horizontal="center"/>
    </xf>
    <xf numFmtId="0" fontId="3" fillId="16" borderId="0" xfId="14" applyAlignment="1">
      <alignment horizontal="center"/>
    </xf>
    <xf numFmtId="0" fontId="3" fillId="16" borderId="0" xfId="14"/>
    <xf numFmtId="0" fontId="38" fillId="31" borderId="0" xfId="0" applyFont="1" applyFill="1"/>
    <xf numFmtId="0" fontId="38" fillId="0" borderId="0" xfId="0" applyFont="1"/>
    <xf numFmtId="0" fontId="0" fillId="0" borderId="0" xfId="0" applyFill="1" applyBorder="1"/>
    <xf numFmtId="168" fontId="3" fillId="28" borderId="1" xfId="16" applyNumberFormat="1" applyBorder="1" applyAlignment="1">
      <alignment horizontal="center" vertical="center"/>
    </xf>
    <xf numFmtId="0" fontId="3" fillId="32" borderId="1" xfId="18" applyBorder="1" applyAlignment="1">
      <alignment horizontal="center" vertical="center"/>
    </xf>
    <xf numFmtId="0" fontId="4" fillId="0" borderId="1" xfId="0" applyFont="1" applyFill="1" applyBorder="1"/>
    <xf numFmtId="171" fontId="0" fillId="0" borderId="2" xfId="0" applyNumberFormat="1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1" fontId="0" fillId="0" borderId="28" xfId="0" applyNumberFormat="1" applyBorder="1" applyAlignment="1">
      <alignment horizontal="center"/>
    </xf>
    <xf numFmtId="0" fontId="0" fillId="34" borderId="2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34" borderId="1" xfId="0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4" fillId="0" borderId="2" xfId="0" applyFont="1" applyBorder="1"/>
    <xf numFmtId="169" fontId="4" fillId="0" borderId="0" xfId="0" applyNumberFormat="1" applyFont="1" applyAlignment="1">
      <alignment horizontal="center" vertical="center"/>
    </xf>
    <xf numFmtId="0" fontId="4" fillId="33" borderId="1" xfId="19" applyFont="1" applyBorder="1"/>
    <xf numFmtId="169" fontId="0" fillId="0" borderId="1" xfId="0" applyNumberFormat="1" applyBorder="1" applyAlignment="1">
      <alignment horizontal="center" vertical="center"/>
    </xf>
    <xf numFmtId="0" fontId="32" fillId="2" borderId="1" xfId="0" applyFont="1" applyFill="1" applyBorder="1" applyAlignment="1">
      <alignment horizontal="center"/>
    </xf>
    <xf numFmtId="168" fontId="3" fillId="33" borderId="1" xfId="19" applyNumberFormat="1" applyBorder="1" applyAlignment="1">
      <alignment horizontal="center" vertical="center"/>
    </xf>
    <xf numFmtId="46" fontId="3" fillId="33" borderId="1" xfId="19" applyNumberFormat="1" applyBorder="1" applyAlignment="1">
      <alignment horizontal="center" vertical="center"/>
    </xf>
    <xf numFmtId="21" fontId="3" fillId="33" borderId="1" xfId="19" applyNumberFormat="1" applyBorder="1" applyAlignment="1">
      <alignment horizontal="center" vertical="center"/>
    </xf>
    <xf numFmtId="0" fontId="0" fillId="35" borderId="0" xfId="0" applyFill="1"/>
    <xf numFmtId="0" fontId="0" fillId="26" borderId="0" xfId="0" applyFill="1"/>
    <xf numFmtId="168" fontId="3" fillId="26" borderId="1" xfId="16" applyNumberFormat="1" applyFill="1" applyBorder="1" applyAlignment="1">
      <alignment horizontal="center" vertical="center"/>
    </xf>
    <xf numFmtId="0" fontId="0" fillId="36" borderId="0" xfId="0" applyFill="1"/>
    <xf numFmtId="0" fontId="31" fillId="26" borderId="0" xfId="0" applyFont="1" applyFill="1"/>
    <xf numFmtId="0" fontId="3" fillId="32" borderId="6" xfId="18" applyBorder="1" applyAlignment="1">
      <alignment horizontal="center" vertical="center"/>
    </xf>
    <xf numFmtId="0" fontId="0" fillId="35" borderId="1" xfId="0" applyFill="1" applyBorder="1"/>
    <xf numFmtId="0" fontId="32" fillId="0" borderId="0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68" fontId="3" fillId="36" borderId="1" xfId="16" applyNumberForma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9" fontId="0" fillId="0" borderId="1" xfId="0" applyNumberFormat="1" applyBorder="1"/>
    <xf numFmtId="170" fontId="3" fillId="8" borderId="1" xfId="6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3" fillId="28" borderId="1" xfId="16" applyNumberFormat="1" applyBorder="1" applyAlignment="1">
      <alignment horizontal="center"/>
    </xf>
    <xf numFmtId="168" fontId="3" fillId="28" borderId="1" xfId="16" applyNumberFormat="1" applyBorder="1" applyAlignment="1">
      <alignment horizontal="center"/>
    </xf>
    <xf numFmtId="168" fontId="3" fillId="33" borderId="1" xfId="19" applyNumberFormat="1" applyBorder="1" applyAlignment="1">
      <alignment horizontal="center"/>
    </xf>
    <xf numFmtId="0" fontId="0" fillId="0" borderId="21" xfId="0" applyBorder="1"/>
    <xf numFmtId="0" fontId="31" fillId="0" borderId="21" xfId="0" applyFont="1" applyBorder="1"/>
    <xf numFmtId="0" fontId="0" fillId="0" borderId="22" xfId="0" applyBorder="1"/>
    <xf numFmtId="0" fontId="4" fillId="0" borderId="23" xfId="0" applyFont="1" applyBorder="1"/>
    <xf numFmtId="168" fontId="4" fillId="0" borderId="42" xfId="0" applyNumberFormat="1" applyFon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36" fillId="0" borderId="23" xfId="0" applyFont="1" applyBorder="1"/>
    <xf numFmtId="0" fontId="0" fillId="0" borderId="24" xfId="0" applyBorder="1"/>
    <xf numFmtId="0" fontId="3" fillId="8" borderId="43" xfId="6" applyBorder="1"/>
    <xf numFmtId="0" fontId="3" fillId="8" borderId="44" xfId="6" applyBorder="1"/>
    <xf numFmtId="169" fontId="0" fillId="0" borderId="45" xfId="0" applyNumberFormat="1" applyBorder="1"/>
    <xf numFmtId="0" fontId="31" fillId="0" borderId="45" xfId="0" applyFont="1" applyBorder="1" applyAlignment="1">
      <alignment horizontal="center" vertical="center"/>
    </xf>
    <xf numFmtId="0" fontId="0" fillId="0" borderId="38" xfId="0" applyBorder="1"/>
    <xf numFmtId="0" fontId="0" fillId="0" borderId="10" xfId="0" applyBorder="1"/>
    <xf numFmtId="0" fontId="37" fillId="0" borderId="23" xfId="0" applyFont="1" applyBorder="1"/>
    <xf numFmtId="0" fontId="0" fillId="0" borderId="23" xfId="0" applyBorder="1"/>
    <xf numFmtId="0" fontId="0" fillId="0" borderId="42" xfId="0" applyBorder="1" applyAlignment="1">
      <alignment horizontal="center" vertical="center"/>
    </xf>
    <xf numFmtId="0" fontId="4" fillId="0" borderId="24" xfId="0" applyFont="1" applyBorder="1"/>
    <xf numFmtId="168" fontId="0" fillId="0" borderId="38" xfId="0" applyNumberFormat="1" applyBorder="1"/>
    <xf numFmtId="168" fontId="4" fillId="0" borderId="42" xfId="0" applyNumberFormat="1" applyFon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168" fontId="0" fillId="0" borderId="24" xfId="0" applyNumberFormat="1" applyBorder="1"/>
    <xf numFmtId="168" fontId="0" fillId="0" borderId="10" xfId="0" applyNumberFormat="1" applyBorder="1"/>
    <xf numFmtId="0" fontId="0" fillId="24" borderId="20" xfId="17" applyFont="1" applyFill="1" applyBorder="1" applyAlignment="1">
      <alignment horizontal="center" vertical="center"/>
    </xf>
    <xf numFmtId="168" fontId="0" fillId="0" borderId="21" xfId="0" applyNumberFormat="1" applyBorder="1"/>
    <xf numFmtId="0" fontId="0" fillId="0" borderId="46" xfId="0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20" fontId="3" fillId="32" borderId="42" xfId="18" applyNumberFormat="1" applyBorder="1" applyAlignment="1">
      <alignment horizontal="center" vertical="center"/>
    </xf>
    <xf numFmtId="0" fontId="0" fillId="0" borderId="50" xfId="0" applyBorder="1"/>
    <xf numFmtId="0" fontId="0" fillId="0" borderId="10" xfId="0" applyFill="1" applyBorder="1"/>
    <xf numFmtId="168" fontId="4" fillId="0" borderId="48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8" fontId="4" fillId="0" borderId="48" xfId="0" applyNumberFormat="1" applyFont="1" applyFill="1" applyBorder="1" applyAlignment="1">
      <alignment horizontal="center" vertical="center"/>
    </xf>
    <xf numFmtId="20" fontId="3" fillId="32" borderId="52" xfId="18" applyNumberFormat="1" applyBorder="1" applyAlignment="1">
      <alignment horizontal="center" vertical="center"/>
    </xf>
    <xf numFmtId="168" fontId="0" fillId="0" borderId="53" xfId="0" applyNumberFormat="1" applyBorder="1"/>
    <xf numFmtId="0" fontId="0" fillId="0" borderId="29" xfId="0" applyBorder="1"/>
    <xf numFmtId="0" fontId="0" fillId="24" borderId="41" xfId="17" applyFont="1" applyFill="1" applyBorder="1" applyAlignment="1">
      <alignment horizontal="center" vertical="center"/>
    </xf>
    <xf numFmtId="0" fontId="0" fillId="24" borderId="41" xfId="17" applyFont="1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0" fontId="3" fillId="32" borderId="1" xfId="18" applyBorder="1" applyAlignment="1">
      <alignment horizontal="center"/>
    </xf>
    <xf numFmtId="20" fontId="3" fillId="32" borderId="42" xfId="18" applyNumberFormat="1" applyBorder="1" applyAlignment="1">
      <alignment horizontal="center"/>
    </xf>
    <xf numFmtId="0" fontId="3" fillId="32" borderId="2" xfId="18" applyBorder="1" applyAlignment="1">
      <alignment horizontal="center" vertical="center"/>
    </xf>
    <xf numFmtId="0" fontId="4" fillId="28" borderId="1" xfId="16" applyFont="1" applyBorder="1" applyAlignment="1">
      <alignment horizontal="center" vertical="center"/>
    </xf>
    <xf numFmtId="0" fontId="3" fillId="37" borderId="1" xfId="20" applyBorder="1" applyAlignment="1">
      <alignment horizontal="center" vertical="center"/>
    </xf>
    <xf numFmtId="169" fontId="38" fillId="0" borderId="1" xfId="0" applyNumberFormat="1" applyFont="1" applyBorder="1"/>
    <xf numFmtId="169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/>
    <xf numFmtId="169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16" borderId="1" xfId="14" applyFont="1" applyBorder="1"/>
    <xf numFmtId="0" fontId="4" fillId="28" borderId="1" xfId="16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6" xfId="10" applyFont="1" applyFill="1" applyBorder="1" applyAlignment="1">
      <alignment horizontal="left" vertical="center"/>
    </xf>
    <xf numFmtId="0" fontId="2" fillId="0" borderId="6" xfId="1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4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7" fillId="0" borderId="5" xfId="0" applyFont="1" applyBorder="1" applyAlignment="1"/>
    <xf numFmtId="0" fontId="7" fillId="0" borderId="6" xfId="0" applyFont="1" applyBorder="1" applyAlignment="1"/>
    <xf numFmtId="0" fontId="6" fillId="0" borderId="4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3" xfId="0" applyFont="1" applyFill="1" applyBorder="1" applyAlignment="1">
      <alignment horizontal="center" vertical="center" wrapText="1"/>
    </xf>
    <xf numFmtId="0" fontId="28" fillId="24" borderId="0" xfId="0" applyFont="1" applyFill="1" applyBorder="1" applyAlignment="1">
      <alignment horizontal="center" vertical="center" wrapText="1"/>
    </xf>
    <xf numFmtId="0" fontId="28" fillId="24" borderId="32" xfId="0" applyFont="1" applyFill="1" applyBorder="1" applyAlignment="1">
      <alignment horizontal="center" vertical="center" wrapText="1"/>
    </xf>
    <xf numFmtId="0" fontId="28" fillId="24" borderId="33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8" fillId="24" borderId="30" xfId="0" applyFont="1" applyFill="1" applyBorder="1" applyAlignment="1">
      <alignment horizontal="center" vertical="center" wrapText="1"/>
    </xf>
    <xf numFmtId="0" fontId="28" fillId="24" borderId="34" xfId="0" applyFont="1" applyFill="1" applyBorder="1" applyAlignment="1">
      <alignment horizontal="center" vertical="center" wrapText="1"/>
    </xf>
    <xf numFmtId="0" fontId="28" fillId="19" borderId="28" xfId="0" applyFont="1" applyFill="1" applyBorder="1" applyAlignment="1">
      <alignment horizontal="center" vertical="center" wrapText="1"/>
    </xf>
    <xf numFmtId="0" fontId="28" fillId="19" borderId="26" xfId="0" applyFont="1" applyFill="1" applyBorder="1" applyAlignment="1">
      <alignment horizontal="center" vertical="center" wrapText="1"/>
    </xf>
    <xf numFmtId="0" fontId="28" fillId="19" borderId="31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8" fillId="19" borderId="35" xfId="0" applyFont="1" applyFill="1" applyBorder="1" applyAlignment="1">
      <alignment horizontal="center" vertical="center" wrapText="1"/>
    </xf>
    <xf numFmtId="0" fontId="28" fillId="19" borderId="33" xfId="0" applyFont="1" applyFill="1" applyBorder="1" applyAlignment="1">
      <alignment horizontal="center" vertical="center" wrapText="1"/>
    </xf>
    <xf numFmtId="0" fontId="28" fillId="18" borderId="26" xfId="0" applyFont="1" applyFill="1" applyBorder="1" applyAlignment="1">
      <alignment horizontal="center" vertical="center" wrapText="1"/>
    </xf>
    <xf numFmtId="0" fontId="28" fillId="18" borderId="27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30" xfId="0" applyFont="1" applyFill="1" applyBorder="1" applyAlignment="1">
      <alignment horizontal="center" vertical="center" wrapText="1"/>
    </xf>
    <xf numFmtId="0" fontId="28" fillId="18" borderId="33" xfId="0" applyFont="1" applyFill="1" applyBorder="1" applyAlignment="1">
      <alignment horizontal="center" vertical="center" wrapText="1"/>
    </xf>
    <xf numFmtId="0" fontId="28" fillId="18" borderId="34" xfId="0" applyFont="1" applyFill="1" applyBorder="1" applyAlignment="1">
      <alignment horizontal="center" vertical="center" wrapText="1"/>
    </xf>
    <xf numFmtId="0" fontId="28" fillId="20" borderId="28" xfId="0" applyFont="1" applyFill="1" applyBorder="1" applyAlignment="1">
      <alignment horizontal="center" vertical="center" wrapText="1"/>
    </xf>
    <xf numFmtId="0" fontId="28" fillId="20" borderId="26" xfId="0" applyFont="1" applyFill="1" applyBorder="1" applyAlignment="1">
      <alignment horizontal="center" vertical="center" wrapText="1"/>
    </xf>
    <xf numFmtId="0" fontId="28" fillId="20" borderId="31" xfId="0" applyFont="1" applyFill="1" applyBorder="1" applyAlignment="1">
      <alignment horizontal="center" vertical="center" wrapText="1"/>
    </xf>
    <xf numFmtId="0" fontId="28" fillId="20" borderId="0" xfId="0" applyFont="1" applyFill="1" applyBorder="1" applyAlignment="1">
      <alignment horizontal="center" vertical="center" wrapText="1"/>
    </xf>
    <xf numFmtId="0" fontId="28" fillId="20" borderId="35" xfId="0" applyFont="1" applyFill="1" applyBorder="1" applyAlignment="1">
      <alignment horizontal="center" vertical="center" wrapText="1"/>
    </xf>
    <xf numFmtId="0" fontId="28" fillId="20" borderId="33" xfId="0" applyFont="1" applyFill="1" applyBorder="1" applyAlignment="1">
      <alignment horizontal="center" vertical="center" wrapText="1"/>
    </xf>
    <xf numFmtId="0" fontId="28" fillId="26" borderId="26" xfId="0" applyFont="1" applyFill="1" applyBorder="1" applyAlignment="1">
      <alignment horizontal="center" vertical="center" wrapText="1"/>
    </xf>
    <xf numFmtId="0" fontId="28" fillId="26" borderId="27" xfId="0" applyFont="1" applyFill="1" applyBorder="1" applyAlignment="1">
      <alignment horizontal="center" vertical="center" wrapText="1"/>
    </xf>
    <xf numFmtId="0" fontId="28" fillId="26" borderId="0" xfId="0" applyFont="1" applyFill="1" applyBorder="1" applyAlignment="1">
      <alignment horizontal="center" vertical="center" wrapText="1"/>
    </xf>
    <xf numFmtId="0" fontId="28" fillId="26" borderId="30" xfId="0" applyFont="1" applyFill="1" applyBorder="1" applyAlignment="1">
      <alignment horizontal="center" vertical="center" wrapText="1"/>
    </xf>
    <xf numFmtId="0" fontId="28" fillId="26" borderId="33" xfId="0" applyFont="1" applyFill="1" applyBorder="1" applyAlignment="1">
      <alignment horizontal="center" vertical="center" wrapText="1"/>
    </xf>
    <xf numFmtId="0" fontId="28" fillId="26" borderId="34" xfId="0" applyFont="1" applyFill="1" applyBorder="1" applyAlignment="1">
      <alignment horizontal="center" vertical="center" wrapText="1"/>
    </xf>
    <xf numFmtId="0" fontId="28" fillId="22" borderId="28" xfId="0" applyFont="1" applyFill="1" applyBorder="1" applyAlignment="1">
      <alignment horizontal="center" vertical="center" wrapText="1"/>
    </xf>
    <xf numFmtId="0" fontId="28" fillId="22" borderId="26" xfId="0" applyFont="1" applyFill="1" applyBorder="1" applyAlignment="1">
      <alignment horizontal="center" vertical="center" wrapText="1"/>
    </xf>
    <xf numFmtId="0" fontId="28" fillId="22" borderId="31" xfId="0" applyFont="1" applyFill="1" applyBorder="1" applyAlignment="1">
      <alignment horizontal="center" vertical="center" wrapText="1"/>
    </xf>
    <xf numFmtId="0" fontId="28" fillId="22" borderId="0" xfId="0" applyFont="1" applyFill="1" applyBorder="1" applyAlignment="1">
      <alignment horizontal="center" vertical="center" wrapText="1"/>
    </xf>
    <xf numFmtId="0" fontId="28" fillId="22" borderId="35" xfId="0" applyFont="1" applyFill="1" applyBorder="1" applyAlignment="1">
      <alignment horizontal="center" vertical="center" wrapText="1"/>
    </xf>
    <xf numFmtId="0" fontId="28" fillId="22" borderId="33" xfId="0" applyFont="1" applyFill="1" applyBorder="1" applyAlignment="1">
      <alignment horizontal="center" vertical="center" wrapText="1"/>
    </xf>
    <xf numFmtId="0" fontId="28" fillId="22" borderId="29" xfId="0" applyFont="1" applyFill="1" applyBorder="1" applyAlignment="1">
      <alignment horizontal="center" vertical="center" wrapText="1"/>
    </xf>
    <xf numFmtId="0" fontId="28" fillId="22" borderId="24" xfId="0" applyFont="1" applyFill="1" applyBorder="1" applyAlignment="1">
      <alignment horizontal="center" vertical="center" wrapText="1"/>
    </xf>
    <xf numFmtId="0" fontId="28" fillId="22" borderId="36" xfId="0" applyFont="1" applyFill="1" applyBorder="1" applyAlignment="1">
      <alignment horizontal="center"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2" borderId="26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8" fillId="2" borderId="35" xfId="0" applyFont="1" applyFill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8" fillId="20" borderId="27" xfId="0" applyFont="1" applyFill="1" applyBorder="1" applyAlignment="1">
      <alignment horizontal="center" vertical="center" wrapText="1"/>
    </xf>
    <xf numFmtId="0" fontId="28" fillId="20" borderId="30" xfId="0" applyFont="1" applyFill="1" applyBorder="1" applyAlignment="1">
      <alignment horizontal="center" vertical="center" wrapText="1"/>
    </xf>
    <xf numFmtId="0" fontId="28" fillId="20" borderId="34" xfId="0" applyFont="1" applyFill="1" applyBorder="1" applyAlignment="1">
      <alignment horizontal="center" vertical="center" wrapText="1"/>
    </xf>
    <xf numFmtId="0" fontId="28" fillId="21" borderId="28" xfId="0" applyFont="1" applyFill="1" applyBorder="1" applyAlignment="1">
      <alignment horizontal="center" vertical="center" wrapText="1"/>
    </xf>
    <xf numFmtId="0" fontId="28" fillId="21" borderId="26" xfId="0" applyFont="1" applyFill="1" applyBorder="1" applyAlignment="1">
      <alignment horizontal="center" vertical="center" wrapText="1"/>
    </xf>
    <xf numFmtId="0" fontId="28" fillId="21" borderId="31" xfId="0" applyFont="1" applyFill="1" applyBorder="1" applyAlignment="1">
      <alignment horizontal="center" vertical="center" wrapText="1"/>
    </xf>
    <xf numFmtId="0" fontId="28" fillId="21" borderId="0" xfId="0" applyFont="1" applyFill="1" applyBorder="1" applyAlignment="1">
      <alignment horizontal="center" vertical="center" wrapText="1"/>
    </xf>
    <xf numFmtId="0" fontId="28" fillId="21" borderId="35" xfId="0" applyFont="1" applyFill="1" applyBorder="1" applyAlignment="1">
      <alignment horizontal="center" vertical="center" wrapText="1"/>
    </xf>
    <xf numFmtId="0" fontId="28" fillId="21" borderId="33" xfId="0" applyFont="1" applyFill="1" applyBorder="1" applyAlignment="1">
      <alignment horizontal="center" vertical="center" wrapText="1"/>
    </xf>
    <xf numFmtId="0" fontId="28" fillId="25" borderId="26" xfId="0" applyFont="1" applyFill="1" applyBorder="1" applyAlignment="1">
      <alignment horizontal="center" vertical="center" wrapText="1"/>
    </xf>
    <xf numFmtId="0" fontId="28" fillId="25" borderId="27" xfId="0" applyFont="1" applyFill="1" applyBorder="1" applyAlignment="1">
      <alignment horizontal="center" vertical="center" wrapText="1"/>
    </xf>
    <xf numFmtId="0" fontId="28" fillId="25" borderId="0" xfId="0" applyFont="1" applyFill="1" applyBorder="1" applyAlignment="1">
      <alignment horizontal="center" vertical="center" wrapText="1"/>
    </xf>
    <xf numFmtId="0" fontId="28" fillId="25" borderId="30" xfId="0" applyFont="1" applyFill="1" applyBorder="1" applyAlignment="1">
      <alignment horizontal="center" vertical="center" wrapText="1"/>
    </xf>
    <xf numFmtId="0" fontId="28" fillId="25" borderId="33" xfId="0" applyFont="1" applyFill="1" applyBorder="1" applyAlignment="1">
      <alignment horizontal="center" vertical="center" wrapText="1"/>
    </xf>
    <xf numFmtId="0" fontId="28" fillId="25" borderId="34" xfId="0" applyFont="1" applyFill="1" applyBorder="1" applyAlignment="1">
      <alignment horizontal="center" vertical="center" wrapText="1"/>
    </xf>
    <xf numFmtId="0" fontId="28" fillId="25" borderId="28" xfId="0" applyFont="1" applyFill="1" applyBorder="1" applyAlignment="1">
      <alignment horizontal="center" vertical="center" wrapText="1"/>
    </xf>
    <xf numFmtId="0" fontId="28" fillId="25" borderId="31" xfId="0" applyFont="1" applyFill="1" applyBorder="1" applyAlignment="1">
      <alignment horizontal="center" vertical="center" wrapText="1"/>
    </xf>
    <xf numFmtId="0" fontId="28" fillId="25" borderId="35" xfId="0" applyFont="1" applyFill="1" applyBorder="1" applyAlignment="1">
      <alignment horizontal="center" vertical="center" wrapText="1"/>
    </xf>
    <xf numFmtId="0" fontId="28" fillId="21" borderId="27" xfId="0" applyFont="1" applyFill="1" applyBorder="1" applyAlignment="1">
      <alignment horizontal="center" vertical="center" wrapText="1"/>
    </xf>
    <xf numFmtId="0" fontId="28" fillId="21" borderId="30" xfId="0" applyFont="1" applyFill="1" applyBorder="1" applyAlignment="1">
      <alignment horizontal="center" vertical="center" wrapText="1"/>
    </xf>
    <xf numFmtId="0" fontId="28" fillId="21" borderId="34" xfId="0" applyFont="1" applyFill="1" applyBorder="1" applyAlignment="1">
      <alignment horizontal="center" vertical="center" wrapText="1"/>
    </xf>
    <xf numFmtId="0" fontId="28" fillId="26" borderId="28" xfId="0" applyFont="1" applyFill="1" applyBorder="1" applyAlignment="1">
      <alignment horizontal="center" vertical="center" wrapText="1"/>
    </xf>
    <xf numFmtId="0" fontId="28" fillId="26" borderId="31" xfId="0" applyFont="1" applyFill="1" applyBorder="1" applyAlignment="1">
      <alignment horizontal="center" vertical="center" wrapText="1"/>
    </xf>
    <xf numFmtId="0" fontId="28" fillId="26" borderId="35" xfId="0" applyFont="1" applyFill="1" applyBorder="1" applyAlignment="1">
      <alignment horizontal="center" vertical="center" wrapText="1"/>
    </xf>
    <xf numFmtId="0" fontId="28" fillId="22" borderId="27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34" xfId="0" applyFont="1" applyFill="1" applyBorder="1" applyAlignment="1">
      <alignment horizontal="center" vertical="center" wrapText="1"/>
    </xf>
    <xf numFmtId="0" fontId="28" fillId="23" borderId="26" xfId="0" applyFont="1" applyFill="1" applyBorder="1" applyAlignment="1">
      <alignment horizontal="center" vertical="center" wrapText="1"/>
    </xf>
    <xf numFmtId="0" fontId="28" fillId="23" borderId="29" xfId="0" applyFont="1" applyFill="1" applyBorder="1" applyAlignment="1">
      <alignment horizontal="center" vertical="center" wrapText="1"/>
    </xf>
    <xf numFmtId="0" fontId="28" fillId="23" borderId="0" xfId="0" applyFont="1" applyFill="1" applyBorder="1" applyAlignment="1">
      <alignment horizontal="center" vertical="center" wrapText="1"/>
    </xf>
    <xf numFmtId="0" fontId="28" fillId="23" borderId="24" xfId="0" applyFont="1" applyFill="1" applyBorder="1" applyAlignment="1">
      <alignment horizontal="center" vertical="center" wrapText="1"/>
    </xf>
    <xf numFmtId="0" fontId="28" fillId="23" borderId="33" xfId="0" applyFont="1" applyFill="1" applyBorder="1" applyAlignment="1">
      <alignment horizontal="center" vertical="center" wrapText="1"/>
    </xf>
    <xf numFmtId="0" fontId="28" fillId="23" borderId="36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30" fillId="17" borderId="0" xfId="0" applyFont="1" applyFill="1" applyAlignment="1">
      <alignment horizontal="right" vertical="top" wrapText="1"/>
    </xf>
    <xf numFmtId="0" fontId="28" fillId="18" borderId="28" xfId="0" applyFont="1" applyFill="1" applyBorder="1" applyAlignment="1">
      <alignment horizontal="center" vertical="center" wrapText="1"/>
    </xf>
    <xf numFmtId="0" fontId="28" fillId="18" borderId="31" xfId="0" applyFont="1" applyFill="1" applyBorder="1" applyAlignment="1">
      <alignment horizontal="center" vertical="center" wrapText="1"/>
    </xf>
    <xf numFmtId="0" fontId="28" fillId="18" borderId="35" xfId="0" applyFont="1" applyFill="1" applyBorder="1" applyAlignment="1">
      <alignment horizontal="center" vertical="center" wrapText="1"/>
    </xf>
    <xf numFmtId="0" fontId="28" fillId="19" borderId="29" xfId="0" applyFont="1" applyFill="1" applyBorder="1" applyAlignment="1">
      <alignment horizontal="center" vertical="center" wrapText="1"/>
    </xf>
    <xf numFmtId="0" fontId="28" fillId="19" borderId="24" xfId="0" applyFont="1" applyFill="1" applyBorder="1" applyAlignment="1">
      <alignment horizontal="center" vertical="center" wrapText="1"/>
    </xf>
    <xf numFmtId="0" fontId="28" fillId="19" borderId="36" xfId="0" applyFont="1" applyFill="1" applyBorder="1" applyAlignment="1">
      <alignment horizontal="center" vertical="center" wrapText="1"/>
    </xf>
  </cellXfs>
  <cellStyles count="21">
    <cellStyle name="20% - Cor1" xfId="2" builtinId="30"/>
    <cellStyle name="20% - Cor2" xfId="20" builtinId="34"/>
    <cellStyle name="20% - Cor3" xfId="15" builtinId="38"/>
    <cellStyle name="20% - Cor4" xfId="17" builtinId="42"/>
    <cellStyle name="40% - Cor2" xfId="4" builtinId="35"/>
    <cellStyle name="40% - Cor3" xfId="6" builtinId="39"/>
    <cellStyle name="40% - Cor4" xfId="8" builtinId="43"/>
    <cellStyle name="40% - Cor5" xfId="10" builtinId="47"/>
    <cellStyle name="40% - Cor6" xfId="19" builtinId="51"/>
    <cellStyle name="60% - Cor2" xfId="18" builtinId="36"/>
    <cellStyle name="60% - Cor3" xfId="16" builtinId="40"/>
    <cellStyle name="60% - Cor6" xfId="14" builtinId="52"/>
    <cellStyle name="Cor2" xfId="3" builtinId="33"/>
    <cellStyle name="Cor3" xfId="5" builtinId="37"/>
    <cellStyle name="Cor4" xfId="7" builtinId="41"/>
    <cellStyle name="Cor5" xfId="9" builtinId="45"/>
    <cellStyle name="Cor6" xfId="13" builtinId="49"/>
    <cellStyle name="Correto" xfId="11" builtinId="26"/>
    <cellStyle name="Neutro" xfId="12" builtinId="28"/>
    <cellStyle name="Normal" xfId="0" builtinId="0"/>
    <cellStyle name="Percentagem" xfId="1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4"/>
      <tableStyleElement type="headerRow" dxfId="73"/>
    </tableStyle>
  </tableStyles>
  <colors>
    <mruColors>
      <color rgb="FFCCFF33"/>
      <color rgb="FFCCCC00"/>
      <color rgb="FFCC00CC"/>
      <color rgb="FF66FFFF"/>
      <color rgb="FFFF3300"/>
      <color rgb="FFC0C0C0"/>
      <color rgb="FFFF33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ABC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 (Volume de Vendas)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47000">
                    <a:srgbClr val="00B050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Ref>
              <c:f>'Parte3 alinea a)'!$L$2:$L$344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a)'!$H$2:$H$344</c:f>
              <c:numCache>
                <c:formatCode>0.00%</c:formatCode>
                <c:ptCount val="343"/>
                <c:pt idx="0">
                  <c:v>2.0803386076781668E-2</c:v>
                </c:pt>
                <c:pt idx="1">
                  <c:v>3.881481871121216E-2</c:v>
                </c:pt>
                <c:pt idx="2">
                  <c:v>5.6528781561952166E-2</c:v>
                </c:pt>
                <c:pt idx="3">
                  <c:v>7.225976367476758E-2</c:v>
                </c:pt>
                <c:pt idx="4">
                  <c:v>8.5622777478998005E-2</c:v>
                </c:pt>
                <c:pt idx="5">
                  <c:v>9.8840230611635965E-2</c:v>
                </c:pt>
                <c:pt idx="6">
                  <c:v>0.11133169422645613</c:v>
                </c:pt>
                <c:pt idx="7">
                  <c:v>0.12357783596173885</c:v>
                </c:pt>
                <c:pt idx="8">
                  <c:v>0.13543808320628895</c:v>
                </c:pt>
                <c:pt idx="9">
                  <c:v>0.14700947640783471</c:v>
                </c:pt>
                <c:pt idx="10">
                  <c:v>0.1570400124066666</c:v>
                </c:pt>
                <c:pt idx="11">
                  <c:v>0.16665381863231013</c:v>
                </c:pt>
                <c:pt idx="12">
                  <c:v>0.17623905687567851</c:v>
                </c:pt>
                <c:pt idx="13">
                  <c:v>0.18561661042250688</c:v>
                </c:pt>
                <c:pt idx="14">
                  <c:v>0.19462278019975823</c:v>
                </c:pt>
                <c:pt idx="15">
                  <c:v>0.20310157595500952</c:v>
                </c:pt>
                <c:pt idx="16">
                  <c:v>0.21112283053382225</c:v>
                </c:pt>
                <c:pt idx="17">
                  <c:v>0.21892869159548103</c:v>
                </c:pt>
                <c:pt idx="18">
                  <c:v>0.22667378901230059</c:v>
                </c:pt>
                <c:pt idx="19">
                  <c:v>0.23438805114666442</c:v>
                </c:pt>
                <c:pt idx="20">
                  <c:v>0.24208553525969206</c:v>
                </c:pt>
                <c:pt idx="21">
                  <c:v>0.24972134880780825</c:v>
                </c:pt>
                <c:pt idx="22">
                  <c:v>0.25725377346769057</c:v>
                </c:pt>
                <c:pt idx="23">
                  <c:v>0.26478257044728398</c:v>
                </c:pt>
                <c:pt idx="24">
                  <c:v>0.27196991201968385</c:v>
                </c:pt>
                <c:pt idx="25">
                  <c:v>0.27911734910890573</c:v>
                </c:pt>
                <c:pt idx="26">
                  <c:v>0.28618769799198834</c:v>
                </c:pt>
                <c:pt idx="27">
                  <c:v>0.29322721159261522</c:v>
                </c:pt>
                <c:pt idx="28">
                  <c:v>0.30013340794262472</c:v>
                </c:pt>
                <c:pt idx="29">
                  <c:v>0.30695299342573651</c:v>
                </c:pt>
                <c:pt idx="30">
                  <c:v>0.3136587604397838</c:v>
                </c:pt>
                <c:pt idx="31">
                  <c:v>0.3203418544520254</c:v>
                </c:pt>
                <c:pt idx="32">
                  <c:v>0.32702313462412252</c:v>
                </c:pt>
                <c:pt idx="33">
                  <c:v>0.33364954613184994</c:v>
                </c:pt>
                <c:pt idx="34">
                  <c:v>0.34019977635351029</c:v>
                </c:pt>
                <c:pt idx="35">
                  <c:v>0.34657859868151969</c:v>
                </c:pt>
                <c:pt idx="36">
                  <c:v>0.3528671824623425</c:v>
                </c:pt>
                <c:pt idx="37">
                  <c:v>0.35912402404063737</c:v>
                </c:pt>
                <c:pt idx="38">
                  <c:v>0.3653772379386433</c:v>
                </c:pt>
                <c:pt idx="39">
                  <c:v>0.37161548765545749</c:v>
                </c:pt>
                <c:pt idx="40">
                  <c:v>0.37782108824967153</c:v>
                </c:pt>
                <c:pt idx="41">
                  <c:v>0.3840012950818632</c:v>
                </c:pt>
                <c:pt idx="42">
                  <c:v>0.3901347955303352</c:v>
                </c:pt>
                <c:pt idx="43">
                  <c:v>0.39625877331804876</c:v>
                </c:pt>
                <c:pt idx="44">
                  <c:v>0.40228344335785349</c:v>
                </c:pt>
                <c:pt idx="45">
                  <c:v>0.40822649059115779</c:v>
                </c:pt>
                <c:pt idx="46">
                  <c:v>0.41412600566099517</c:v>
                </c:pt>
                <c:pt idx="47">
                  <c:v>0.42000692886935187</c:v>
                </c:pt>
                <c:pt idx="48">
                  <c:v>0.42586517907590293</c:v>
                </c:pt>
                <c:pt idx="49">
                  <c:v>0.43167989711898708</c:v>
                </c:pt>
                <c:pt idx="50">
                  <c:v>0.43747103524019332</c:v>
                </c:pt>
                <c:pt idx="51">
                  <c:v>0.44324584880009948</c:v>
                </c:pt>
                <c:pt idx="52">
                  <c:v>0.44896443331552754</c:v>
                </c:pt>
                <c:pt idx="53">
                  <c:v>0.45467802977055838</c:v>
                </c:pt>
                <c:pt idx="54">
                  <c:v>0.46035852364295293</c:v>
                </c:pt>
                <c:pt idx="55">
                  <c:v>0.46596374314935263</c:v>
                </c:pt>
                <c:pt idx="56">
                  <c:v>0.47155807961488561</c:v>
                </c:pt>
                <c:pt idx="57">
                  <c:v>0.47711840657771004</c:v>
                </c:pt>
                <c:pt idx="58">
                  <c:v>0.48257851887255337</c:v>
                </c:pt>
                <c:pt idx="59">
                  <c:v>0.48803636386721616</c:v>
                </c:pt>
                <c:pt idx="60">
                  <c:v>0.49346428049949542</c:v>
                </c:pt>
                <c:pt idx="61">
                  <c:v>0.49872487037844881</c:v>
                </c:pt>
                <c:pt idx="62">
                  <c:v>0.50396822877602987</c:v>
                </c:pt>
                <c:pt idx="63">
                  <c:v>0.50915218390888006</c:v>
                </c:pt>
                <c:pt idx="64">
                  <c:v>0.51430938489959954</c:v>
                </c:pt>
                <c:pt idx="65">
                  <c:v>0.51945751668959672</c:v>
                </c:pt>
                <c:pt idx="66">
                  <c:v>0.52459431197869111</c:v>
                </c:pt>
                <c:pt idx="67">
                  <c:v>0.52972385190720772</c:v>
                </c:pt>
                <c:pt idx="68">
                  <c:v>0.5348493106953992</c:v>
                </c:pt>
                <c:pt idx="69">
                  <c:v>0.53984553337329833</c:v>
                </c:pt>
                <c:pt idx="70">
                  <c:v>0.54481998996946401</c:v>
                </c:pt>
                <c:pt idx="71">
                  <c:v>0.54974910056201842</c:v>
                </c:pt>
                <c:pt idx="72">
                  <c:v>0.55462107519002246</c:v>
                </c:pt>
                <c:pt idx="73">
                  <c:v>0.55948171331712371</c:v>
                </c:pt>
                <c:pt idx="74">
                  <c:v>0.56433373570353873</c:v>
                </c:pt>
                <c:pt idx="75">
                  <c:v>0.5690315816776752</c:v>
                </c:pt>
                <c:pt idx="76">
                  <c:v>0.57366231556646685</c:v>
                </c:pt>
                <c:pt idx="77">
                  <c:v>0.57827355067370556</c:v>
                </c:pt>
                <c:pt idx="78">
                  <c:v>0.58284760205798303</c:v>
                </c:pt>
                <c:pt idx="79">
                  <c:v>0.58739625968023812</c:v>
                </c:pt>
                <c:pt idx="80">
                  <c:v>0.59193267388151816</c:v>
                </c:pt>
                <c:pt idx="81">
                  <c:v>0.59642192823904239</c:v>
                </c:pt>
                <c:pt idx="82">
                  <c:v>0.60087263849349692</c:v>
                </c:pt>
                <c:pt idx="83">
                  <c:v>0.60532289528791539</c:v>
                </c:pt>
                <c:pt idx="84">
                  <c:v>0.60953553902341029</c:v>
                </c:pt>
                <c:pt idx="85">
                  <c:v>0.61374455507861636</c:v>
                </c:pt>
                <c:pt idx="86">
                  <c:v>0.6179454088531724</c:v>
                </c:pt>
                <c:pt idx="87">
                  <c:v>0.62207733670223908</c:v>
                </c:pt>
                <c:pt idx="88">
                  <c:v>0.6261974745903669</c:v>
                </c:pt>
                <c:pt idx="89">
                  <c:v>0.6302795218354611</c:v>
                </c:pt>
                <c:pt idx="90">
                  <c:v>0.63432529227766621</c:v>
                </c:pt>
                <c:pt idx="91">
                  <c:v>0.6383692488797269</c:v>
                </c:pt>
                <c:pt idx="92">
                  <c:v>0.64239325324019858</c:v>
                </c:pt>
                <c:pt idx="93">
                  <c:v>0.6464118160802369</c:v>
                </c:pt>
                <c:pt idx="94">
                  <c:v>0.65040135747796401</c:v>
                </c:pt>
                <c:pt idx="95">
                  <c:v>0.65436822587388543</c:v>
                </c:pt>
                <c:pt idx="96">
                  <c:v>0.65829428286655656</c:v>
                </c:pt>
                <c:pt idx="97">
                  <c:v>0.66217635423572474</c:v>
                </c:pt>
                <c:pt idx="98">
                  <c:v>0.6660520771643873</c:v>
                </c:pt>
                <c:pt idx="99">
                  <c:v>0.669868396828319</c:v>
                </c:pt>
                <c:pt idx="100">
                  <c:v>0.67365025352950603</c:v>
                </c:pt>
                <c:pt idx="101">
                  <c:v>0.67742077372979026</c:v>
                </c:pt>
                <c:pt idx="102">
                  <c:v>0.68112916990512695</c:v>
                </c:pt>
                <c:pt idx="103">
                  <c:v>0.6848316710999941</c:v>
                </c:pt>
                <c:pt idx="104">
                  <c:v>0.68848202439070827</c:v>
                </c:pt>
                <c:pt idx="105">
                  <c:v>0.6921128788998695</c:v>
                </c:pt>
                <c:pt idx="106">
                  <c:v>0.69571970002711669</c:v>
                </c:pt>
                <c:pt idx="107">
                  <c:v>0.69930067393230544</c:v>
                </c:pt>
                <c:pt idx="108">
                  <c:v>0.7028698578765552</c:v>
                </c:pt>
                <c:pt idx="109">
                  <c:v>0.70639369581719369</c:v>
                </c:pt>
                <c:pt idx="110">
                  <c:v>0.70991209223739882</c:v>
                </c:pt>
                <c:pt idx="111">
                  <c:v>0.71342822135742334</c:v>
                </c:pt>
                <c:pt idx="112">
                  <c:v>0.71693845549697843</c:v>
                </c:pt>
                <c:pt idx="113">
                  <c:v>0.7204423411960279</c:v>
                </c:pt>
                <c:pt idx="114">
                  <c:v>0.723936704234319</c:v>
                </c:pt>
                <c:pt idx="115">
                  <c:v>0.72742925343246556</c:v>
                </c:pt>
                <c:pt idx="116">
                  <c:v>0.73089912962880654</c:v>
                </c:pt>
                <c:pt idx="117">
                  <c:v>0.73434361206312515</c:v>
                </c:pt>
                <c:pt idx="118">
                  <c:v>0.73778219951697421</c:v>
                </c:pt>
                <c:pt idx="119">
                  <c:v>0.74121897313067886</c:v>
                </c:pt>
                <c:pt idx="120">
                  <c:v>0.74460495922033876</c:v>
                </c:pt>
                <c:pt idx="121">
                  <c:v>0.74798142264924028</c:v>
                </c:pt>
                <c:pt idx="122">
                  <c:v>0.75130573817398871</c:v>
                </c:pt>
                <c:pt idx="123">
                  <c:v>0.75462960023870107</c:v>
                </c:pt>
                <c:pt idx="124">
                  <c:v>0.75788136215767143</c:v>
                </c:pt>
                <c:pt idx="125">
                  <c:v>0.76113131023649727</c:v>
                </c:pt>
                <c:pt idx="126">
                  <c:v>0.76437627025492594</c:v>
                </c:pt>
                <c:pt idx="127">
                  <c:v>0.76759901073158499</c:v>
                </c:pt>
                <c:pt idx="128">
                  <c:v>0.77078547440535494</c:v>
                </c:pt>
                <c:pt idx="129">
                  <c:v>0.7739696707789443</c:v>
                </c:pt>
                <c:pt idx="130">
                  <c:v>0.77710217270841675</c:v>
                </c:pt>
                <c:pt idx="131">
                  <c:v>0.78023059349756418</c:v>
                </c:pt>
                <c:pt idx="132">
                  <c:v>0.78332364440389479</c:v>
                </c:pt>
                <c:pt idx="133">
                  <c:v>0.78640399842921416</c:v>
                </c:pt>
                <c:pt idx="134">
                  <c:v>0.78944988949178896</c:v>
                </c:pt>
                <c:pt idx="135">
                  <c:v>0.7924744679326664</c:v>
                </c:pt>
                <c:pt idx="136">
                  <c:v>0.7954731991514854</c:v>
                </c:pt>
                <c:pt idx="137">
                  <c:v>0.7984084459652484</c:v>
                </c:pt>
                <c:pt idx="138">
                  <c:v>0.80132600783760299</c:v>
                </c:pt>
                <c:pt idx="139">
                  <c:v>0.80422044324811581</c:v>
                </c:pt>
                <c:pt idx="140">
                  <c:v>0.80710626291794252</c:v>
                </c:pt>
                <c:pt idx="141">
                  <c:v>0.80998800144744421</c:v>
                </c:pt>
                <c:pt idx="142">
                  <c:v>0.81283437009412896</c:v>
                </c:pt>
                <c:pt idx="143">
                  <c:v>0.81567121608005533</c:v>
                </c:pt>
                <c:pt idx="144">
                  <c:v>0.8184813079238511</c:v>
                </c:pt>
                <c:pt idx="145">
                  <c:v>0.82127099406602166</c:v>
                </c:pt>
                <c:pt idx="146">
                  <c:v>0.82405886636804782</c:v>
                </c:pt>
                <c:pt idx="147">
                  <c:v>0.82679776498617374</c:v>
                </c:pt>
                <c:pt idx="148">
                  <c:v>0.82950582832184394</c:v>
                </c:pt>
                <c:pt idx="149">
                  <c:v>0.83220300861664742</c:v>
                </c:pt>
                <c:pt idx="150">
                  <c:v>0.83489928199137864</c:v>
                </c:pt>
                <c:pt idx="151">
                  <c:v>0.83757741696466526</c:v>
                </c:pt>
                <c:pt idx="152">
                  <c:v>0.84024965695748244</c:v>
                </c:pt>
                <c:pt idx="153">
                  <c:v>0.84289650318827725</c:v>
                </c:pt>
                <c:pt idx="154">
                  <c:v>0.84553518713842202</c:v>
                </c:pt>
                <c:pt idx="155">
                  <c:v>0.84817115032835011</c:v>
                </c:pt>
                <c:pt idx="156">
                  <c:v>0.85080257891791711</c:v>
                </c:pt>
                <c:pt idx="157">
                  <c:v>0.85341768294618403</c:v>
                </c:pt>
                <c:pt idx="158">
                  <c:v>0.85601328819289801</c:v>
                </c:pt>
                <c:pt idx="159">
                  <c:v>0.85858123237740913</c:v>
                </c:pt>
                <c:pt idx="160">
                  <c:v>0.86114101428127021</c:v>
                </c:pt>
                <c:pt idx="161">
                  <c:v>0.86369762196487843</c:v>
                </c:pt>
                <c:pt idx="162">
                  <c:v>0.86623246356675321</c:v>
                </c:pt>
                <c:pt idx="163">
                  <c:v>0.86876367748833905</c:v>
                </c:pt>
                <c:pt idx="164">
                  <c:v>0.87129398448985274</c:v>
                </c:pt>
                <c:pt idx="165">
                  <c:v>0.8738202103510414</c:v>
                </c:pt>
                <c:pt idx="166">
                  <c:v>0.87630426442887144</c:v>
                </c:pt>
                <c:pt idx="167">
                  <c:v>0.87877743546583476</c:v>
                </c:pt>
                <c:pt idx="168">
                  <c:v>0.88116354217586434</c:v>
                </c:pt>
                <c:pt idx="169">
                  <c:v>0.88354466082549665</c:v>
                </c:pt>
                <c:pt idx="170">
                  <c:v>0.88592577947512896</c:v>
                </c:pt>
                <c:pt idx="171">
                  <c:v>0.88824794832006648</c:v>
                </c:pt>
                <c:pt idx="172">
                  <c:v>0.89056059450424563</c:v>
                </c:pt>
                <c:pt idx="173">
                  <c:v>0.89286870608806368</c:v>
                </c:pt>
                <c:pt idx="174">
                  <c:v>0.8951527842899677</c:v>
                </c:pt>
                <c:pt idx="175">
                  <c:v>0.89740013222894643</c:v>
                </c:pt>
                <c:pt idx="176">
                  <c:v>0.89963614366702238</c:v>
                </c:pt>
                <c:pt idx="177">
                  <c:v>0.9018367852222815</c:v>
                </c:pt>
                <c:pt idx="178">
                  <c:v>0.90402926449689058</c:v>
                </c:pt>
                <c:pt idx="179">
                  <c:v>0.90621992993135514</c:v>
                </c:pt>
                <c:pt idx="180">
                  <c:v>0.90840197962513358</c:v>
                </c:pt>
                <c:pt idx="181">
                  <c:v>0.91057496011818972</c:v>
                </c:pt>
                <c:pt idx="182">
                  <c:v>0.91273751103041523</c:v>
                </c:pt>
                <c:pt idx="183">
                  <c:v>0.91489371350213522</c:v>
                </c:pt>
                <c:pt idx="184">
                  <c:v>0.91704628829356627</c:v>
                </c:pt>
                <c:pt idx="185">
                  <c:v>0.91915124978120544</c:v>
                </c:pt>
                <c:pt idx="186">
                  <c:v>0.92125439742870008</c:v>
                </c:pt>
                <c:pt idx="187">
                  <c:v>0.92332580287366683</c:v>
                </c:pt>
                <c:pt idx="188">
                  <c:v>0.92539584793852525</c:v>
                </c:pt>
                <c:pt idx="189">
                  <c:v>0.92745863764280578</c:v>
                </c:pt>
                <c:pt idx="190">
                  <c:v>0.92952052042701416</c:v>
                </c:pt>
                <c:pt idx="191">
                  <c:v>0.93156925287017522</c:v>
                </c:pt>
                <c:pt idx="192">
                  <c:v>0.93361798531333628</c:v>
                </c:pt>
                <c:pt idx="193">
                  <c:v>0.93564495167476391</c:v>
                </c:pt>
                <c:pt idx="194">
                  <c:v>0.93758848138954665</c:v>
                </c:pt>
                <c:pt idx="195">
                  <c:v>0.93953201110432938</c:v>
                </c:pt>
                <c:pt idx="196">
                  <c:v>0.94147282005889543</c:v>
                </c:pt>
                <c:pt idx="197">
                  <c:v>0.94330797282504697</c:v>
                </c:pt>
                <c:pt idx="198">
                  <c:v>0.94512680102989843</c:v>
                </c:pt>
                <c:pt idx="199">
                  <c:v>0.94694290847453322</c:v>
                </c:pt>
                <c:pt idx="200">
                  <c:v>0.948743144817904</c:v>
                </c:pt>
                <c:pt idx="201">
                  <c:v>0.95053113774029974</c:v>
                </c:pt>
                <c:pt idx="202">
                  <c:v>0.95226834313865072</c:v>
                </c:pt>
                <c:pt idx="203">
                  <c:v>0.95396564405382378</c:v>
                </c:pt>
                <c:pt idx="204">
                  <c:v>0.9556547826883468</c:v>
                </c:pt>
                <c:pt idx="205">
                  <c:v>0.95733077098182251</c:v>
                </c:pt>
                <c:pt idx="206">
                  <c:v>0.95891561380803936</c:v>
                </c:pt>
                <c:pt idx="207">
                  <c:v>0.96049274781364236</c:v>
                </c:pt>
                <c:pt idx="208">
                  <c:v>0.96205582455812577</c:v>
                </c:pt>
                <c:pt idx="209">
                  <c:v>0.96359214716047847</c:v>
                </c:pt>
                <c:pt idx="210">
                  <c:v>0.96512076094221733</c:v>
                </c:pt>
                <c:pt idx="211">
                  <c:v>0.96663168978254765</c:v>
                </c:pt>
                <c:pt idx="212">
                  <c:v>0.96811677140081953</c:v>
                </c:pt>
                <c:pt idx="213">
                  <c:v>0.96956875043645518</c:v>
                </c:pt>
                <c:pt idx="214">
                  <c:v>0.97098127844894888</c:v>
                </c:pt>
                <c:pt idx="215">
                  <c:v>0.97236659885927579</c:v>
                </c:pt>
                <c:pt idx="216">
                  <c:v>0.97370339904573855</c:v>
                </c:pt>
                <c:pt idx="217">
                  <c:v>0.97500618972949282</c:v>
                </c:pt>
                <c:pt idx="218">
                  <c:v>0.97625637904905793</c:v>
                </c:pt>
                <c:pt idx="219">
                  <c:v>0.97745895506483105</c:v>
                </c:pt>
                <c:pt idx="220">
                  <c:v>0.97859487245529553</c:v>
                </c:pt>
                <c:pt idx="221">
                  <c:v>0.97972534832532665</c:v>
                </c:pt>
                <c:pt idx="222">
                  <c:v>0.98083768579391317</c:v>
                </c:pt>
                <c:pt idx="223">
                  <c:v>0.98193596600138022</c:v>
                </c:pt>
                <c:pt idx="224">
                  <c:v>0.9829929813455609</c:v>
                </c:pt>
                <c:pt idx="225">
                  <c:v>0.98404908976966943</c:v>
                </c:pt>
                <c:pt idx="226">
                  <c:v>0.98509930321330841</c:v>
                </c:pt>
                <c:pt idx="227">
                  <c:v>0.98610825179366113</c:v>
                </c:pt>
                <c:pt idx="228">
                  <c:v>0.98707729589083582</c:v>
                </c:pt>
                <c:pt idx="229">
                  <c:v>0.98803001542671043</c:v>
                </c:pt>
                <c:pt idx="230">
                  <c:v>0.98894872545987644</c:v>
                </c:pt>
                <c:pt idx="231">
                  <c:v>0.98985655245217574</c:v>
                </c:pt>
                <c:pt idx="232">
                  <c:v>0.99066733899674675</c:v>
                </c:pt>
                <c:pt idx="233">
                  <c:v>0.99145091793915097</c:v>
                </c:pt>
                <c:pt idx="234">
                  <c:v>0.99221998616039953</c:v>
                </c:pt>
                <c:pt idx="235">
                  <c:v>0.99293599955742284</c:v>
                </c:pt>
                <c:pt idx="236">
                  <c:v>0.99360802733094311</c:v>
                </c:pt>
                <c:pt idx="237">
                  <c:v>0.99426418400319938</c:v>
                </c:pt>
                <c:pt idx="238">
                  <c:v>0.99482148638758294</c:v>
                </c:pt>
                <c:pt idx="239">
                  <c:v>0.99537107995135254</c:v>
                </c:pt>
                <c:pt idx="240">
                  <c:v>0.99585764257010234</c:v>
                </c:pt>
                <c:pt idx="241">
                  <c:v>0.99631110260621591</c:v>
                </c:pt>
                <c:pt idx="242">
                  <c:v>0.99667432409514289</c:v>
                </c:pt>
                <c:pt idx="243">
                  <c:v>0.99700217570125305</c:v>
                </c:pt>
                <c:pt idx="244">
                  <c:v>0.99732277194678531</c:v>
                </c:pt>
                <c:pt idx="245">
                  <c:v>0.99761343982993411</c:v>
                </c:pt>
                <c:pt idx="246">
                  <c:v>0.99789367813225227</c:v>
                </c:pt>
                <c:pt idx="247">
                  <c:v>0.99817346297453435</c:v>
                </c:pt>
                <c:pt idx="248">
                  <c:v>0.99840382067288003</c:v>
                </c:pt>
                <c:pt idx="249">
                  <c:v>0.99859926194844495</c:v>
                </c:pt>
                <c:pt idx="250">
                  <c:v>0.99878472710321542</c:v>
                </c:pt>
                <c:pt idx="251">
                  <c:v>0.99894026389560242</c:v>
                </c:pt>
                <c:pt idx="252">
                  <c:v>0.9990713138460392</c:v>
                </c:pt>
                <c:pt idx="253">
                  <c:v>0.99920236379647598</c:v>
                </c:pt>
                <c:pt idx="254">
                  <c:v>0.9992717431820014</c:v>
                </c:pt>
                <c:pt idx="255">
                  <c:v>0.99933522758705728</c:v>
                </c:pt>
                <c:pt idx="256">
                  <c:v>0.99939236355160754</c:v>
                </c:pt>
                <c:pt idx="257">
                  <c:v>0.99944360453568837</c:v>
                </c:pt>
                <c:pt idx="258">
                  <c:v>0.99948895053929976</c:v>
                </c:pt>
                <c:pt idx="259">
                  <c:v>0.99952794810240553</c:v>
                </c:pt>
                <c:pt idx="260">
                  <c:v>0.99956558528540296</c:v>
                </c:pt>
                <c:pt idx="261">
                  <c:v>0.99960004824814763</c:v>
                </c:pt>
                <c:pt idx="262">
                  <c:v>0.99963133699063944</c:v>
                </c:pt>
                <c:pt idx="263">
                  <c:v>0.99966035843295076</c:v>
                </c:pt>
                <c:pt idx="264">
                  <c:v>0.99968801949515373</c:v>
                </c:pt>
                <c:pt idx="265">
                  <c:v>0.99971522709732052</c:v>
                </c:pt>
                <c:pt idx="266">
                  <c:v>0.99974198123945124</c:v>
                </c:pt>
                <c:pt idx="267">
                  <c:v>0.99976737500147361</c:v>
                </c:pt>
                <c:pt idx="268">
                  <c:v>0.99979276876349599</c:v>
                </c:pt>
                <c:pt idx="269">
                  <c:v>0.99981589522533776</c:v>
                </c:pt>
                <c:pt idx="270">
                  <c:v>0.99983902168717953</c:v>
                </c:pt>
                <c:pt idx="271">
                  <c:v>0.9998598808488407</c:v>
                </c:pt>
                <c:pt idx="272">
                  <c:v>0.99987711233021304</c:v>
                </c:pt>
                <c:pt idx="273">
                  <c:v>0.99989343689151311</c:v>
                </c:pt>
                <c:pt idx="274">
                  <c:v>0.99990885453274092</c:v>
                </c:pt>
                <c:pt idx="275">
                  <c:v>0.99992155141375205</c:v>
                </c:pt>
                <c:pt idx="276">
                  <c:v>0.99993288791465484</c:v>
                </c:pt>
                <c:pt idx="277">
                  <c:v>0.99994422441555764</c:v>
                </c:pt>
                <c:pt idx="278">
                  <c:v>0.99995329361627994</c:v>
                </c:pt>
                <c:pt idx="279">
                  <c:v>0.9999610024368939</c:v>
                </c:pt>
                <c:pt idx="280">
                  <c:v>0.99996825779747167</c:v>
                </c:pt>
                <c:pt idx="281">
                  <c:v>0.99997415277794111</c:v>
                </c:pt>
                <c:pt idx="282">
                  <c:v>0.99997959429837446</c:v>
                </c:pt>
                <c:pt idx="283">
                  <c:v>0.99998367543869948</c:v>
                </c:pt>
                <c:pt idx="284">
                  <c:v>0.99998730311898842</c:v>
                </c:pt>
                <c:pt idx="285">
                  <c:v>0.99999047733924118</c:v>
                </c:pt>
                <c:pt idx="286">
                  <c:v>0.99999365155949393</c:v>
                </c:pt>
                <c:pt idx="287">
                  <c:v>0.99999637231971061</c:v>
                </c:pt>
                <c:pt idx="288">
                  <c:v>0.99999909307992729</c:v>
                </c:pt>
                <c:pt idx="289">
                  <c:v>0.99999954653996337</c:v>
                </c:pt>
                <c:pt idx="290">
                  <c:v>0.99999999999999944</c:v>
                </c:pt>
                <c:pt idx="291">
                  <c:v>0.99999999999999944</c:v>
                </c:pt>
                <c:pt idx="292">
                  <c:v>0.99999999999999944</c:v>
                </c:pt>
                <c:pt idx="293">
                  <c:v>0.99999999999999944</c:v>
                </c:pt>
                <c:pt idx="294">
                  <c:v>0.99999999999999944</c:v>
                </c:pt>
                <c:pt idx="295">
                  <c:v>0.99999999999999944</c:v>
                </c:pt>
                <c:pt idx="296">
                  <c:v>0.99999999999999944</c:v>
                </c:pt>
                <c:pt idx="297">
                  <c:v>0.99999999999999944</c:v>
                </c:pt>
                <c:pt idx="298">
                  <c:v>0.99999999999999944</c:v>
                </c:pt>
                <c:pt idx="299">
                  <c:v>0.99999999999999944</c:v>
                </c:pt>
                <c:pt idx="300">
                  <c:v>0.99999999999999944</c:v>
                </c:pt>
                <c:pt idx="301">
                  <c:v>0.99999999999999944</c:v>
                </c:pt>
                <c:pt idx="302">
                  <c:v>0.99999999999999944</c:v>
                </c:pt>
                <c:pt idx="303">
                  <c:v>0.99999999999999944</c:v>
                </c:pt>
                <c:pt idx="304">
                  <c:v>0.99999999999999944</c:v>
                </c:pt>
                <c:pt idx="305">
                  <c:v>0.99999999999999944</c:v>
                </c:pt>
                <c:pt idx="306">
                  <c:v>0.99999999999999944</c:v>
                </c:pt>
                <c:pt idx="307">
                  <c:v>0.99999999999999944</c:v>
                </c:pt>
                <c:pt idx="308">
                  <c:v>0.99999999999999944</c:v>
                </c:pt>
                <c:pt idx="309">
                  <c:v>0.99999999999999944</c:v>
                </c:pt>
                <c:pt idx="310">
                  <c:v>0.99999999999999944</c:v>
                </c:pt>
                <c:pt idx="311">
                  <c:v>0.99999999999999944</c:v>
                </c:pt>
                <c:pt idx="312">
                  <c:v>0.99999999999999944</c:v>
                </c:pt>
                <c:pt idx="313">
                  <c:v>0.99999999999999944</c:v>
                </c:pt>
                <c:pt idx="314">
                  <c:v>0.99999999999999944</c:v>
                </c:pt>
                <c:pt idx="315">
                  <c:v>0.99999999999999944</c:v>
                </c:pt>
                <c:pt idx="316">
                  <c:v>0.99999999999999944</c:v>
                </c:pt>
                <c:pt idx="317">
                  <c:v>0.99999999999999944</c:v>
                </c:pt>
                <c:pt idx="318">
                  <c:v>0.99999999999999944</c:v>
                </c:pt>
                <c:pt idx="319">
                  <c:v>0.99999999999999944</c:v>
                </c:pt>
                <c:pt idx="320">
                  <c:v>0.99999999999999944</c:v>
                </c:pt>
                <c:pt idx="321">
                  <c:v>0.99999999999999944</c:v>
                </c:pt>
                <c:pt idx="322">
                  <c:v>0.99999999999999944</c:v>
                </c:pt>
                <c:pt idx="323">
                  <c:v>0.99999999999999944</c:v>
                </c:pt>
                <c:pt idx="324">
                  <c:v>0.99999999999999944</c:v>
                </c:pt>
                <c:pt idx="325">
                  <c:v>0.99999999999999944</c:v>
                </c:pt>
                <c:pt idx="326">
                  <c:v>0.99999999999999944</c:v>
                </c:pt>
                <c:pt idx="327">
                  <c:v>0.99999999999999944</c:v>
                </c:pt>
                <c:pt idx="328">
                  <c:v>0.99999999999999944</c:v>
                </c:pt>
                <c:pt idx="329">
                  <c:v>0.99999999999999944</c:v>
                </c:pt>
                <c:pt idx="330">
                  <c:v>0.99999999999999944</c:v>
                </c:pt>
                <c:pt idx="331">
                  <c:v>0.99999999999999944</c:v>
                </c:pt>
                <c:pt idx="332">
                  <c:v>0.99999999999999944</c:v>
                </c:pt>
                <c:pt idx="333">
                  <c:v>0.99999999999999944</c:v>
                </c:pt>
                <c:pt idx="334">
                  <c:v>0.99999999999999944</c:v>
                </c:pt>
                <c:pt idx="335">
                  <c:v>0.99999999999999944</c:v>
                </c:pt>
                <c:pt idx="336">
                  <c:v>0.99999999999999944</c:v>
                </c:pt>
                <c:pt idx="337">
                  <c:v>0.99999999999999944</c:v>
                </c:pt>
                <c:pt idx="338">
                  <c:v>0.99999999999999944</c:v>
                </c:pt>
                <c:pt idx="339">
                  <c:v>0.99999999999999944</c:v>
                </c:pt>
                <c:pt idx="340">
                  <c:v>0.99999999999999944</c:v>
                </c:pt>
                <c:pt idx="341">
                  <c:v>0.99999999999999944</c:v>
                </c:pt>
                <c:pt idx="34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4-4B06-BB3F-EDA2D5730982}"/>
            </c:ext>
          </c:extLst>
        </c:ser>
        <c:ser>
          <c:idx val="2"/>
          <c:order val="1"/>
          <c:spPr>
            <a:ln w="28575" cap="rnd"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47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'Parte3 alinea a)'!$L$2:$L$344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a)'!$H$2:$H$344</c:f>
              <c:numCache>
                <c:formatCode>0.00%</c:formatCode>
                <c:ptCount val="343"/>
                <c:pt idx="0">
                  <c:v>2.0803386076781668E-2</c:v>
                </c:pt>
                <c:pt idx="1">
                  <c:v>3.881481871121216E-2</c:v>
                </c:pt>
                <c:pt idx="2">
                  <c:v>5.6528781561952166E-2</c:v>
                </c:pt>
                <c:pt idx="3">
                  <c:v>7.225976367476758E-2</c:v>
                </c:pt>
                <c:pt idx="4">
                  <c:v>8.5622777478998005E-2</c:v>
                </c:pt>
                <c:pt idx="5">
                  <c:v>9.8840230611635965E-2</c:v>
                </c:pt>
                <c:pt idx="6">
                  <c:v>0.11133169422645613</c:v>
                </c:pt>
                <c:pt idx="7">
                  <c:v>0.12357783596173885</c:v>
                </c:pt>
                <c:pt idx="8">
                  <c:v>0.13543808320628895</c:v>
                </c:pt>
                <c:pt idx="9">
                  <c:v>0.14700947640783471</c:v>
                </c:pt>
                <c:pt idx="10">
                  <c:v>0.1570400124066666</c:v>
                </c:pt>
                <c:pt idx="11">
                  <c:v>0.16665381863231013</c:v>
                </c:pt>
                <c:pt idx="12">
                  <c:v>0.17623905687567851</c:v>
                </c:pt>
                <c:pt idx="13">
                  <c:v>0.18561661042250688</c:v>
                </c:pt>
                <c:pt idx="14">
                  <c:v>0.19462278019975823</c:v>
                </c:pt>
                <c:pt idx="15">
                  <c:v>0.20310157595500952</c:v>
                </c:pt>
                <c:pt idx="16">
                  <c:v>0.21112283053382225</c:v>
                </c:pt>
                <c:pt idx="17">
                  <c:v>0.21892869159548103</c:v>
                </c:pt>
                <c:pt idx="18">
                  <c:v>0.22667378901230059</c:v>
                </c:pt>
                <c:pt idx="19">
                  <c:v>0.23438805114666442</c:v>
                </c:pt>
                <c:pt idx="20">
                  <c:v>0.24208553525969206</c:v>
                </c:pt>
                <c:pt idx="21">
                  <c:v>0.24972134880780825</c:v>
                </c:pt>
                <c:pt idx="22">
                  <c:v>0.25725377346769057</c:v>
                </c:pt>
                <c:pt idx="23">
                  <c:v>0.26478257044728398</c:v>
                </c:pt>
                <c:pt idx="24">
                  <c:v>0.27196991201968385</c:v>
                </c:pt>
                <c:pt idx="25">
                  <c:v>0.27911734910890573</c:v>
                </c:pt>
                <c:pt idx="26">
                  <c:v>0.28618769799198834</c:v>
                </c:pt>
                <c:pt idx="27">
                  <c:v>0.29322721159261522</c:v>
                </c:pt>
                <c:pt idx="28">
                  <c:v>0.30013340794262472</c:v>
                </c:pt>
                <c:pt idx="29">
                  <c:v>0.30695299342573651</c:v>
                </c:pt>
                <c:pt idx="30">
                  <c:v>0.3136587604397838</c:v>
                </c:pt>
                <c:pt idx="31">
                  <c:v>0.3203418544520254</c:v>
                </c:pt>
                <c:pt idx="32">
                  <c:v>0.32702313462412252</c:v>
                </c:pt>
                <c:pt idx="33">
                  <c:v>0.33364954613184994</c:v>
                </c:pt>
                <c:pt idx="34">
                  <c:v>0.34019977635351029</c:v>
                </c:pt>
                <c:pt idx="35">
                  <c:v>0.34657859868151969</c:v>
                </c:pt>
                <c:pt idx="36">
                  <c:v>0.3528671824623425</c:v>
                </c:pt>
                <c:pt idx="37">
                  <c:v>0.35912402404063737</c:v>
                </c:pt>
                <c:pt idx="38">
                  <c:v>0.3653772379386433</c:v>
                </c:pt>
                <c:pt idx="39">
                  <c:v>0.37161548765545749</c:v>
                </c:pt>
                <c:pt idx="40">
                  <c:v>0.37782108824967153</c:v>
                </c:pt>
                <c:pt idx="41">
                  <c:v>0.3840012950818632</c:v>
                </c:pt>
                <c:pt idx="42">
                  <c:v>0.3901347955303352</c:v>
                </c:pt>
                <c:pt idx="43">
                  <c:v>0.39625877331804876</c:v>
                </c:pt>
                <c:pt idx="44">
                  <c:v>0.40228344335785349</c:v>
                </c:pt>
                <c:pt idx="45">
                  <c:v>0.40822649059115779</c:v>
                </c:pt>
                <c:pt idx="46">
                  <c:v>0.41412600566099517</c:v>
                </c:pt>
                <c:pt idx="47">
                  <c:v>0.42000692886935187</c:v>
                </c:pt>
                <c:pt idx="48">
                  <c:v>0.42586517907590293</c:v>
                </c:pt>
                <c:pt idx="49">
                  <c:v>0.43167989711898708</c:v>
                </c:pt>
                <c:pt idx="50">
                  <c:v>0.43747103524019332</c:v>
                </c:pt>
                <c:pt idx="51">
                  <c:v>0.44324584880009948</c:v>
                </c:pt>
                <c:pt idx="52">
                  <c:v>0.44896443331552754</c:v>
                </c:pt>
                <c:pt idx="53">
                  <c:v>0.45467802977055838</c:v>
                </c:pt>
                <c:pt idx="54">
                  <c:v>0.46035852364295293</c:v>
                </c:pt>
                <c:pt idx="55">
                  <c:v>0.46596374314935263</c:v>
                </c:pt>
                <c:pt idx="56">
                  <c:v>0.47155807961488561</c:v>
                </c:pt>
                <c:pt idx="57">
                  <c:v>0.47711840657771004</c:v>
                </c:pt>
                <c:pt idx="58">
                  <c:v>0.48257851887255337</c:v>
                </c:pt>
                <c:pt idx="59">
                  <c:v>0.48803636386721616</c:v>
                </c:pt>
                <c:pt idx="60">
                  <c:v>0.49346428049949542</c:v>
                </c:pt>
                <c:pt idx="61">
                  <c:v>0.49872487037844881</c:v>
                </c:pt>
                <c:pt idx="62">
                  <c:v>0.50396822877602987</c:v>
                </c:pt>
                <c:pt idx="63">
                  <c:v>0.50915218390888006</c:v>
                </c:pt>
                <c:pt idx="64">
                  <c:v>0.51430938489959954</c:v>
                </c:pt>
                <c:pt idx="65">
                  <c:v>0.51945751668959672</c:v>
                </c:pt>
                <c:pt idx="66">
                  <c:v>0.52459431197869111</c:v>
                </c:pt>
                <c:pt idx="67">
                  <c:v>0.52972385190720772</c:v>
                </c:pt>
                <c:pt idx="68">
                  <c:v>0.5348493106953992</c:v>
                </c:pt>
                <c:pt idx="69">
                  <c:v>0.53984553337329833</c:v>
                </c:pt>
                <c:pt idx="70">
                  <c:v>0.54481998996946401</c:v>
                </c:pt>
                <c:pt idx="71">
                  <c:v>0.54974910056201842</c:v>
                </c:pt>
                <c:pt idx="72">
                  <c:v>0.55462107519002246</c:v>
                </c:pt>
                <c:pt idx="73">
                  <c:v>0.55948171331712371</c:v>
                </c:pt>
                <c:pt idx="74">
                  <c:v>0.56433373570353873</c:v>
                </c:pt>
                <c:pt idx="75">
                  <c:v>0.5690315816776752</c:v>
                </c:pt>
                <c:pt idx="76">
                  <c:v>0.57366231556646685</c:v>
                </c:pt>
                <c:pt idx="77">
                  <c:v>0.57827355067370556</c:v>
                </c:pt>
                <c:pt idx="78">
                  <c:v>0.58284760205798303</c:v>
                </c:pt>
                <c:pt idx="79">
                  <c:v>0.58739625968023812</c:v>
                </c:pt>
                <c:pt idx="80">
                  <c:v>0.59193267388151816</c:v>
                </c:pt>
                <c:pt idx="81">
                  <c:v>0.59642192823904239</c:v>
                </c:pt>
                <c:pt idx="82">
                  <c:v>0.60087263849349692</c:v>
                </c:pt>
                <c:pt idx="83">
                  <c:v>0.60532289528791539</c:v>
                </c:pt>
                <c:pt idx="84">
                  <c:v>0.60953553902341029</c:v>
                </c:pt>
                <c:pt idx="85">
                  <c:v>0.61374455507861636</c:v>
                </c:pt>
                <c:pt idx="86">
                  <c:v>0.6179454088531724</c:v>
                </c:pt>
                <c:pt idx="87">
                  <c:v>0.62207733670223908</c:v>
                </c:pt>
                <c:pt idx="88">
                  <c:v>0.6261974745903669</c:v>
                </c:pt>
                <c:pt idx="89">
                  <c:v>0.6302795218354611</c:v>
                </c:pt>
                <c:pt idx="90">
                  <c:v>0.63432529227766621</c:v>
                </c:pt>
                <c:pt idx="91">
                  <c:v>0.6383692488797269</c:v>
                </c:pt>
                <c:pt idx="92">
                  <c:v>0.64239325324019858</c:v>
                </c:pt>
                <c:pt idx="93">
                  <c:v>0.6464118160802369</c:v>
                </c:pt>
                <c:pt idx="94">
                  <c:v>0.65040135747796401</c:v>
                </c:pt>
                <c:pt idx="95">
                  <c:v>0.65436822587388543</c:v>
                </c:pt>
                <c:pt idx="96">
                  <c:v>0.65829428286655656</c:v>
                </c:pt>
                <c:pt idx="97">
                  <c:v>0.66217635423572474</c:v>
                </c:pt>
                <c:pt idx="98">
                  <c:v>0.6660520771643873</c:v>
                </c:pt>
                <c:pt idx="99">
                  <c:v>0.669868396828319</c:v>
                </c:pt>
                <c:pt idx="100">
                  <c:v>0.67365025352950603</c:v>
                </c:pt>
                <c:pt idx="101">
                  <c:v>0.67742077372979026</c:v>
                </c:pt>
                <c:pt idx="102">
                  <c:v>0.68112916990512695</c:v>
                </c:pt>
                <c:pt idx="103">
                  <c:v>0.6848316710999941</c:v>
                </c:pt>
                <c:pt idx="104">
                  <c:v>0.68848202439070827</c:v>
                </c:pt>
                <c:pt idx="105">
                  <c:v>0.6921128788998695</c:v>
                </c:pt>
                <c:pt idx="106">
                  <c:v>0.69571970002711669</c:v>
                </c:pt>
                <c:pt idx="107">
                  <c:v>0.69930067393230544</c:v>
                </c:pt>
                <c:pt idx="108">
                  <c:v>0.7028698578765552</c:v>
                </c:pt>
                <c:pt idx="109">
                  <c:v>0.70639369581719369</c:v>
                </c:pt>
                <c:pt idx="110">
                  <c:v>0.70991209223739882</c:v>
                </c:pt>
                <c:pt idx="111">
                  <c:v>0.71342822135742334</c:v>
                </c:pt>
                <c:pt idx="112">
                  <c:v>0.71693845549697843</c:v>
                </c:pt>
                <c:pt idx="113">
                  <c:v>0.7204423411960279</c:v>
                </c:pt>
                <c:pt idx="114">
                  <c:v>0.723936704234319</c:v>
                </c:pt>
                <c:pt idx="115">
                  <c:v>0.72742925343246556</c:v>
                </c:pt>
                <c:pt idx="116">
                  <c:v>0.73089912962880654</c:v>
                </c:pt>
                <c:pt idx="117">
                  <c:v>0.73434361206312515</c:v>
                </c:pt>
                <c:pt idx="118">
                  <c:v>0.73778219951697421</c:v>
                </c:pt>
                <c:pt idx="119">
                  <c:v>0.74121897313067886</c:v>
                </c:pt>
                <c:pt idx="120">
                  <c:v>0.74460495922033876</c:v>
                </c:pt>
                <c:pt idx="121">
                  <c:v>0.74798142264924028</c:v>
                </c:pt>
                <c:pt idx="122">
                  <c:v>0.75130573817398871</c:v>
                </c:pt>
                <c:pt idx="123">
                  <c:v>0.75462960023870107</c:v>
                </c:pt>
                <c:pt idx="124">
                  <c:v>0.75788136215767143</c:v>
                </c:pt>
                <c:pt idx="125">
                  <c:v>0.76113131023649727</c:v>
                </c:pt>
                <c:pt idx="126">
                  <c:v>0.76437627025492594</c:v>
                </c:pt>
                <c:pt idx="127">
                  <c:v>0.76759901073158499</c:v>
                </c:pt>
                <c:pt idx="128">
                  <c:v>0.77078547440535494</c:v>
                </c:pt>
                <c:pt idx="129">
                  <c:v>0.7739696707789443</c:v>
                </c:pt>
                <c:pt idx="130">
                  <c:v>0.77710217270841675</c:v>
                </c:pt>
                <c:pt idx="131">
                  <c:v>0.78023059349756418</c:v>
                </c:pt>
                <c:pt idx="132">
                  <c:v>0.78332364440389479</c:v>
                </c:pt>
                <c:pt idx="133">
                  <c:v>0.78640399842921416</c:v>
                </c:pt>
                <c:pt idx="134">
                  <c:v>0.78944988949178896</c:v>
                </c:pt>
                <c:pt idx="135">
                  <c:v>0.7924744679326664</c:v>
                </c:pt>
                <c:pt idx="136">
                  <c:v>0.7954731991514854</c:v>
                </c:pt>
                <c:pt idx="137">
                  <c:v>0.7984084459652484</c:v>
                </c:pt>
                <c:pt idx="138">
                  <c:v>0.80132600783760299</c:v>
                </c:pt>
                <c:pt idx="139">
                  <c:v>0.80422044324811581</c:v>
                </c:pt>
                <c:pt idx="140">
                  <c:v>0.80710626291794252</c:v>
                </c:pt>
                <c:pt idx="141">
                  <c:v>0.80998800144744421</c:v>
                </c:pt>
                <c:pt idx="142">
                  <c:v>0.81283437009412896</c:v>
                </c:pt>
                <c:pt idx="143">
                  <c:v>0.81567121608005533</c:v>
                </c:pt>
                <c:pt idx="144">
                  <c:v>0.8184813079238511</c:v>
                </c:pt>
                <c:pt idx="145">
                  <c:v>0.82127099406602166</c:v>
                </c:pt>
                <c:pt idx="146">
                  <c:v>0.82405886636804782</c:v>
                </c:pt>
                <c:pt idx="147">
                  <c:v>0.82679776498617374</c:v>
                </c:pt>
                <c:pt idx="148">
                  <c:v>0.82950582832184394</c:v>
                </c:pt>
                <c:pt idx="149">
                  <c:v>0.83220300861664742</c:v>
                </c:pt>
                <c:pt idx="150">
                  <c:v>0.83489928199137864</c:v>
                </c:pt>
                <c:pt idx="151">
                  <c:v>0.83757741696466526</c:v>
                </c:pt>
                <c:pt idx="152">
                  <c:v>0.84024965695748244</c:v>
                </c:pt>
                <c:pt idx="153">
                  <c:v>0.84289650318827725</c:v>
                </c:pt>
                <c:pt idx="154">
                  <c:v>0.84553518713842202</c:v>
                </c:pt>
                <c:pt idx="155">
                  <c:v>0.84817115032835011</c:v>
                </c:pt>
                <c:pt idx="156">
                  <c:v>0.85080257891791711</c:v>
                </c:pt>
                <c:pt idx="157">
                  <c:v>0.85341768294618403</c:v>
                </c:pt>
                <c:pt idx="158">
                  <c:v>0.85601328819289801</c:v>
                </c:pt>
                <c:pt idx="159">
                  <c:v>0.85858123237740913</c:v>
                </c:pt>
                <c:pt idx="160">
                  <c:v>0.86114101428127021</c:v>
                </c:pt>
                <c:pt idx="161">
                  <c:v>0.86369762196487843</c:v>
                </c:pt>
                <c:pt idx="162">
                  <c:v>0.86623246356675321</c:v>
                </c:pt>
                <c:pt idx="163">
                  <c:v>0.86876367748833905</c:v>
                </c:pt>
                <c:pt idx="164">
                  <c:v>0.87129398448985274</c:v>
                </c:pt>
                <c:pt idx="165">
                  <c:v>0.8738202103510414</c:v>
                </c:pt>
                <c:pt idx="166">
                  <c:v>0.87630426442887144</c:v>
                </c:pt>
                <c:pt idx="167">
                  <c:v>0.87877743546583476</c:v>
                </c:pt>
                <c:pt idx="168">
                  <c:v>0.88116354217586434</c:v>
                </c:pt>
                <c:pt idx="169">
                  <c:v>0.88354466082549665</c:v>
                </c:pt>
                <c:pt idx="170">
                  <c:v>0.88592577947512896</c:v>
                </c:pt>
                <c:pt idx="171">
                  <c:v>0.88824794832006648</c:v>
                </c:pt>
                <c:pt idx="172">
                  <c:v>0.89056059450424563</c:v>
                </c:pt>
                <c:pt idx="173">
                  <c:v>0.89286870608806368</c:v>
                </c:pt>
                <c:pt idx="174">
                  <c:v>0.8951527842899677</c:v>
                </c:pt>
                <c:pt idx="175">
                  <c:v>0.89740013222894643</c:v>
                </c:pt>
                <c:pt idx="176">
                  <c:v>0.89963614366702238</c:v>
                </c:pt>
                <c:pt idx="177">
                  <c:v>0.9018367852222815</c:v>
                </c:pt>
                <c:pt idx="178">
                  <c:v>0.90402926449689058</c:v>
                </c:pt>
                <c:pt idx="179">
                  <c:v>0.90621992993135514</c:v>
                </c:pt>
                <c:pt idx="180">
                  <c:v>0.90840197962513358</c:v>
                </c:pt>
                <c:pt idx="181">
                  <c:v>0.91057496011818972</c:v>
                </c:pt>
                <c:pt idx="182">
                  <c:v>0.91273751103041523</c:v>
                </c:pt>
                <c:pt idx="183">
                  <c:v>0.91489371350213522</c:v>
                </c:pt>
                <c:pt idx="184">
                  <c:v>0.91704628829356627</c:v>
                </c:pt>
                <c:pt idx="185">
                  <c:v>0.91915124978120544</c:v>
                </c:pt>
                <c:pt idx="186">
                  <c:v>0.92125439742870008</c:v>
                </c:pt>
                <c:pt idx="187">
                  <c:v>0.92332580287366683</c:v>
                </c:pt>
                <c:pt idx="188">
                  <c:v>0.92539584793852525</c:v>
                </c:pt>
                <c:pt idx="189">
                  <c:v>0.92745863764280578</c:v>
                </c:pt>
                <c:pt idx="190">
                  <c:v>0.92952052042701416</c:v>
                </c:pt>
                <c:pt idx="191">
                  <c:v>0.93156925287017522</c:v>
                </c:pt>
                <c:pt idx="192">
                  <c:v>0.93361798531333628</c:v>
                </c:pt>
                <c:pt idx="193">
                  <c:v>0.93564495167476391</c:v>
                </c:pt>
                <c:pt idx="194">
                  <c:v>0.93758848138954665</c:v>
                </c:pt>
                <c:pt idx="195">
                  <c:v>0.93953201110432938</c:v>
                </c:pt>
                <c:pt idx="196">
                  <c:v>0.94147282005889543</c:v>
                </c:pt>
                <c:pt idx="197">
                  <c:v>0.94330797282504697</c:v>
                </c:pt>
                <c:pt idx="198">
                  <c:v>0.94512680102989843</c:v>
                </c:pt>
                <c:pt idx="199">
                  <c:v>0.94694290847453322</c:v>
                </c:pt>
                <c:pt idx="200">
                  <c:v>0.948743144817904</c:v>
                </c:pt>
                <c:pt idx="201">
                  <c:v>0.95053113774029974</c:v>
                </c:pt>
                <c:pt idx="202">
                  <c:v>0.95226834313865072</c:v>
                </c:pt>
                <c:pt idx="203">
                  <c:v>0.95396564405382378</c:v>
                </c:pt>
                <c:pt idx="204">
                  <c:v>0.9556547826883468</c:v>
                </c:pt>
                <c:pt idx="205">
                  <c:v>0.95733077098182251</c:v>
                </c:pt>
                <c:pt idx="206">
                  <c:v>0.95891561380803936</c:v>
                </c:pt>
                <c:pt idx="207">
                  <c:v>0.96049274781364236</c:v>
                </c:pt>
                <c:pt idx="208">
                  <c:v>0.96205582455812577</c:v>
                </c:pt>
                <c:pt idx="209">
                  <c:v>0.96359214716047847</c:v>
                </c:pt>
                <c:pt idx="210">
                  <c:v>0.96512076094221733</c:v>
                </c:pt>
                <c:pt idx="211">
                  <c:v>0.96663168978254765</c:v>
                </c:pt>
                <c:pt idx="212">
                  <c:v>0.96811677140081953</c:v>
                </c:pt>
                <c:pt idx="213">
                  <c:v>0.96956875043645518</c:v>
                </c:pt>
                <c:pt idx="214">
                  <c:v>0.97098127844894888</c:v>
                </c:pt>
                <c:pt idx="215">
                  <c:v>0.97236659885927579</c:v>
                </c:pt>
                <c:pt idx="216">
                  <c:v>0.97370339904573855</c:v>
                </c:pt>
                <c:pt idx="217">
                  <c:v>0.97500618972949282</c:v>
                </c:pt>
                <c:pt idx="218">
                  <c:v>0.97625637904905793</c:v>
                </c:pt>
                <c:pt idx="219">
                  <c:v>0.97745895506483105</c:v>
                </c:pt>
                <c:pt idx="220">
                  <c:v>0.97859487245529553</c:v>
                </c:pt>
                <c:pt idx="221">
                  <c:v>0.97972534832532665</c:v>
                </c:pt>
                <c:pt idx="222">
                  <c:v>0.98083768579391317</c:v>
                </c:pt>
                <c:pt idx="223">
                  <c:v>0.98193596600138022</c:v>
                </c:pt>
                <c:pt idx="224">
                  <c:v>0.9829929813455609</c:v>
                </c:pt>
                <c:pt idx="225">
                  <c:v>0.98404908976966943</c:v>
                </c:pt>
                <c:pt idx="226">
                  <c:v>0.98509930321330841</c:v>
                </c:pt>
                <c:pt idx="227">
                  <c:v>0.98610825179366113</c:v>
                </c:pt>
                <c:pt idx="228">
                  <c:v>0.98707729589083582</c:v>
                </c:pt>
                <c:pt idx="229">
                  <c:v>0.98803001542671043</c:v>
                </c:pt>
                <c:pt idx="230">
                  <c:v>0.98894872545987644</c:v>
                </c:pt>
                <c:pt idx="231">
                  <c:v>0.98985655245217574</c:v>
                </c:pt>
                <c:pt idx="232">
                  <c:v>0.99066733899674675</c:v>
                </c:pt>
                <c:pt idx="233">
                  <c:v>0.99145091793915097</c:v>
                </c:pt>
                <c:pt idx="234">
                  <c:v>0.99221998616039953</c:v>
                </c:pt>
                <c:pt idx="235">
                  <c:v>0.99293599955742284</c:v>
                </c:pt>
                <c:pt idx="236">
                  <c:v>0.99360802733094311</c:v>
                </c:pt>
                <c:pt idx="237">
                  <c:v>0.99426418400319938</c:v>
                </c:pt>
                <c:pt idx="238">
                  <c:v>0.99482148638758294</c:v>
                </c:pt>
                <c:pt idx="239">
                  <c:v>0.99537107995135254</c:v>
                </c:pt>
                <c:pt idx="240">
                  <c:v>0.99585764257010234</c:v>
                </c:pt>
                <c:pt idx="241">
                  <c:v>0.99631110260621591</c:v>
                </c:pt>
                <c:pt idx="242">
                  <c:v>0.99667432409514289</c:v>
                </c:pt>
                <c:pt idx="243">
                  <c:v>0.99700217570125305</c:v>
                </c:pt>
                <c:pt idx="244">
                  <c:v>0.99732277194678531</c:v>
                </c:pt>
                <c:pt idx="245">
                  <c:v>0.99761343982993411</c:v>
                </c:pt>
                <c:pt idx="246">
                  <c:v>0.99789367813225227</c:v>
                </c:pt>
                <c:pt idx="247">
                  <c:v>0.99817346297453435</c:v>
                </c:pt>
                <c:pt idx="248">
                  <c:v>0.99840382067288003</c:v>
                </c:pt>
                <c:pt idx="249">
                  <c:v>0.99859926194844495</c:v>
                </c:pt>
                <c:pt idx="250">
                  <c:v>0.99878472710321542</c:v>
                </c:pt>
                <c:pt idx="251">
                  <c:v>0.99894026389560242</c:v>
                </c:pt>
                <c:pt idx="252">
                  <c:v>0.9990713138460392</c:v>
                </c:pt>
                <c:pt idx="253">
                  <c:v>0.99920236379647598</c:v>
                </c:pt>
                <c:pt idx="254">
                  <c:v>0.9992717431820014</c:v>
                </c:pt>
                <c:pt idx="255">
                  <c:v>0.99933522758705728</c:v>
                </c:pt>
                <c:pt idx="256">
                  <c:v>0.99939236355160754</c:v>
                </c:pt>
                <c:pt idx="257">
                  <c:v>0.99944360453568837</c:v>
                </c:pt>
                <c:pt idx="258">
                  <c:v>0.99948895053929976</c:v>
                </c:pt>
                <c:pt idx="259">
                  <c:v>0.99952794810240553</c:v>
                </c:pt>
                <c:pt idx="260">
                  <c:v>0.99956558528540296</c:v>
                </c:pt>
                <c:pt idx="261">
                  <c:v>0.99960004824814763</c:v>
                </c:pt>
                <c:pt idx="262">
                  <c:v>0.99963133699063944</c:v>
                </c:pt>
                <c:pt idx="263">
                  <c:v>0.99966035843295076</c:v>
                </c:pt>
                <c:pt idx="264">
                  <c:v>0.99968801949515373</c:v>
                </c:pt>
                <c:pt idx="265">
                  <c:v>0.99971522709732052</c:v>
                </c:pt>
                <c:pt idx="266">
                  <c:v>0.99974198123945124</c:v>
                </c:pt>
                <c:pt idx="267">
                  <c:v>0.99976737500147361</c:v>
                </c:pt>
                <c:pt idx="268">
                  <c:v>0.99979276876349599</c:v>
                </c:pt>
                <c:pt idx="269">
                  <c:v>0.99981589522533776</c:v>
                </c:pt>
                <c:pt idx="270">
                  <c:v>0.99983902168717953</c:v>
                </c:pt>
                <c:pt idx="271">
                  <c:v>0.9998598808488407</c:v>
                </c:pt>
                <c:pt idx="272">
                  <c:v>0.99987711233021304</c:v>
                </c:pt>
                <c:pt idx="273">
                  <c:v>0.99989343689151311</c:v>
                </c:pt>
                <c:pt idx="274">
                  <c:v>0.99990885453274092</c:v>
                </c:pt>
                <c:pt idx="275">
                  <c:v>0.99992155141375205</c:v>
                </c:pt>
                <c:pt idx="276">
                  <c:v>0.99993288791465484</c:v>
                </c:pt>
                <c:pt idx="277">
                  <c:v>0.99994422441555764</c:v>
                </c:pt>
                <c:pt idx="278">
                  <c:v>0.99995329361627994</c:v>
                </c:pt>
                <c:pt idx="279">
                  <c:v>0.9999610024368939</c:v>
                </c:pt>
                <c:pt idx="280">
                  <c:v>0.99996825779747167</c:v>
                </c:pt>
                <c:pt idx="281">
                  <c:v>0.99997415277794111</c:v>
                </c:pt>
                <c:pt idx="282">
                  <c:v>0.99997959429837446</c:v>
                </c:pt>
                <c:pt idx="283">
                  <c:v>0.99998367543869948</c:v>
                </c:pt>
                <c:pt idx="284">
                  <c:v>0.99998730311898842</c:v>
                </c:pt>
                <c:pt idx="285">
                  <c:v>0.99999047733924118</c:v>
                </c:pt>
                <c:pt idx="286">
                  <c:v>0.99999365155949393</c:v>
                </c:pt>
                <c:pt idx="287">
                  <c:v>0.99999637231971061</c:v>
                </c:pt>
                <c:pt idx="288">
                  <c:v>0.99999909307992729</c:v>
                </c:pt>
                <c:pt idx="289">
                  <c:v>0.99999954653996337</c:v>
                </c:pt>
                <c:pt idx="290">
                  <c:v>0.99999999999999944</c:v>
                </c:pt>
                <c:pt idx="291">
                  <c:v>0.99999999999999944</c:v>
                </c:pt>
                <c:pt idx="292">
                  <c:v>0.99999999999999944</c:v>
                </c:pt>
                <c:pt idx="293">
                  <c:v>0.99999999999999944</c:v>
                </c:pt>
                <c:pt idx="294">
                  <c:v>0.99999999999999944</c:v>
                </c:pt>
                <c:pt idx="295">
                  <c:v>0.99999999999999944</c:v>
                </c:pt>
                <c:pt idx="296">
                  <c:v>0.99999999999999944</c:v>
                </c:pt>
                <c:pt idx="297">
                  <c:v>0.99999999999999944</c:v>
                </c:pt>
                <c:pt idx="298">
                  <c:v>0.99999999999999944</c:v>
                </c:pt>
                <c:pt idx="299">
                  <c:v>0.99999999999999944</c:v>
                </c:pt>
                <c:pt idx="300">
                  <c:v>0.99999999999999944</c:v>
                </c:pt>
                <c:pt idx="301">
                  <c:v>0.99999999999999944</c:v>
                </c:pt>
                <c:pt idx="302">
                  <c:v>0.99999999999999944</c:v>
                </c:pt>
                <c:pt idx="303">
                  <c:v>0.99999999999999944</c:v>
                </c:pt>
                <c:pt idx="304">
                  <c:v>0.99999999999999944</c:v>
                </c:pt>
                <c:pt idx="305">
                  <c:v>0.99999999999999944</c:v>
                </c:pt>
                <c:pt idx="306">
                  <c:v>0.99999999999999944</c:v>
                </c:pt>
                <c:pt idx="307">
                  <c:v>0.99999999999999944</c:v>
                </c:pt>
                <c:pt idx="308">
                  <c:v>0.99999999999999944</c:v>
                </c:pt>
                <c:pt idx="309">
                  <c:v>0.99999999999999944</c:v>
                </c:pt>
                <c:pt idx="310">
                  <c:v>0.99999999999999944</c:v>
                </c:pt>
                <c:pt idx="311">
                  <c:v>0.99999999999999944</c:v>
                </c:pt>
                <c:pt idx="312">
                  <c:v>0.99999999999999944</c:v>
                </c:pt>
                <c:pt idx="313">
                  <c:v>0.99999999999999944</c:v>
                </c:pt>
                <c:pt idx="314">
                  <c:v>0.99999999999999944</c:v>
                </c:pt>
                <c:pt idx="315">
                  <c:v>0.99999999999999944</c:v>
                </c:pt>
                <c:pt idx="316">
                  <c:v>0.99999999999999944</c:v>
                </c:pt>
                <c:pt idx="317">
                  <c:v>0.99999999999999944</c:v>
                </c:pt>
                <c:pt idx="318">
                  <c:v>0.99999999999999944</c:v>
                </c:pt>
                <c:pt idx="319">
                  <c:v>0.99999999999999944</c:v>
                </c:pt>
                <c:pt idx="320">
                  <c:v>0.99999999999999944</c:v>
                </c:pt>
                <c:pt idx="321">
                  <c:v>0.99999999999999944</c:v>
                </c:pt>
                <c:pt idx="322">
                  <c:v>0.99999999999999944</c:v>
                </c:pt>
                <c:pt idx="323">
                  <c:v>0.99999999999999944</c:v>
                </c:pt>
                <c:pt idx="324">
                  <c:v>0.99999999999999944</c:v>
                </c:pt>
                <c:pt idx="325">
                  <c:v>0.99999999999999944</c:v>
                </c:pt>
                <c:pt idx="326">
                  <c:v>0.99999999999999944</c:v>
                </c:pt>
                <c:pt idx="327">
                  <c:v>0.99999999999999944</c:v>
                </c:pt>
                <c:pt idx="328">
                  <c:v>0.99999999999999944</c:v>
                </c:pt>
                <c:pt idx="329">
                  <c:v>0.99999999999999944</c:v>
                </c:pt>
                <c:pt idx="330">
                  <c:v>0.99999999999999944</c:v>
                </c:pt>
                <c:pt idx="331">
                  <c:v>0.99999999999999944</c:v>
                </c:pt>
                <c:pt idx="332">
                  <c:v>0.99999999999999944</c:v>
                </c:pt>
                <c:pt idx="333">
                  <c:v>0.99999999999999944</c:v>
                </c:pt>
                <c:pt idx="334">
                  <c:v>0.99999999999999944</c:v>
                </c:pt>
                <c:pt idx="335">
                  <c:v>0.99999999999999944</c:v>
                </c:pt>
                <c:pt idx="336">
                  <c:v>0.99999999999999944</c:v>
                </c:pt>
                <c:pt idx="337">
                  <c:v>0.99999999999999944</c:v>
                </c:pt>
                <c:pt idx="338">
                  <c:v>0.99999999999999944</c:v>
                </c:pt>
                <c:pt idx="339">
                  <c:v>0.99999999999999944</c:v>
                </c:pt>
                <c:pt idx="340">
                  <c:v>0.99999999999999944</c:v>
                </c:pt>
                <c:pt idx="341">
                  <c:v>0.99999999999999944</c:v>
                </c:pt>
                <c:pt idx="34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F4-4B06-BB3F-EDA2D5730982}"/>
            </c:ext>
          </c:extLst>
        </c:ser>
        <c:ser>
          <c:idx val="0"/>
          <c:order val="2"/>
          <c:spPr>
            <a:ln w="28575" cap="rnd"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47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'Parte3 alinea a)'!$L$2:$L$344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a)'!$H$2:$H$344</c:f>
              <c:numCache>
                <c:formatCode>0.00%</c:formatCode>
                <c:ptCount val="343"/>
                <c:pt idx="0">
                  <c:v>2.0803386076781668E-2</c:v>
                </c:pt>
                <c:pt idx="1">
                  <c:v>3.881481871121216E-2</c:v>
                </c:pt>
                <c:pt idx="2">
                  <c:v>5.6528781561952166E-2</c:v>
                </c:pt>
                <c:pt idx="3">
                  <c:v>7.225976367476758E-2</c:v>
                </c:pt>
                <c:pt idx="4">
                  <c:v>8.5622777478998005E-2</c:v>
                </c:pt>
                <c:pt idx="5">
                  <c:v>9.8840230611635965E-2</c:v>
                </c:pt>
                <c:pt idx="6">
                  <c:v>0.11133169422645613</c:v>
                </c:pt>
                <c:pt idx="7">
                  <c:v>0.12357783596173885</c:v>
                </c:pt>
                <c:pt idx="8">
                  <c:v>0.13543808320628895</c:v>
                </c:pt>
                <c:pt idx="9">
                  <c:v>0.14700947640783471</c:v>
                </c:pt>
                <c:pt idx="10">
                  <c:v>0.1570400124066666</c:v>
                </c:pt>
                <c:pt idx="11">
                  <c:v>0.16665381863231013</c:v>
                </c:pt>
                <c:pt idx="12">
                  <c:v>0.17623905687567851</c:v>
                </c:pt>
                <c:pt idx="13">
                  <c:v>0.18561661042250688</c:v>
                </c:pt>
                <c:pt idx="14">
                  <c:v>0.19462278019975823</c:v>
                </c:pt>
                <c:pt idx="15">
                  <c:v>0.20310157595500952</c:v>
                </c:pt>
                <c:pt idx="16">
                  <c:v>0.21112283053382225</c:v>
                </c:pt>
                <c:pt idx="17">
                  <c:v>0.21892869159548103</c:v>
                </c:pt>
                <c:pt idx="18">
                  <c:v>0.22667378901230059</c:v>
                </c:pt>
                <c:pt idx="19">
                  <c:v>0.23438805114666442</c:v>
                </c:pt>
                <c:pt idx="20">
                  <c:v>0.24208553525969206</c:v>
                </c:pt>
                <c:pt idx="21">
                  <c:v>0.24972134880780825</c:v>
                </c:pt>
                <c:pt idx="22">
                  <c:v>0.25725377346769057</c:v>
                </c:pt>
                <c:pt idx="23">
                  <c:v>0.26478257044728398</c:v>
                </c:pt>
                <c:pt idx="24">
                  <c:v>0.27196991201968385</c:v>
                </c:pt>
                <c:pt idx="25">
                  <c:v>0.27911734910890573</c:v>
                </c:pt>
                <c:pt idx="26">
                  <c:v>0.28618769799198834</c:v>
                </c:pt>
                <c:pt idx="27">
                  <c:v>0.29322721159261522</c:v>
                </c:pt>
                <c:pt idx="28">
                  <c:v>0.30013340794262472</c:v>
                </c:pt>
                <c:pt idx="29">
                  <c:v>0.30695299342573651</c:v>
                </c:pt>
                <c:pt idx="30">
                  <c:v>0.3136587604397838</c:v>
                </c:pt>
                <c:pt idx="31">
                  <c:v>0.3203418544520254</c:v>
                </c:pt>
                <c:pt idx="32">
                  <c:v>0.32702313462412252</c:v>
                </c:pt>
                <c:pt idx="33">
                  <c:v>0.33364954613184994</c:v>
                </c:pt>
                <c:pt idx="34">
                  <c:v>0.34019977635351029</c:v>
                </c:pt>
                <c:pt idx="35">
                  <c:v>0.34657859868151969</c:v>
                </c:pt>
                <c:pt idx="36">
                  <c:v>0.3528671824623425</c:v>
                </c:pt>
                <c:pt idx="37">
                  <c:v>0.35912402404063737</c:v>
                </c:pt>
                <c:pt idx="38">
                  <c:v>0.3653772379386433</c:v>
                </c:pt>
                <c:pt idx="39">
                  <c:v>0.37161548765545749</c:v>
                </c:pt>
                <c:pt idx="40">
                  <c:v>0.37782108824967153</c:v>
                </c:pt>
                <c:pt idx="41">
                  <c:v>0.3840012950818632</c:v>
                </c:pt>
                <c:pt idx="42">
                  <c:v>0.3901347955303352</c:v>
                </c:pt>
                <c:pt idx="43">
                  <c:v>0.39625877331804876</c:v>
                </c:pt>
                <c:pt idx="44">
                  <c:v>0.40228344335785349</c:v>
                </c:pt>
                <c:pt idx="45">
                  <c:v>0.40822649059115779</c:v>
                </c:pt>
                <c:pt idx="46">
                  <c:v>0.41412600566099517</c:v>
                </c:pt>
                <c:pt idx="47">
                  <c:v>0.42000692886935187</c:v>
                </c:pt>
                <c:pt idx="48">
                  <c:v>0.42586517907590293</c:v>
                </c:pt>
                <c:pt idx="49">
                  <c:v>0.43167989711898708</c:v>
                </c:pt>
                <c:pt idx="50">
                  <c:v>0.43747103524019332</c:v>
                </c:pt>
                <c:pt idx="51">
                  <c:v>0.44324584880009948</c:v>
                </c:pt>
                <c:pt idx="52">
                  <c:v>0.44896443331552754</c:v>
                </c:pt>
                <c:pt idx="53">
                  <c:v>0.45467802977055838</c:v>
                </c:pt>
                <c:pt idx="54">
                  <c:v>0.46035852364295293</c:v>
                </c:pt>
                <c:pt idx="55">
                  <c:v>0.46596374314935263</c:v>
                </c:pt>
                <c:pt idx="56">
                  <c:v>0.47155807961488561</c:v>
                </c:pt>
                <c:pt idx="57">
                  <c:v>0.47711840657771004</c:v>
                </c:pt>
                <c:pt idx="58">
                  <c:v>0.48257851887255337</c:v>
                </c:pt>
                <c:pt idx="59">
                  <c:v>0.48803636386721616</c:v>
                </c:pt>
                <c:pt idx="60">
                  <c:v>0.49346428049949542</c:v>
                </c:pt>
                <c:pt idx="61">
                  <c:v>0.49872487037844881</c:v>
                </c:pt>
                <c:pt idx="62">
                  <c:v>0.50396822877602987</c:v>
                </c:pt>
                <c:pt idx="63">
                  <c:v>0.50915218390888006</c:v>
                </c:pt>
                <c:pt idx="64">
                  <c:v>0.51430938489959954</c:v>
                </c:pt>
                <c:pt idx="65">
                  <c:v>0.51945751668959672</c:v>
                </c:pt>
                <c:pt idx="66">
                  <c:v>0.52459431197869111</c:v>
                </c:pt>
                <c:pt idx="67">
                  <c:v>0.52972385190720772</c:v>
                </c:pt>
                <c:pt idx="68">
                  <c:v>0.5348493106953992</c:v>
                </c:pt>
                <c:pt idx="69">
                  <c:v>0.53984553337329833</c:v>
                </c:pt>
                <c:pt idx="70">
                  <c:v>0.54481998996946401</c:v>
                </c:pt>
                <c:pt idx="71">
                  <c:v>0.54974910056201842</c:v>
                </c:pt>
                <c:pt idx="72">
                  <c:v>0.55462107519002246</c:v>
                </c:pt>
                <c:pt idx="73">
                  <c:v>0.55948171331712371</c:v>
                </c:pt>
                <c:pt idx="74">
                  <c:v>0.56433373570353873</c:v>
                </c:pt>
                <c:pt idx="75">
                  <c:v>0.5690315816776752</c:v>
                </c:pt>
                <c:pt idx="76">
                  <c:v>0.57366231556646685</c:v>
                </c:pt>
                <c:pt idx="77">
                  <c:v>0.57827355067370556</c:v>
                </c:pt>
                <c:pt idx="78">
                  <c:v>0.58284760205798303</c:v>
                </c:pt>
                <c:pt idx="79">
                  <c:v>0.58739625968023812</c:v>
                </c:pt>
                <c:pt idx="80">
                  <c:v>0.59193267388151816</c:v>
                </c:pt>
                <c:pt idx="81">
                  <c:v>0.59642192823904239</c:v>
                </c:pt>
                <c:pt idx="82">
                  <c:v>0.60087263849349692</c:v>
                </c:pt>
                <c:pt idx="83">
                  <c:v>0.60532289528791539</c:v>
                </c:pt>
                <c:pt idx="84">
                  <c:v>0.60953553902341029</c:v>
                </c:pt>
                <c:pt idx="85">
                  <c:v>0.61374455507861636</c:v>
                </c:pt>
                <c:pt idx="86">
                  <c:v>0.6179454088531724</c:v>
                </c:pt>
                <c:pt idx="87">
                  <c:v>0.62207733670223908</c:v>
                </c:pt>
                <c:pt idx="88">
                  <c:v>0.6261974745903669</c:v>
                </c:pt>
                <c:pt idx="89">
                  <c:v>0.6302795218354611</c:v>
                </c:pt>
                <c:pt idx="90">
                  <c:v>0.63432529227766621</c:v>
                </c:pt>
                <c:pt idx="91">
                  <c:v>0.6383692488797269</c:v>
                </c:pt>
                <c:pt idx="92">
                  <c:v>0.64239325324019858</c:v>
                </c:pt>
                <c:pt idx="93">
                  <c:v>0.6464118160802369</c:v>
                </c:pt>
                <c:pt idx="94">
                  <c:v>0.65040135747796401</c:v>
                </c:pt>
                <c:pt idx="95">
                  <c:v>0.65436822587388543</c:v>
                </c:pt>
                <c:pt idx="96">
                  <c:v>0.65829428286655656</c:v>
                </c:pt>
                <c:pt idx="97">
                  <c:v>0.66217635423572474</c:v>
                </c:pt>
                <c:pt idx="98">
                  <c:v>0.6660520771643873</c:v>
                </c:pt>
                <c:pt idx="99">
                  <c:v>0.669868396828319</c:v>
                </c:pt>
                <c:pt idx="100">
                  <c:v>0.67365025352950603</c:v>
                </c:pt>
                <c:pt idx="101">
                  <c:v>0.67742077372979026</c:v>
                </c:pt>
                <c:pt idx="102">
                  <c:v>0.68112916990512695</c:v>
                </c:pt>
                <c:pt idx="103">
                  <c:v>0.6848316710999941</c:v>
                </c:pt>
                <c:pt idx="104">
                  <c:v>0.68848202439070827</c:v>
                </c:pt>
                <c:pt idx="105">
                  <c:v>0.6921128788998695</c:v>
                </c:pt>
                <c:pt idx="106">
                  <c:v>0.69571970002711669</c:v>
                </c:pt>
                <c:pt idx="107">
                  <c:v>0.69930067393230544</c:v>
                </c:pt>
                <c:pt idx="108">
                  <c:v>0.7028698578765552</c:v>
                </c:pt>
                <c:pt idx="109">
                  <c:v>0.70639369581719369</c:v>
                </c:pt>
                <c:pt idx="110">
                  <c:v>0.70991209223739882</c:v>
                </c:pt>
                <c:pt idx="111">
                  <c:v>0.71342822135742334</c:v>
                </c:pt>
                <c:pt idx="112">
                  <c:v>0.71693845549697843</c:v>
                </c:pt>
                <c:pt idx="113">
                  <c:v>0.7204423411960279</c:v>
                </c:pt>
                <c:pt idx="114">
                  <c:v>0.723936704234319</c:v>
                </c:pt>
                <c:pt idx="115">
                  <c:v>0.72742925343246556</c:v>
                </c:pt>
                <c:pt idx="116">
                  <c:v>0.73089912962880654</c:v>
                </c:pt>
                <c:pt idx="117">
                  <c:v>0.73434361206312515</c:v>
                </c:pt>
                <c:pt idx="118">
                  <c:v>0.73778219951697421</c:v>
                </c:pt>
                <c:pt idx="119">
                  <c:v>0.74121897313067886</c:v>
                </c:pt>
                <c:pt idx="120">
                  <c:v>0.74460495922033876</c:v>
                </c:pt>
                <c:pt idx="121">
                  <c:v>0.74798142264924028</c:v>
                </c:pt>
                <c:pt idx="122">
                  <c:v>0.75130573817398871</c:v>
                </c:pt>
                <c:pt idx="123">
                  <c:v>0.75462960023870107</c:v>
                </c:pt>
                <c:pt idx="124">
                  <c:v>0.75788136215767143</c:v>
                </c:pt>
                <c:pt idx="125">
                  <c:v>0.76113131023649727</c:v>
                </c:pt>
                <c:pt idx="126">
                  <c:v>0.76437627025492594</c:v>
                </c:pt>
                <c:pt idx="127">
                  <c:v>0.76759901073158499</c:v>
                </c:pt>
                <c:pt idx="128">
                  <c:v>0.77078547440535494</c:v>
                </c:pt>
                <c:pt idx="129">
                  <c:v>0.7739696707789443</c:v>
                </c:pt>
                <c:pt idx="130">
                  <c:v>0.77710217270841675</c:v>
                </c:pt>
                <c:pt idx="131">
                  <c:v>0.78023059349756418</c:v>
                </c:pt>
                <c:pt idx="132">
                  <c:v>0.78332364440389479</c:v>
                </c:pt>
                <c:pt idx="133">
                  <c:v>0.78640399842921416</c:v>
                </c:pt>
                <c:pt idx="134">
                  <c:v>0.78944988949178896</c:v>
                </c:pt>
                <c:pt idx="135">
                  <c:v>0.7924744679326664</c:v>
                </c:pt>
                <c:pt idx="136">
                  <c:v>0.7954731991514854</c:v>
                </c:pt>
                <c:pt idx="137">
                  <c:v>0.7984084459652484</c:v>
                </c:pt>
                <c:pt idx="138">
                  <c:v>0.80132600783760299</c:v>
                </c:pt>
                <c:pt idx="139">
                  <c:v>0.80422044324811581</c:v>
                </c:pt>
                <c:pt idx="140">
                  <c:v>0.80710626291794252</c:v>
                </c:pt>
                <c:pt idx="141">
                  <c:v>0.80998800144744421</c:v>
                </c:pt>
                <c:pt idx="142">
                  <c:v>0.81283437009412896</c:v>
                </c:pt>
                <c:pt idx="143">
                  <c:v>0.81567121608005533</c:v>
                </c:pt>
                <c:pt idx="144">
                  <c:v>0.8184813079238511</c:v>
                </c:pt>
                <c:pt idx="145">
                  <c:v>0.82127099406602166</c:v>
                </c:pt>
                <c:pt idx="146">
                  <c:v>0.82405886636804782</c:v>
                </c:pt>
                <c:pt idx="147">
                  <c:v>0.82679776498617374</c:v>
                </c:pt>
                <c:pt idx="148">
                  <c:v>0.82950582832184394</c:v>
                </c:pt>
                <c:pt idx="149">
                  <c:v>0.83220300861664742</c:v>
                </c:pt>
                <c:pt idx="150">
                  <c:v>0.83489928199137864</c:v>
                </c:pt>
                <c:pt idx="151">
                  <c:v>0.83757741696466526</c:v>
                </c:pt>
                <c:pt idx="152">
                  <c:v>0.84024965695748244</c:v>
                </c:pt>
                <c:pt idx="153">
                  <c:v>0.84289650318827725</c:v>
                </c:pt>
                <c:pt idx="154">
                  <c:v>0.84553518713842202</c:v>
                </c:pt>
                <c:pt idx="155">
                  <c:v>0.84817115032835011</c:v>
                </c:pt>
                <c:pt idx="156">
                  <c:v>0.85080257891791711</c:v>
                </c:pt>
                <c:pt idx="157">
                  <c:v>0.85341768294618403</c:v>
                </c:pt>
                <c:pt idx="158">
                  <c:v>0.85601328819289801</c:v>
                </c:pt>
                <c:pt idx="159">
                  <c:v>0.85858123237740913</c:v>
                </c:pt>
                <c:pt idx="160">
                  <c:v>0.86114101428127021</c:v>
                </c:pt>
                <c:pt idx="161">
                  <c:v>0.86369762196487843</c:v>
                </c:pt>
                <c:pt idx="162">
                  <c:v>0.86623246356675321</c:v>
                </c:pt>
                <c:pt idx="163">
                  <c:v>0.86876367748833905</c:v>
                </c:pt>
                <c:pt idx="164">
                  <c:v>0.87129398448985274</c:v>
                </c:pt>
                <c:pt idx="165">
                  <c:v>0.8738202103510414</c:v>
                </c:pt>
                <c:pt idx="166">
                  <c:v>0.87630426442887144</c:v>
                </c:pt>
                <c:pt idx="167">
                  <c:v>0.87877743546583476</c:v>
                </c:pt>
                <c:pt idx="168">
                  <c:v>0.88116354217586434</c:v>
                </c:pt>
                <c:pt idx="169">
                  <c:v>0.88354466082549665</c:v>
                </c:pt>
                <c:pt idx="170">
                  <c:v>0.88592577947512896</c:v>
                </c:pt>
                <c:pt idx="171">
                  <c:v>0.88824794832006648</c:v>
                </c:pt>
                <c:pt idx="172">
                  <c:v>0.89056059450424563</c:v>
                </c:pt>
                <c:pt idx="173">
                  <c:v>0.89286870608806368</c:v>
                </c:pt>
                <c:pt idx="174">
                  <c:v>0.8951527842899677</c:v>
                </c:pt>
                <c:pt idx="175">
                  <c:v>0.89740013222894643</c:v>
                </c:pt>
                <c:pt idx="176">
                  <c:v>0.89963614366702238</c:v>
                </c:pt>
                <c:pt idx="177">
                  <c:v>0.9018367852222815</c:v>
                </c:pt>
                <c:pt idx="178">
                  <c:v>0.90402926449689058</c:v>
                </c:pt>
                <c:pt idx="179">
                  <c:v>0.90621992993135514</c:v>
                </c:pt>
                <c:pt idx="180">
                  <c:v>0.90840197962513358</c:v>
                </c:pt>
                <c:pt idx="181">
                  <c:v>0.91057496011818972</c:v>
                </c:pt>
                <c:pt idx="182">
                  <c:v>0.91273751103041523</c:v>
                </c:pt>
                <c:pt idx="183">
                  <c:v>0.91489371350213522</c:v>
                </c:pt>
                <c:pt idx="184">
                  <c:v>0.91704628829356627</c:v>
                </c:pt>
                <c:pt idx="185">
                  <c:v>0.91915124978120544</c:v>
                </c:pt>
                <c:pt idx="186">
                  <c:v>0.92125439742870008</c:v>
                </c:pt>
                <c:pt idx="187">
                  <c:v>0.92332580287366683</c:v>
                </c:pt>
                <c:pt idx="188">
                  <c:v>0.92539584793852525</c:v>
                </c:pt>
                <c:pt idx="189">
                  <c:v>0.92745863764280578</c:v>
                </c:pt>
                <c:pt idx="190">
                  <c:v>0.92952052042701416</c:v>
                </c:pt>
                <c:pt idx="191">
                  <c:v>0.93156925287017522</c:v>
                </c:pt>
                <c:pt idx="192">
                  <c:v>0.93361798531333628</c:v>
                </c:pt>
                <c:pt idx="193">
                  <c:v>0.93564495167476391</c:v>
                </c:pt>
                <c:pt idx="194">
                  <c:v>0.93758848138954665</c:v>
                </c:pt>
                <c:pt idx="195">
                  <c:v>0.93953201110432938</c:v>
                </c:pt>
                <c:pt idx="196">
                  <c:v>0.94147282005889543</c:v>
                </c:pt>
                <c:pt idx="197">
                  <c:v>0.94330797282504697</c:v>
                </c:pt>
                <c:pt idx="198">
                  <c:v>0.94512680102989843</c:v>
                </c:pt>
                <c:pt idx="199">
                  <c:v>0.94694290847453322</c:v>
                </c:pt>
                <c:pt idx="200">
                  <c:v>0.948743144817904</c:v>
                </c:pt>
                <c:pt idx="201">
                  <c:v>0.95053113774029974</c:v>
                </c:pt>
                <c:pt idx="202">
                  <c:v>0.95226834313865072</c:v>
                </c:pt>
                <c:pt idx="203">
                  <c:v>0.95396564405382378</c:v>
                </c:pt>
                <c:pt idx="204">
                  <c:v>0.9556547826883468</c:v>
                </c:pt>
                <c:pt idx="205">
                  <c:v>0.95733077098182251</c:v>
                </c:pt>
                <c:pt idx="206">
                  <c:v>0.95891561380803936</c:v>
                </c:pt>
                <c:pt idx="207">
                  <c:v>0.96049274781364236</c:v>
                </c:pt>
                <c:pt idx="208">
                  <c:v>0.96205582455812577</c:v>
                </c:pt>
                <c:pt idx="209">
                  <c:v>0.96359214716047847</c:v>
                </c:pt>
                <c:pt idx="210">
                  <c:v>0.96512076094221733</c:v>
                </c:pt>
                <c:pt idx="211">
                  <c:v>0.96663168978254765</c:v>
                </c:pt>
                <c:pt idx="212">
                  <c:v>0.96811677140081953</c:v>
                </c:pt>
                <c:pt idx="213">
                  <c:v>0.96956875043645518</c:v>
                </c:pt>
                <c:pt idx="214">
                  <c:v>0.97098127844894888</c:v>
                </c:pt>
                <c:pt idx="215">
                  <c:v>0.97236659885927579</c:v>
                </c:pt>
                <c:pt idx="216">
                  <c:v>0.97370339904573855</c:v>
                </c:pt>
                <c:pt idx="217">
                  <c:v>0.97500618972949282</c:v>
                </c:pt>
                <c:pt idx="218">
                  <c:v>0.97625637904905793</c:v>
                </c:pt>
                <c:pt idx="219">
                  <c:v>0.97745895506483105</c:v>
                </c:pt>
                <c:pt idx="220">
                  <c:v>0.97859487245529553</c:v>
                </c:pt>
                <c:pt idx="221">
                  <c:v>0.97972534832532665</c:v>
                </c:pt>
                <c:pt idx="222">
                  <c:v>0.98083768579391317</c:v>
                </c:pt>
                <c:pt idx="223">
                  <c:v>0.98193596600138022</c:v>
                </c:pt>
                <c:pt idx="224">
                  <c:v>0.9829929813455609</c:v>
                </c:pt>
                <c:pt idx="225">
                  <c:v>0.98404908976966943</c:v>
                </c:pt>
                <c:pt idx="226">
                  <c:v>0.98509930321330841</c:v>
                </c:pt>
                <c:pt idx="227">
                  <c:v>0.98610825179366113</c:v>
                </c:pt>
                <c:pt idx="228">
                  <c:v>0.98707729589083582</c:v>
                </c:pt>
                <c:pt idx="229">
                  <c:v>0.98803001542671043</c:v>
                </c:pt>
                <c:pt idx="230">
                  <c:v>0.98894872545987644</c:v>
                </c:pt>
                <c:pt idx="231">
                  <c:v>0.98985655245217574</c:v>
                </c:pt>
                <c:pt idx="232">
                  <c:v>0.99066733899674675</c:v>
                </c:pt>
                <c:pt idx="233">
                  <c:v>0.99145091793915097</c:v>
                </c:pt>
                <c:pt idx="234">
                  <c:v>0.99221998616039953</c:v>
                </c:pt>
                <c:pt idx="235">
                  <c:v>0.99293599955742284</c:v>
                </c:pt>
                <c:pt idx="236">
                  <c:v>0.99360802733094311</c:v>
                </c:pt>
                <c:pt idx="237">
                  <c:v>0.99426418400319938</c:v>
                </c:pt>
                <c:pt idx="238">
                  <c:v>0.99482148638758294</c:v>
                </c:pt>
                <c:pt idx="239">
                  <c:v>0.99537107995135254</c:v>
                </c:pt>
                <c:pt idx="240">
                  <c:v>0.99585764257010234</c:v>
                </c:pt>
                <c:pt idx="241">
                  <c:v>0.99631110260621591</c:v>
                </c:pt>
                <c:pt idx="242">
                  <c:v>0.99667432409514289</c:v>
                </c:pt>
                <c:pt idx="243">
                  <c:v>0.99700217570125305</c:v>
                </c:pt>
                <c:pt idx="244">
                  <c:v>0.99732277194678531</c:v>
                </c:pt>
                <c:pt idx="245">
                  <c:v>0.99761343982993411</c:v>
                </c:pt>
                <c:pt idx="246">
                  <c:v>0.99789367813225227</c:v>
                </c:pt>
                <c:pt idx="247">
                  <c:v>0.99817346297453435</c:v>
                </c:pt>
                <c:pt idx="248">
                  <c:v>0.99840382067288003</c:v>
                </c:pt>
                <c:pt idx="249">
                  <c:v>0.99859926194844495</c:v>
                </c:pt>
                <c:pt idx="250">
                  <c:v>0.99878472710321542</c:v>
                </c:pt>
                <c:pt idx="251">
                  <c:v>0.99894026389560242</c:v>
                </c:pt>
                <c:pt idx="252">
                  <c:v>0.9990713138460392</c:v>
                </c:pt>
                <c:pt idx="253">
                  <c:v>0.99920236379647598</c:v>
                </c:pt>
                <c:pt idx="254">
                  <c:v>0.9992717431820014</c:v>
                </c:pt>
                <c:pt idx="255">
                  <c:v>0.99933522758705728</c:v>
                </c:pt>
                <c:pt idx="256">
                  <c:v>0.99939236355160754</c:v>
                </c:pt>
                <c:pt idx="257">
                  <c:v>0.99944360453568837</c:v>
                </c:pt>
                <c:pt idx="258">
                  <c:v>0.99948895053929976</c:v>
                </c:pt>
                <c:pt idx="259">
                  <c:v>0.99952794810240553</c:v>
                </c:pt>
                <c:pt idx="260">
                  <c:v>0.99956558528540296</c:v>
                </c:pt>
                <c:pt idx="261">
                  <c:v>0.99960004824814763</c:v>
                </c:pt>
                <c:pt idx="262">
                  <c:v>0.99963133699063944</c:v>
                </c:pt>
                <c:pt idx="263">
                  <c:v>0.99966035843295076</c:v>
                </c:pt>
                <c:pt idx="264">
                  <c:v>0.99968801949515373</c:v>
                </c:pt>
                <c:pt idx="265">
                  <c:v>0.99971522709732052</c:v>
                </c:pt>
                <c:pt idx="266">
                  <c:v>0.99974198123945124</c:v>
                </c:pt>
                <c:pt idx="267">
                  <c:v>0.99976737500147361</c:v>
                </c:pt>
                <c:pt idx="268">
                  <c:v>0.99979276876349599</c:v>
                </c:pt>
                <c:pt idx="269">
                  <c:v>0.99981589522533776</c:v>
                </c:pt>
                <c:pt idx="270">
                  <c:v>0.99983902168717953</c:v>
                </c:pt>
                <c:pt idx="271">
                  <c:v>0.9998598808488407</c:v>
                </c:pt>
                <c:pt idx="272">
                  <c:v>0.99987711233021304</c:v>
                </c:pt>
                <c:pt idx="273">
                  <c:v>0.99989343689151311</c:v>
                </c:pt>
                <c:pt idx="274">
                  <c:v>0.99990885453274092</c:v>
                </c:pt>
                <c:pt idx="275">
                  <c:v>0.99992155141375205</c:v>
                </c:pt>
                <c:pt idx="276">
                  <c:v>0.99993288791465484</c:v>
                </c:pt>
                <c:pt idx="277">
                  <c:v>0.99994422441555764</c:v>
                </c:pt>
                <c:pt idx="278">
                  <c:v>0.99995329361627994</c:v>
                </c:pt>
                <c:pt idx="279">
                  <c:v>0.9999610024368939</c:v>
                </c:pt>
                <c:pt idx="280">
                  <c:v>0.99996825779747167</c:v>
                </c:pt>
                <c:pt idx="281">
                  <c:v>0.99997415277794111</c:v>
                </c:pt>
                <c:pt idx="282">
                  <c:v>0.99997959429837446</c:v>
                </c:pt>
                <c:pt idx="283">
                  <c:v>0.99998367543869948</c:v>
                </c:pt>
                <c:pt idx="284">
                  <c:v>0.99998730311898842</c:v>
                </c:pt>
                <c:pt idx="285">
                  <c:v>0.99999047733924118</c:v>
                </c:pt>
                <c:pt idx="286">
                  <c:v>0.99999365155949393</c:v>
                </c:pt>
                <c:pt idx="287">
                  <c:v>0.99999637231971061</c:v>
                </c:pt>
                <c:pt idx="288">
                  <c:v>0.99999909307992729</c:v>
                </c:pt>
                <c:pt idx="289">
                  <c:v>0.99999954653996337</c:v>
                </c:pt>
                <c:pt idx="290">
                  <c:v>0.99999999999999944</c:v>
                </c:pt>
                <c:pt idx="291">
                  <c:v>0.99999999999999944</c:v>
                </c:pt>
                <c:pt idx="292">
                  <c:v>0.99999999999999944</c:v>
                </c:pt>
                <c:pt idx="293">
                  <c:v>0.99999999999999944</c:v>
                </c:pt>
                <c:pt idx="294">
                  <c:v>0.99999999999999944</c:v>
                </c:pt>
                <c:pt idx="295">
                  <c:v>0.99999999999999944</c:v>
                </c:pt>
                <c:pt idx="296">
                  <c:v>0.99999999999999944</c:v>
                </c:pt>
                <c:pt idx="297">
                  <c:v>0.99999999999999944</c:v>
                </c:pt>
                <c:pt idx="298">
                  <c:v>0.99999999999999944</c:v>
                </c:pt>
                <c:pt idx="299">
                  <c:v>0.99999999999999944</c:v>
                </c:pt>
                <c:pt idx="300">
                  <c:v>0.99999999999999944</c:v>
                </c:pt>
                <c:pt idx="301">
                  <c:v>0.99999999999999944</c:v>
                </c:pt>
                <c:pt idx="302">
                  <c:v>0.99999999999999944</c:v>
                </c:pt>
                <c:pt idx="303">
                  <c:v>0.99999999999999944</c:v>
                </c:pt>
                <c:pt idx="304">
                  <c:v>0.99999999999999944</c:v>
                </c:pt>
                <c:pt idx="305">
                  <c:v>0.99999999999999944</c:v>
                </c:pt>
                <c:pt idx="306">
                  <c:v>0.99999999999999944</c:v>
                </c:pt>
                <c:pt idx="307">
                  <c:v>0.99999999999999944</c:v>
                </c:pt>
                <c:pt idx="308">
                  <c:v>0.99999999999999944</c:v>
                </c:pt>
                <c:pt idx="309">
                  <c:v>0.99999999999999944</c:v>
                </c:pt>
                <c:pt idx="310">
                  <c:v>0.99999999999999944</c:v>
                </c:pt>
                <c:pt idx="311">
                  <c:v>0.99999999999999944</c:v>
                </c:pt>
                <c:pt idx="312">
                  <c:v>0.99999999999999944</c:v>
                </c:pt>
                <c:pt idx="313">
                  <c:v>0.99999999999999944</c:v>
                </c:pt>
                <c:pt idx="314">
                  <c:v>0.99999999999999944</c:v>
                </c:pt>
                <c:pt idx="315">
                  <c:v>0.99999999999999944</c:v>
                </c:pt>
                <c:pt idx="316">
                  <c:v>0.99999999999999944</c:v>
                </c:pt>
                <c:pt idx="317">
                  <c:v>0.99999999999999944</c:v>
                </c:pt>
                <c:pt idx="318">
                  <c:v>0.99999999999999944</c:v>
                </c:pt>
                <c:pt idx="319">
                  <c:v>0.99999999999999944</c:v>
                </c:pt>
                <c:pt idx="320">
                  <c:v>0.99999999999999944</c:v>
                </c:pt>
                <c:pt idx="321">
                  <c:v>0.99999999999999944</c:v>
                </c:pt>
                <c:pt idx="322">
                  <c:v>0.99999999999999944</c:v>
                </c:pt>
                <c:pt idx="323">
                  <c:v>0.99999999999999944</c:v>
                </c:pt>
                <c:pt idx="324">
                  <c:v>0.99999999999999944</c:v>
                </c:pt>
                <c:pt idx="325">
                  <c:v>0.99999999999999944</c:v>
                </c:pt>
                <c:pt idx="326">
                  <c:v>0.99999999999999944</c:v>
                </c:pt>
                <c:pt idx="327">
                  <c:v>0.99999999999999944</c:v>
                </c:pt>
                <c:pt idx="328">
                  <c:v>0.99999999999999944</c:v>
                </c:pt>
                <c:pt idx="329">
                  <c:v>0.99999999999999944</c:v>
                </c:pt>
                <c:pt idx="330">
                  <c:v>0.99999999999999944</c:v>
                </c:pt>
                <c:pt idx="331">
                  <c:v>0.99999999999999944</c:v>
                </c:pt>
                <c:pt idx="332">
                  <c:v>0.99999999999999944</c:v>
                </c:pt>
                <c:pt idx="333">
                  <c:v>0.99999999999999944</c:v>
                </c:pt>
                <c:pt idx="334">
                  <c:v>0.99999999999999944</c:v>
                </c:pt>
                <c:pt idx="335">
                  <c:v>0.99999999999999944</c:v>
                </c:pt>
                <c:pt idx="336">
                  <c:v>0.99999999999999944</c:v>
                </c:pt>
                <c:pt idx="337">
                  <c:v>0.99999999999999944</c:v>
                </c:pt>
                <c:pt idx="338">
                  <c:v>0.99999999999999944</c:v>
                </c:pt>
                <c:pt idx="339">
                  <c:v>0.99999999999999944</c:v>
                </c:pt>
                <c:pt idx="340">
                  <c:v>0.99999999999999944</c:v>
                </c:pt>
                <c:pt idx="341">
                  <c:v>0.99999999999999944</c:v>
                </c:pt>
                <c:pt idx="342">
                  <c:v>0.99999999999999944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4-4B06-BB3F-EDA2D573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453616"/>
        <c:axId val="479452632"/>
      </c:lineChart>
      <c:catAx>
        <c:axId val="47945361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52632"/>
        <c:crosses val="autoZero"/>
        <c:auto val="1"/>
        <c:lblAlgn val="ctr"/>
        <c:lblOffset val="100"/>
        <c:noMultiLvlLbl val="0"/>
      </c:catAx>
      <c:valAx>
        <c:axId val="479452632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94536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ABC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(Valor Monetário Vendas)</a:t>
            </a:r>
          </a:p>
        </c:rich>
      </c:tx>
      <c:layout>
        <c:manualLayout>
          <c:xMode val="edge"/>
          <c:yMode val="edge"/>
          <c:x val="0.38200435741465499"/>
          <c:y val="3.18156083294622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35000">
                    <a:srgbClr val="00B050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Ref>
              <c:f>'Parte3 alinea b)'!$L$2:$L$344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b)'!$H$2:$H$344</c:f>
              <c:numCache>
                <c:formatCode>0.00%</c:formatCode>
                <c:ptCount val="343"/>
                <c:pt idx="0">
                  <c:v>3.3827202788788424E-2</c:v>
                </c:pt>
                <c:pt idx="1">
                  <c:v>6.3114568893169187E-2</c:v>
                </c:pt>
                <c:pt idx="2">
                  <c:v>9.1918236302573259E-2</c:v>
                </c:pt>
                <c:pt idx="3">
                  <c:v>0.11749749152732333</c:v>
                </c:pt>
                <c:pt idx="4">
                  <c:v>0.13922632817712183</c:v>
                </c:pt>
                <c:pt idx="5">
                  <c:v>0.16071847689843327</c:v>
                </c:pt>
                <c:pt idx="6">
                  <c:v>0.18103013535959583</c:v>
                </c:pt>
                <c:pt idx="7">
                  <c:v>0.20031540878507617</c:v>
                </c:pt>
                <c:pt idx="8">
                  <c:v>0.21913099308144043</c:v>
                </c:pt>
                <c:pt idx="9">
                  <c:v>0.23544107712547122</c:v>
                </c:pt>
                <c:pt idx="10">
                  <c:v>0.2516201901623446</c:v>
                </c:pt>
                <c:pt idx="11">
                  <c:v>0.26428382385017063</c:v>
                </c:pt>
                <c:pt idx="12">
                  <c:v>0.27667307281716103</c:v>
                </c:pt>
                <c:pt idx="13">
                  <c:v>0.28857166439034265</c:v>
                </c:pt>
                <c:pt idx="14">
                  <c:v>0.29876343921753995</c:v>
                </c:pt>
                <c:pt idx="15">
                  <c:v>0.30893143465005279</c:v>
                </c:pt>
                <c:pt idx="16">
                  <c:v>0.31811304604414331</c:v>
                </c:pt>
                <c:pt idx="17">
                  <c:v>0.32631163753898196</c:v>
                </c:pt>
                <c:pt idx="18">
                  <c:v>0.33448953727371727</c:v>
                </c:pt>
                <c:pt idx="19">
                  <c:v>0.34263978654951721</c:v>
                </c:pt>
                <c:pt idx="20">
                  <c:v>0.35078782378860229</c:v>
                </c:pt>
                <c:pt idx="21">
                  <c:v>0.35887857849359284</c:v>
                </c:pt>
                <c:pt idx="22">
                  <c:v>0.36678103357323333</c:v>
                </c:pt>
                <c:pt idx="23">
                  <c:v>0.37461846399027737</c:v>
                </c:pt>
                <c:pt idx="24">
                  <c:v>0.38238810469883144</c:v>
                </c:pt>
                <c:pt idx="25">
                  <c:v>0.39007746690827638</c:v>
                </c:pt>
                <c:pt idx="26">
                  <c:v>0.39770788755609071</c:v>
                </c:pt>
                <c:pt idx="27">
                  <c:v>0.40531563482757799</c:v>
                </c:pt>
                <c:pt idx="28">
                  <c:v>0.41282047630772734</c:v>
                </c:pt>
                <c:pt idx="29">
                  <c:v>0.42006821460387567</c:v>
                </c:pt>
                <c:pt idx="30">
                  <c:v>0.42730452404366398</c:v>
                </c:pt>
                <c:pt idx="31">
                  <c:v>0.4344991734586563</c:v>
                </c:pt>
                <c:pt idx="32">
                  <c:v>0.4416377846102062</c:v>
                </c:pt>
                <c:pt idx="33">
                  <c:v>0.44875602659034036</c:v>
                </c:pt>
                <c:pt idx="34">
                  <c:v>0.45580846047820828</c:v>
                </c:pt>
                <c:pt idx="35">
                  <c:v>0.46279508627380989</c:v>
                </c:pt>
                <c:pt idx="36">
                  <c:v>0.46968770050903114</c:v>
                </c:pt>
                <c:pt idx="37">
                  <c:v>0.47646869905834982</c:v>
                </c:pt>
                <c:pt idx="38">
                  <c:v>0.48286540231256458</c:v>
                </c:pt>
                <c:pt idx="39">
                  <c:v>0.48913832367894522</c:v>
                </c:pt>
                <c:pt idx="40">
                  <c:v>0.49540281165535055</c:v>
                </c:pt>
                <c:pt idx="41">
                  <c:v>0.50160941800438441</c:v>
                </c:pt>
                <c:pt idx="42">
                  <c:v>0.50781491833506087</c:v>
                </c:pt>
                <c:pt idx="43">
                  <c:v>0.51398129326634368</c:v>
                </c:pt>
                <c:pt idx="44">
                  <c:v>0.52006932523064286</c:v>
                </c:pt>
                <c:pt idx="45">
                  <c:v>0.52614403889055483</c:v>
                </c:pt>
                <c:pt idx="46">
                  <c:v>0.53219759994938121</c:v>
                </c:pt>
                <c:pt idx="47">
                  <c:v>0.5381058117624038</c:v>
                </c:pt>
                <c:pt idx="48">
                  <c:v>0.54396798556129899</c:v>
                </c:pt>
                <c:pt idx="49">
                  <c:v>0.54981785490596791</c:v>
                </c:pt>
                <c:pt idx="50">
                  <c:v>0.55558297559399983</c:v>
                </c:pt>
                <c:pt idx="51">
                  <c:v>0.56129076766383901</c:v>
                </c:pt>
                <c:pt idx="52">
                  <c:v>0.56670269982306931</c:v>
                </c:pt>
                <c:pt idx="53">
                  <c:v>0.5720245375702685</c:v>
                </c:pt>
                <c:pt idx="54">
                  <c:v>0.57728683466256003</c:v>
                </c:pt>
                <c:pt idx="55">
                  <c:v>0.58246765506918863</c:v>
                </c:pt>
                <c:pt idx="56">
                  <c:v>0.58763773788093066</c:v>
                </c:pt>
                <c:pt idx="57">
                  <c:v>0.59267832437665846</c:v>
                </c:pt>
                <c:pt idx="58">
                  <c:v>0.5976789559592246</c:v>
                </c:pt>
                <c:pt idx="59">
                  <c:v>0.60263322693897581</c:v>
                </c:pt>
                <c:pt idx="60">
                  <c:v>0.60752431662005957</c:v>
                </c:pt>
                <c:pt idx="61">
                  <c:v>0.61231227008931421</c:v>
                </c:pt>
                <c:pt idx="62">
                  <c:v>0.61703496847548134</c:v>
                </c:pt>
                <c:pt idx="63">
                  <c:v>0.62169102925561415</c:v>
                </c:pt>
                <c:pt idx="64">
                  <c:v>0.62628930057657195</c:v>
                </c:pt>
                <c:pt idx="65">
                  <c:v>0.63086217955940738</c:v>
                </c:pt>
                <c:pt idx="66">
                  <c:v>0.63529874177969126</c:v>
                </c:pt>
                <c:pt idx="67">
                  <c:v>0.63972120226591811</c:v>
                </c:pt>
                <c:pt idx="68">
                  <c:v>0.64411255598584261</c:v>
                </c:pt>
                <c:pt idx="69">
                  <c:v>0.64849681275464044</c:v>
                </c:pt>
                <c:pt idx="70">
                  <c:v>0.65286991717166765</c:v>
                </c:pt>
                <c:pt idx="71">
                  <c:v>0.65716237441679992</c:v>
                </c:pt>
                <c:pt idx="72">
                  <c:v>0.66143519983608801</c:v>
                </c:pt>
                <c:pt idx="73">
                  <c:v>0.66568784042035323</c:v>
                </c:pt>
                <c:pt idx="74">
                  <c:v>0.66988130902249676</c:v>
                </c:pt>
                <c:pt idx="75">
                  <c:v>0.67400952254155266</c:v>
                </c:pt>
                <c:pt idx="76">
                  <c:v>0.67812722888621313</c:v>
                </c:pt>
                <c:pt idx="77">
                  <c:v>0.6822098191480257</c:v>
                </c:pt>
                <c:pt idx="78">
                  <c:v>0.6862217624872583</c:v>
                </c:pt>
                <c:pt idx="79">
                  <c:v>0.69021587128047757</c:v>
                </c:pt>
                <c:pt idx="80">
                  <c:v>0.69408002291670035</c:v>
                </c:pt>
                <c:pt idx="81">
                  <c:v>0.69793726193818928</c:v>
                </c:pt>
                <c:pt idx="82">
                  <c:v>0.70178827960641776</c:v>
                </c:pt>
                <c:pt idx="83">
                  <c:v>0.70560348993032496</c:v>
                </c:pt>
                <c:pt idx="84">
                  <c:v>0.70937335350157804</c:v>
                </c:pt>
                <c:pt idx="85">
                  <c:v>0.71310952959702811</c:v>
                </c:pt>
                <c:pt idx="86">
                  <c:v>0.71683473767710049</c:v>
                </c:pt>
                <c:pt idx="87">
                  <c:v>0.72050353882094464</c:v>
                </c:pt>
                <c:pt idx="88">
                  <c:v>0.72413542660211005</c:v>
                </c:pt>
                <c:pt idx="89">
                  <c:v>0.72769924817019616</c:v>
                </c:pt>
                <c:pt idx="90">
                  <c:v>0.7312304882808367</c:v>
                </c:pt>
                <c:pt idx="91">
                  <c:v>0.73475592179510085</c:v>
                </c:pt>
                <c:pt idx="92">
                  <c:v>0.73827444269463116</c:v>
                </c:pt>
                <c:pt idx="93">
                  <c:v>0.7417888160253211</c:v>
                </c:pt>
                <c:pt idx="94">
                  <c:v>0.74527277385118207</c:v>
                </c:pt>
                <c:pt idx="95">
                  <c:v>0.74873060199334907</c:v>
                </c:pt>
                <c:pt idx="96">
                  <c:v>0.75210828988870171</c:v>
                </c:pt>
                <c:pt idx="97">
                  <c:v>0.7554754245255606</c:v>
                </c:pt>
                <c:pt idx="98">
                  <c:v>0.75883320409047972</c:v>
                </c:pt>
                <c:pt idx="99">
                  <c:v>0.76217268826840323</c:v>
                </c:pt>
                <c:pt idx="100">
                  <c:v>0.76545309263240147</c:v>
                </c:pt>
                <c:pt idx="101">
                  <c:v>0.76869441768110425</c:v>
                </c:pt>
                <c:pt idx="102">
                  <c:v>0.77190906003693438</c:v>
                </c:pt>
                <c:pt idx="103">
                  <c:v>0.77511789579638812</c:v>
                </c:pt>
                <c:pt idx="104">
                  <c:v>0.77829106246381519</c:v>
                </c:pt>
                <c:pt idx="105">
                  <c:v>0.78143339886952923</c:v>
                </c:pt>
                <c:pt idx="106">
                  <c:v>0.78456250913905257</c:v>
                </c:pt>
                <c:pt idx="107">
                  <c:v>0.78762452096155933</c:v>
                </c:pt>
                <c:pt idx="108">
                  <c:v>0.7906858876066909</c:v>
                </c:pt>
                <c:pt idx="109">
                  <c:v>0.79361826486088882</c:v>
                </c:pt>
                <c:pt idx="110">
                  <c:v>0.79649243789902768</c:v>
                </c:pt>
                <c:pt idx="111">
                  <c:v>0.79935508991261017</c:v>
                </c:pt>
                <c:pt idx="112">
                  <c:v>0.80212843094383124</c:v>
                </c:pt>
                <c:pt idx="113">
                  <c:v>0.80489693314473865</c:v>
                </c:pt>
                <c:pt idx="114">
                  <c:v>0.80763501984081709</c:v>
                </c:pt>
                <c:pt idx="115">
                  <c:v>0.81036190810102671</c:v>
                </c:pt>
                <c:pt idx="116">
                  <c:v>0.81308755209058425</c:v>
                </c:pt>
                <c:pt idx="117">
                  <c:v>0.81576066020816451</c:v>
                </c:pt>
                <c:pt idx="118">
                  <c:v>0.81841068019253371</c:v>
                </c:pt>
                <c:pt idx="119">
                  <c:v>0.82098562918089324</c:v>
                </c:pt>
                <c:pt idx="120">
                  <c:v>0.82352440215214562</c:v>
                </c:pt>
                <c:pt idx="121">
                  <c:v>0.82603893488773128</c:v>
                </c:pt>
                <c:pt idx="122">
                  <c:v>0.82851457264441453</c:v>
                </c:pt>
                <c:pt idx="123">
                  <c:v>0.83098652367323966</c:v>
                </c:pt>
                <c:pt idx="124">
                  <c:v>0.83343690734409526</c:v>
                </c:pt>
                <c:pt idx="125">
                  <c:v>0.83584111474852874</c:v>
                </c:pt>
                <c:pt idx="126">
                  <c:v>0.8382225566084387</c:v>
                </c:pt>
                <c:pt idx="127">
                  <c:v>0.84058943589330937</c:v>
                </c:pt>
                <c:pt idx="128">
                  <c:v>0.84295433356195626</c:v>
                </c:pt>
                <c:pt idx="129">
                  <c:v>0.8453180791281476</c:v>
                </c:pt>
                <c:pt idx="130">
                  <c:v>0.84764832155492886</c:v>
                </c:pt>
                <c:pt idx="131">
                  <c:v>0.84992948441709981</c:v>
                </c:pt>
                <c:pt idx="132">
                  <c:v>0.85220806656977011</c:v>
                </c:pt>
                <c:pt idx="133">
                  <c:v>0.85448222464901069</c:v>
                </c:pt>
                <c:pt idx="134">
                  <c:v>0.85673301809045088</c:v>
                </c:pt>
                <c:pt idx="135">
                  <c:v>0.85892431696108174</c:v>
                </c:pt>
                <c:pt idx="136">
                  <c:v>0.86106492332366436</c:v>
                </c:pt>
                <c:pt idx="137">
                  <c:v>0.86320368632231792</c:v>
                </c:pt>
                <c:pt idx="138">
                  <c:v>0.86533516803345178</c:v>
                </c:pt>
                <c:pt idx="139">
                  <c:v>0.86744075048138281</c:v>
                </c:pt>
                <c:pt idx="140">
                  <c:v>0.86952430473036202</c:v>
                </c:pt>
                <c:pt idx="141">
                  <c:v>0.87160348099000973</c:v>
                </c:pt>
                <c:pt idx="142">
                  <c:v>0.87368113647441603</c:v>
                </c:pt>
                <c:pt idx="143">
                  <c:v>0.87571897529795539</c:v>
                </c:pt>
                <c:pt idx="144">
                  <c:v>0.87774114552809801</c:v>
                </c:pt>
                <c:pt idx="145">
                  <c:v>0.87975926035759677</c:v>
                </c:pt>
                <c:pt idx="146">
                  <c:v>0.88177497881398781</c:v>
                </c:pt>
                <c:pt idx="147">
                  <c:v>0.8837787154048401</c:v>
                </c:pt>
                <c:pt idx="148">
                  <c:v>0.88577779750177166</c:v>
                </c:pt>
                <c:pt idx="149">
                  <c:v>0.88775019690583057</c:v>
                </c:pt>
                <c:pt idx="150">
                  <c:v>0.88966747972841154</c:v>
                </c:pt>
                <c:pt idx="151">
                  <c:v>0.89157328761053434</c:v>
                </c:pt>
                <c:pt idx="152">
                  <c:v>0.8934707542708783</c:v>
                </c:pt>
                <c:pt idx="153">
                  <c:v>0.89535513304732617</c:v>
                </c:pt>
                <c:pt idx="154">
                  <c:v>0.89723937357147932</c:v>
                </c:pt>
                <c:pt idx="155">
                  <c:v>0.89911651714450569</c:v>
                </c:pt>
                <c:pt idx="156">
                  <c:v>0.90098651768230709</c:v>
                </c:pt>
                <c:pt idx="157">
                  <c:v>0.90283559603951402</c:v>
                </c:pt>
                <c:pt idx="158">
                  <c:v>0.90462541024640275</c:v>
                </c:pt>
                <c:pt idx="159">
                  <c:v>0.9063860532191147</c:v>
                </c:pt>
                <c:pt idx="160">
                  <c:v>0.9081295529072867</c:v>
                </c:pt>
                <c:pt idx="161">
                  <c:v>0.90987268392267284</c:v>
                </c:pt>
                <c:pt idx="162">
                  <c:v>0.91158037626652344</c:v>
                </c:pt>
                <c:pt idx="163">
                  <c:v>0.91327604066073709</c:v>
                </c:pt>
                <c:pt idx="164">
                  <c:v>0.9149699538592182</c:v>
                </c:pt>
                <c:pt idx="165">
                  <c:v>0.91663464973942421</c:v>
                </c:pt>
                <c:pt idx="166">
                  <c:v>0.91828952970670819</c:v>
                </c:pt>
                <c:pt idx="167">
                  <c:v>0.91993417900418606</c:v>
                </c:pt>
                <c:pt idx="168">
                  <c:v>0.92155905822352513</c:v>
                </c:pt>
                <c:pt idx="169">
                  <c:v>0.92316361435554672</c:v>
                </c:pt>
                <c:pt idx="170">
                  <c:v>0.92474632662500933</c:v>
                </c:pt>
                <c:pt idx="171">
                  <c:v>0.92632682685775702</c:v>
                </c:pt>
                <c:pt idx="172">
                  <c:v>0.92790493071739699</c:v>
                </c:pt>
                <c:pt idx="173">
                  <c:v>0.92947662888738358</c:v>
                </c:pt>
                <c:pt idx="174">
                  <c:v>0.93104620718885178</c:v>
                </c:pt>
                <c:pt idx="175">
                  <c:v>0.93261011714623832</c:v>
                </c:pt>
                <c:pt idx="176">
                  <c:v>0.93414702182206455</c:v>
                </c:pt>
                <c:pt idx="177">
                  <c:v>0.93562060694692872</c:v>
                </c:pt>
                <c:pt idx="178">
                  <c:v>0.93707294730251089</c:v>
                </c:pt>
                <c:pt idx="179">
                  <c:v>0.93851929672532375</c:v>
                </c:pt>
                <c:pt idx="180">
                  <c:v>0.9399495627978558</c:v>
                </c:pt>
                <c:pt idx="181">
                  <c:v>0.94137005904156401</c:v>
                </c:pt>
                <c:pt idx="182">
                  <c:v>0.94278189147480573</c:v>
                </c:pt>
                <c:pt idx="183">
                  <c:v>0.94418266372447335</c:v>
                </c:pt>
                <c:pt idx="184">
                  <c:v>0.94558288296496229</c:v>
                </c:pt>
                <c:pt idx="185">
                  <c:v>0.94697996848677179</c:v>
                </c:pt>
                <c:pt idx="186">
                  <c:v>0.94836746851615039</c:v>
                </c:pt>
                <c:pt idx="187">
                  <c:v>0.94975275650881419</c:v>
                </c:pt>
                <c:pt idx="188">
                  <c:v>0.95113666197853119</c:v>
                </c:pt>
                <c:pt idx="189">
                  <c:v>0.95245853825203641</c:v>
                </c:pt>
                <c:pt idx="190">
                  <c:v>0.95376861699639592</c:v>
                </c:pt>
                <c:pt idx="191">
                  <c:v>0.95503086044679719</c:v>
                </c:pt>
                <c:pt idx="192">
                  <c:v>0.9562407984457123</c:v>
                </c:pt>
                <c:pt idx="193">
                  <c:v>0.95742589711568371</c:v>
                </c:pt>
                <c:pt idx="194">
                  <c:v>0.95860767773058286</c:v>
                </c:pt>
                <c:pt idx="195">
                  <c:v>0.95978079453501564</c:v>
                </c:pt>
                <c:pt idx="196">
                  <c:v>0.96095317399387681</c:v>
                </c:pt>
                <c:pt idx="197">
                  <c:v>0.96211421676457443</c:v>
                </c:pt>
                <c:pt idx="198">
                  <c:v>0.9632478394968278</c:v>
                </c:pt>
                <c:pt idx="199">
                  <c:v>0.96438113964039363</c:v>
                </c:pt>
                <c:pt idx="200">
                  <c:v>0.9655001537135095</c:v>
                </c:pt>
                <c:pt idx="201">
                  <c:v>0.96661308468565954</c:v>
                </c:pt>
                <c:pt idx="202">
                  <c:v>0.96771274343752056</c:v>
                </c:pt>
                <c:pt idx="203">
                  <c:v>0.96880917630250585</c:v>
                </c:pt>
                <c:pt idx="204">
                  <c:v>0.96990210677602595</c:v>
                </c:pt>
                <c:pt idx="205">
                  <c:v>0.9709938851470904</c:v>
                </c:pt>
                <c:pt idx="206">
                  <c:v>0.97205870432069286</c:v>
                </c:pt>
                <c:pt idx="207">
                  <c:v>0.97312177229856267</c:v>
                </c:pt>
                <c:pt idx="208">
                  <c:v>0.97417967885743129</c:v>
                </c:pt>
                <c:pt idx="209">
                  <c:v>0.97518947361775232</c:v>
                </c:pt>
                <c:pt idx="210">
                  <c:v>0.97617880703846116</c:v>
                </c:pt>
                <c:pt idx="211">
                  <c:v>0.97716431547901716</c:v>
                </c:pt>
                <c:pt idx="212">
                  <c:v>0.97813581435371266</c:v>
                </c:pt>
                <c:pt idx="213">
                  <c:v>0.97910662196693476</c:v>
                </c:pt>
                <c:pt idx="214">
                  <c:v>0.98007660006638875</c:v>
                </c:pt>
                <c:pt idx="215">
                  <c:v>0.98102971138589212</c:v>
                </c:pt>
                <c:pt idx="216">
                  <c:v>0.98192097784557664</c:v>
                </c:pt>
                <c:pt idx="217">
                  <c:v>0.98277593003585939</c:v>
                </c:pt>
                <c:pt idx="218">
                  <c:v>0.98361655007159388</c:v>
                </c:pt>
                <c:pt idx="219">
                  <c:v>0.9844515939314431</c:v>
                </c:pt>
                <c:pt idx="220">
                  <c:v>0.98528442575457753</c:v>
                </c:pt>
                <c:pt idx="221">
                  <c:v>0.98609914652710928</c:v>
                </c:pt>
                <c:pt idx="222">
                  <c:v>0.98685377363555471</c:v>
                </c:pt>
                <c:pt idx="223">
                  <c:v>0.98759158004814773</c:v>
                </c:pt>
                <c:pt idx="224">
                  <c:v>0.98827675842056706</c:v>
                </c:pt>
                <c:pt idx="225">
                  <c:v>0.98894769680663464</c:v>
                </c:pt>
                <c:pt idx="226">
                  <c:v>0.98960398044946651</c:v>
                </c:pt>
                <c:pt idx="227">
                  <c:v>0.99025754513050301</c:v>
                </c:pt>
                <c:pt idx="228">
                  <c:v>0.99088216899785386</c:v>
                </c:pt>
                <c:pt idx="229">
                  <c:v>0.99149637785900568</c:v>
                </c:pt>
                <c:pt idx="230">
                  <c:v>0.99206279751029747</c:v>
                </c:pt>
                <c:pt idx="231">
                  <c:v>0.99261668228687183</c:v>
                </c:pt>
                <c:pt idx="232">
                  <c:v>0.99316554389673961</c:v>
                </c:pt>
                <c:pt idx="233">
                  <c:v>0.99369518843764726</c:v>
                </c:pt>
                <c:pt idx="234">
                  <c:v>0.99420616891877356</c:v>
                </c:pt>
                <c:pt idx="235">
                  <c:v>0.99468954502506268</c:v>
                </c:pt>
                <c:pt idx="236">
                  <c:v>0.99512020092298159</c:v>
                </c:pt>
                <c:pt idx="237">
                  <c:v>0.99554988905483777</c:v>
                </c:pt>
                <c:pt idx="238">
                  <c:v>0.99594805566350764</c:v>
                </c:pt>
                <c:pt idx="239">
                  <c:v>0.99630253454705953</c:v>
                </c:pt>
                <c:pt idx="240">
                  <c:v>0.99664719751768938</c:v>
                </c:pt>
                <c:pt idx="241">
                  <c:v>0.99696918711199212</c:v>
                </c:pt>
                <c:pt idx="242">
                  <c:v>0.99728960984695525</c:v>
                </c:pt>
                <c:pt idx="243">
                  <c:v>0.99758067701134856</c:v>
                </c:pt>
                <c:pt idx="244">
                  <c:v>0.99785718160070258</c:v>
                </c:pt>
                <c:pt idx="245">
                  <c:v>0.99811557513945393</c:v>
                </c:pt>
                <c:pt idx="246">
                  <c:v>0.99835392209547713</c:v>
                </c:pt>
                <c:pt idx="247">
                  <c:v>0.99859102478084827</c:v>
                </c:pt>
                <c:pt idx="248">
                  <c:v>0.99876093685100631</c:v>
                </c:pt>
                <c:pt idx="249">
                  <c:v>0.99892849863215483</c:v>
                </c:pt>
                <c:pt idx="250">
                  <c:v>0.99907089849567221</c:v>
                </c:pt>
                <c:pt idx="251">
                  <c:v>0.99918795210516542</c:v>
                </c:pt>
                <c:pt idx="252">
                  <c:v>0.99928666424356483</c:v>
                </c:pt>
                <c:pt idx="253">
                  <c:v>0.99935325576550094</c:v>
                </c:pt>
                <c:pt idx="254">
                  <c:v>0.99941279642040848</c:v>
                </c:pt>
                <c:pt idx="255">
                  <c:v>0.99945980220059871</c:v>
                </c:pt>
                <c:pt idx="256">
                  <c:v>0.9995021074027699</c:v>
                </c:pt>
                <c:pt idx="257">
                  <c:v>0.99954206231593157</c:v>
                </c:pt>
                <c:pt idx="258">
                  <c:v>0.99957966694008371</c:v>
                </c:pt>
                <c:pt idx="259">
                  <c:v>0.99961611946178019</c:v>
                </c:pt>
                <c:pt idx="260">
                  <c:v>0.99964985302168141</c:v>
                </c:pt>
                <c:pt idx="261">
                  <c:v>0.99968248056322517</c:v>
                </c:pt>
                <c:pt idx="262">
                  <c:v>0.99971427859100093</c:v>
                </c:pt>
                <c:pt idx="263">
                  <c:v>0.99974202121813283</c:v>
                </c:pt>
                <c:pt idx="264">
                  <c:v>0.99976865782690727</c:v>
                </c:pt>
                <c:pt idx="265">
                  <c:v>0.99979446492191359</c:v>
                </c:pt>
                <c:pt idx="266">
                  <c:v>0.99981750697102645</c:v>
                </c:pt>
                <c:pt idx="267">
                  <c:v>0.9998390743289961</c:v>
                </c:pt>
                <c:pt idx="268">
                  <c:v>0.99985819922975971</c:v>
                </c:pt>
                <c:pt idx="269">
                  <c:v>0.99987589552347833</c:v>
                </c:pt>
                <c:pt idx="270">
                  <c:v>0.99989179453736621</c:v>
                </c:pt>
                <c:pt idx="271">
                  <c:v>0.99990677186928956</c:v>
                </c:pt>
                <c:pt idx="272">
                  <c:v>0.99991709470729206</c:v>
                </c:pt>
                <c:pt idx="273">
                  <c:v>0.99992741754529457</c:v>
                </c:pt>
                <c:pt idx="274">
                  <c:v>0.99993617352395747</c:v>
                </c:pt>
                <c:pt idx="275">
                  <c:v>0.99994423824114698</c:v>
                </c:pt>
                <c:pt idx="276">
                  <c:v>0.99995142736047016</c:v>
                </c:pt>
                <c:pt idx="277">
                  <c:v>0.99995847822749873</c:v>
                </c:pt>
                <c:pt idx="278">
                  <c:v>0.99996469958075918</c:v>
                </c:pt>
                <c:pt idx="279">
                  <c:v>0.99997022967254623</c:v>
                </c:pt>
                <c:pt idx="280">
                  <c:v>0.99997539109154754</c:v>
                </c:pt>
                <c:pt idx="281">
                  <c:v>0.99998009166956658</c:v>
                </c:pt>
                <c:pt idx="282">
                  <c:v>0.99998396273381751</c:v>
                </c:pt>
                <c:pt idx="283">
                  <c:v>0.99998783379806844</c:v>
                </c:pt>
                <c:pt idx="284">
                  <c:v>0.99999152052592644</c:v>
                </c:pt>
                <c:pt idx="285">
                  <c:v>0.99999428557182002</c:v>
                </c:pt>
                <c:pt idx="286">
                  <c:v>0.99999668194492775</c:v>
                </c:pt>
                <c:pt idx="287">
                  <c:v>0.99999834097246387</c:v>
                </c:pt>
                <c:pt idx="288">
                  <c:v>0.99999917048623188</c:v>
                </c:pt>
                <c:pt idx="289">
                  <c:v>0.99999986174770528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B4-4A70-92C4-CF1E70F7FAA1}"/>
            </c:ext>
          </c:extLst>
        </c:ser>
        <c:ser>
          <c:idx val="3"/>
          <c:order val="1"/>
          <c:spPr>
            <a:ln w="28575" cap="rnd"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35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'Parte3 alinea b)'!$L$2:$L$344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b)'!$H$2:$H$344</c:f>
              <c:numCache>
                <c:formatCode>0.00%</c:formatCode>
                <c:ptCount val="343"/>
                <c:pt idx="0">
                  <c:v>3.3827202788788424E-2</c:v>
                </c:pt>
                <c:pt idx="1">
                  <c:v>6.3114568893169187E-2</c:v>
                </c:pt>
                <c:pt idx="2">
                  <c:v>9.1918236302573259E-2</c:v>
                </c:pt>
                <c:pt idx="3">
                  <c:v>0.11749749152732333</c:v>
                </c:pt>
                <c:pt idx="4">
                  <c:v>0.13922632817712183</c:v>
                </c:pt>
                <c:pt idx="5">
                  <c:v>0.16071847689843327</c:v>
                </c:pt>
                <c:pt idx="6">
                  <c:v>0.18103013535959583</c:v>
                </c:pt>
                <c:pt idx="7">
                  <c:v>0.20031540878507617</c:v>
                </c:pt>
                <c:pt idx="8">
                  <c:v>0.21913099308144043</c:v>
                </c:pt>
                <c:pt idx="9">
                  <c:v>0.23544107712547122</c:v>
                </c:pt>
                <c:pt idx="10">
                  <c:v>0.2516201901623446</c:v>
                </c:pt>
                <c:pt idx="11">
                  <c:v>0.26428382385017063</c:v>
                </c:pt>
                <c:pt idx="12">
                  <c:v>0.27667307281716103</c:v>
                </c:pt>
                <c:pt idx="13">
                  <c:v>0.28857166439034265</c:v>
                </c:pt>
                <c:pt idx="14">
                  <c:v>0.29876343921753995</c:v>
                </c:pt>
                <c:pt idx="15">
                  <c:v>0.30893143465005279</c:v>
                </c:pt>
                <c:pt idx="16">
                  <c:v>0.31811304604414331</c:v>
                </c:pt>
                <c:pt idx="17">
                  <c:v>0.32631163753898196</c:v>
                </c:pt>
                <c:pt idx="18">
                  <c:v>0.33448953727371727</c:v>
                </c:pt>
                <c:pt idx="19">
                  <c:v>0.34263978654951721</c:v>
                </c:pt>
                <c:pt idx="20">
                  <c:v>0.35078782378860229</c:v>
                </c:pt>
                <c:pt idx="21">
                  <c:v>0.35887857849359284</c:v>
                </c:pt>
                <c:pt idx="22">
                  <c:v>0.36678103357323333</c:v>
                </c:pt>
                <c:pt idx="23">
                  <c:v>0.37461846399027737</c:v>
                </c:pt>
                <c:pt idx="24">
                  <c:v>0.38238810469883144</c:v>
                </c:pt>
                <c:pt idx="25">
                  <c:v>0.39007746690827638</c:v>
                </c:pt>
                <c:pt idx="26">
                  <c:v>0.39770788755609071</c:v>
                </c:pt>
                <c:pt idx="27">
                  <c:v>0.40531563482757799</c:v>
                </c:pt>
                <c:pt idx="28">
                  <c:v>0.41282047630772734</c:v>
                </c:pt>
                <c:pt idx="29">
                  <c:v>0.42006821460387567</c:v>
                </c:pt>
                <c:pt idx="30">
                  <c:v>0.42730452404366398</c:v>
                </c:pt>
                <c:pt idx="31">
                  <c:v>0.4344991734586563</c:v>
                </c:pt>
                <c:pt idx="32">
                  <c:v>0.4416377846102062</c:v>
                </c:pt>
                <c:pt idx="33">
                  <c:v>0.44875602659034036</c:v>
                </c:pt>
                <c:pt idx="34">
                  <c:v>0.45580846047820828</c:v>
                </c:pt>
                <c:pt idx="35">
                  <c:v>0.46279508627380989</c:v>
                </c:pt>
                <c:pt idx="36">
                  <c:v>0.46968770050903114</c:v>
                </c:pt>
                <c:pt idx="37">
                  <c:v>0.47646869905834982</c:v>
                </c:pt>
                <c:pt idx="38">
                  <c:v>0.48286540231256458</c:v>
                </c:pt>
                <c:pt idx="39">
                  <c:v>0.48913832367894522</c:v>
                </c:pt>
                <c:pt idx="40">
                  <c:v>0.49540281165535055</c:v>
                </c:pt>
                <c:pt idx="41">
                  <c:v>0.50160941800438441</c:v>
                </c:pt>
                <c:pt idx="42">
                  <c:v>0.50781491833506087</c:v>
                </c:pt>
                <c:pt idx="43">
                  <c:v>0.51398129326634368</c:v>
                </c:pt>
                <c:pt idx="44">
                  <c:v>0.52006932523064286</c:v>
                </c:pt>
                <c:pt idx="45">
                  <c:v>0.52614403889055483</c:v>
                </c:pt>
                <c:pt idx="46">
                  <c:v>0.53219759994938121</c:v>
                </c:pt>
                <c:pt idx="47">
                  <c:v>0.5381058117624038</c:v>
                </c:pt>
                <c:pt idx="48">
                  <c:v>0.54396798556129899</c:v>
                </c:pt>
                <c:pt idx="49">
                  <c:v>0.54981785490596791</c:v>
                </c:pt>
                <c:pt idx="50">
                  <c:v>0.55558297559399983</c:v>
                </c:pt>
                <c:pt idx="51">
                  <c:v>0.56129076766383901</c:v>
                </c:pt>
                <c:pt idx="52">
                  <c:v>0.56670269982306931</c:v>
                </c:pt>
                <c:pt idx="53">
                  <c:v>0.5720245375702685</c:v>
                </c:pt>
                <c:pt idx="54">
                  <c:v>0.57728683466256003</c:v>
                </c:pt>
                <c:pt idx="55">
                  <c:v>0.58246765506918863</c:v>
                </c:pt>
                <c:pt idx="56">
                  <c:v>0.58763773788093066</c:v>
                </c:pt>
                <c:pt idx="57">
                  <c:v>0.59267832437665846</c:v>
                </c:pt>
                <c:pt idx="58">
                  <c:v>0.5976789559592246</c:v>
                </c:pt>
                <c:pt idx="59">
                  <c:v>0.60263322693897581</c:v>
                </c:pt>
                <c:pt idx="60">
                  <c:v>0.60752431662005957</c:v>
                </c:pt>
                <c:pt idx="61">
                  <c:v>0.61231227008931421</c:v>
                </c:pt>
                <c:pt idx="62">
                  <c:v>0.61703496847548134</c:v>
                </c:pt>
                <c:pt idx="63">
                  <c:v>0.62169102925561415</c:v>
                </c:pt>
                <c:pt idx="64">
                  <c:v>0.62628930057657195</c:v>
                </c:pt>
                <c:pt idx="65">
                  <c:v>0.63086217955940738</c:v>
                </c:pt>
                <c:pt idx="66">
                  <c:v>0.63529874177969126</c:v>
                </c:pt>
                <c:pt idx="67">
                  <c:v>0.63972120226591811</c:v>
                </c:pt>
                <c:pt idx="68">
                  <c:v>0.64411255598584261</c:v>
                </c:pt>
                <c:pt idx="69">
                  <c:v>0.64849681275464044</c:v>
                </c:pt>
                <c:pt idx="70">
                  <c:v>0.65286991717166765</c:v>
                </c:pt>
                <c:pt idx="71">
                  <c:v>0.65716237441679992</c:v>
                </c:pt>
                <c:pt idx="72">
                  <c:v>0.66143519983608801</c:v>
                </c:pt>
                <c:pt idx="73">
                  <c:v>0.66568784042035323</c:v>
                </c:pt>
                <c:pt idx="74">
                  <c:v>0.66988130902249676</c:v>
                </c:pt>
                <c:pt idx="75">
                  <c:v>0.67400952254155266</c:v>
                </c:pt>
                <c:pt idx="76">
                  <c:v>0.67812722888621313</c:v>
                </c:pt>
                <c:pt idx="77">
                  <c:v>0.6822098191480257</c:v>
                </c:pt>
                <c:pt idx="78">
                  <c:v>0.6862217624872583</c:v>
                </c:pt>
                <c:pt idx="79">
                  <c:v>0.69021587128047757</c:v>
                </c:pt>
                <c:pt idx="80">
                  <c:v>0.69408002291670035</c:v>
                </c:pt>
                <c:pt idx="81">
                  <c:v>0.69793726193818928</c:v>
                </c:pt>
                <c:pt idx="82">
                  <c:v>0.70178827960641776</c:v>
                </c:pt>
                <c:pt idx="83">
                  <c:v>0.70560348993032496</c:v>
                </c:pt>
                <c:pt idx="84">
                  <c:v>0.70937335350157804</c:v>
                </c:pt>
                <c:pt idx="85">
                  <c:v>0.71310952959702811</c:v>
                </c:pt>
                <c:pt idx="86">
                  <c:v>0.71683473767710049</c:v>
                </c:pt>
                <c:pt idx="87">
                  <c:v>0.72050353882094464</c:v>
                </c:pt>
                <c:pt idx="88">
                  <c:v>0.72413542660211005</c:v>
                </c:pt>
                <c:pt idx="89">
                  <c:v>0.72769924817019616</c:v>
                </c:pt>
                <c:pt idx="90">
                  <c:v>0.7312304882808367</c:v>
                </c:pt>
                <c:pt idx="91">
                  <c:v>0.73475592179510085</c:v>
                </c:pt>
                <c:pt idx="92">
                  <c:v>0.73827444269463116</c:v>
                </c:pt>
                <c:pt idx="93">
                  <c:v>0.7417888160253211</c:v>
                </c:pt>
                <c:pt idx="94">
                  <c:v>0.74527277385118207</c:v>
                </c:pt>
                <c:pt idx="95">
                  <c:v>0.74873060199334907</c:v>
                </c:pt>
                <c:pt idx="96">
                  <c:v>0.75210828988870171</c:v>
                </c:pt>
                <c:pt idx="97">
                  <c:v>0.7554754245255606</c:v>
                </c:pt>
                <c:pt idx="98">
                  <c:v>0.75883320409047972</c:v>
                </c:pt>
                <c:pt idx="99">
                  <c:v>0.76217268826840323</c:v>
                </c:pt>
                <c:pt idx="100">
                  <c:v>0.76545309263240147</c:v>
                </c:pt>
                <c:pt idx="101">
                  <c:v>0.76869441768110425</c:v>
                </c:pt>
                <c:pt idx="102">
                  <c:v>0.77190906003693438</c:v>
                </c:pt>
                <c:pt idx="103">
                  <c:v>0.77511789579638812</c:v>
                </c:pt>
                <c:pt idx="104">
                  <c:v>0.77829106246381519</c:v>
                </c:pt>
                <c:pt idx="105">
                  <c:v>0.78143339886952923</c:v>
                </c:pt>
                <c:pt idx="106">
                  <c:v>0.78456250913905257</c:v>
                </c:pt>
                <c:pt idx="107">
                  <c:v>0.78762452096155933</c:v>
                </c:pt>
                <c:pt idx="108">
                  <c:v>0.7906858876066909</c:v>
                </c:pt>
                <c:pt idx="109">
                  <c:v>0.79361826486088882</c:v>
                </c:pt>
                <c:pt idx="110">
                  <c:v>0.79649243789902768</c:v>
                </c:pt>
                <c:pt idx="111">
                  <c:v>0.79935508991261017</c:v>
                </c:pt>
                <c:pt idx="112">
                  <c:v>0.80212843094383124</c:v>
                </c:pt>
                <c:pt idx="113">
                  <c:v>0.80489693314473865</c:v>
                </c:pt>
                <c:pt idx="114">
                  <c:v>0.80763501984081709</c:v>
                </c:pt>
                <c:pt idx="115">
                  <c:v>0.81036190810102671</c:v>
                </c:pt>
                <c:pt idx="116">
                  <c:v>0.81308755209058425</c:v>
                </c:pt>
                <c:pt idx="117">
                  <c:v>0.81576066020816451</c:v>
                </c:pt>
                <c:pt idx="118">
                  <c:v>0.81841068019253371</c:v>
                </c:pt>
                <c:pt idx="119">
                  <c:v>0.82098562918089324</c:v>
                </c:pt>
                <c:pt idx="120">
                  <c:v>0.82352440215214562</c:v>
                </c:pt>
                <c:pt idx="121">
                  <c:v>0.82603893488773128</c:v>
                </c:pt>
                <c:pt idx="122">
                  <c:v>0.82851457264441453</c:v>
                </c:pt>
                <c:pt idx="123">
                  <c:v>0.83098652367323966</c:v>
                </c:pt>
                <c:pt idx="124">
                  <c:v>0.83343690734409526</c:v>
                </c:pt>
                <c:pt idx="125">
                  <c:v>0.83584111474852874</c:v>
                </c:pt>
                <c:pt idx="126">
                  <c:v>0.8382225566084387</c:v>
                </c:pt>
                <c:pt idx="127">
                  <c:v>0.84058943589330937</c:v>
                </c:pt>
                <c:pt idx="128">
                  <c:v>0.84295433356195626</c:v>
                </c:pt>
                <c:pt idx="129">
                  <c:v>0.8453180791281476</c:v>
                </c:pt>
                <c:pt idx="130">
                  <c:v>0.84764832155492886</c:v>
                </c:pt>
                <c:pt idx="131">
                  <c:v>0.84992948441709981</c:v>
                </c:pt>
                <c:pt idx="132">
                  <c:v>0.85220806656977011</c:v>
                </c:pt>
                <c:pt idx="133">
                  <c:v>0.85448222464901069</c:v>
                </c:pt>
                <c:pt idx="134">
                  <c:v>0.85673301809045088</c:v>
                </c:pt>
                <c:pt idx="135">
                  <c:v>0.85892431696108174</c:v>
                </c:pt>
                <c:pt idx="136">
                  <c:v>0.86106492332366436</c:v>
                </c:pt>
                <c:pt idx="137">
                  <c:v>0.86320368632231792</c:v>
                </c:pt>
                <c:pt idx="138">
                  <c:v>0.86533516803345178</c:v>
                </c:pt>
                <c:pt idx="139">
                  <c:v>0.86744075048138281</c:v>
                </c:pt>
                <c:pt idx="140">
                  <c:v>0.86952430473036202</c:v>
                </c:pt>
                <c:pt idx="141">
                  <c:v>0.87160348099000973</c:v>
                </c:pt>
                <c:pt idx="142">
                  <c:v>0.87368113647441603</c:v>
                </c:pt>
                <c:pt idx="143">
                  <c:v>0.87571897529795539</c:v>
                </c:pt>
                <c:pt idx="144">
                  <c:v>0.87774114552809801</c:v>
                </c:pt>
                <c:pt idx="145">
                  <c:v>0.87975926035759677</c:v>
                </c:pt>
                <c:pt idx="146">
                  <c:v>0.88177497881398781</c:v>
                </c:pt>
                <c:pt idx="147">
                  <c:v>0.8837787154048401</c:v>
                </c:pt>
                <c:pt idx="148">
                  <c:v>0.88577779750177166</c:v>
                </c:pt>
                <c:pt idx="149">
                  <c:v>0.88775019690583057</c:v>
                </c:pt>
                <c:pt idx="150">
                  <c:v>0.88966747972841154</c:v>
                </c:pt>
                <c:pt idx="151">
                  <c:v>0.89157328761053434</c:v>
                </c:pt>
                <c:pt idx="152">
                  <c:v>0.8934707542708783</c:v>
                </c:pt>
                <c:pt idx="153">
                  <c:v>0.89535513304732617</c:v>
                </c:pt>
                <c:pt idx="154">
                  <c:v>0.89723937357147932</c:v>
                </c:pt>
                <c:pt idx="155">
                  <c:v>0.89911651714450569</c:v>
                </c:pt>
                <c:pt idx="156">
                  <c:v>0.90098651768230709</c:v>
                </c:pt>
                <c:pt idx="157">
                  <c:v>0.90283559603951402</c:v>
                </c:pt>
                <c:pt idx="158">
                  <c:v>0.90462541024640275</c:v>
                </c:pt>
                <c:pt idx="159">
                  <c:v>0.9063860532191147</c:v>
                </c:pt>
                <c:pt idx="160">
                  <c:v>0.9081295529072867</c:v>
                </c:pt>
                <c:pt idx="161">
                  <c:v>0.90987268392267284</c:v>
                </c:pt>
                <c:pt idx="162">
                  <c:v>0.91158037626652344</c:v>
                </c:pt>
                <c:pt idx="163">
                  <c:v>0.91327604066073709</c:v>
                </c:pt>
                <c:pt idx="164">
                  <c:v>0.9149699538592182</c:v>
                </c:pt>
                <c:pt idx="165">
                  <c:v>0.91663464973942421</c:v>
                </c:pt>
                <c:pt idx="166">
                  <c:v>0.91828952970670819</c:v>
                </c:pt>
                <c:pt idx="167">
                  <c:v>0.91993417900418606</c:v>
                </c:pt>
                <c:pt idx="168">
                  <c:v>0.92155905822352513</c:v>
                </c:pt>
                <c:pt idx="169">
                  <c:v>0.92316361435554672</c:v>
                </c:pt>
                <c:pt idx="170">
                  <c:v>0.92474632662500933</c:v>
                </c:pt>
                <c:pt idx="171">
                  <c:v>0.92632682685775702</c:v>
                </c:pt>
                <c:pt idx="172">
                  <c:v>0.92790493071739699</c:v>
                </c:pt>
                <c:pt idx="173">
                  <c:v>0.92947662888738358</c:v>
                </c:pt>
                <c:pt idx="174">
                  <c:v>0.93104620718885178</c:v>
                </c:pt>
                <c:pt idx="175">
                  <c:v>0.93261011714623832</c:v>
                </c:pt>
                <c:pt idx="176">
                  <c:v>0.93414702182206455</c:v>
                </c:pt>
                <c:pt idx="177">
                  <c:v>0.93562060694692872</c:v>
                </c:pt>
                <c:pt idx="178">
                  <c:v>0.93707294730251089</c:v>
                </c:pt>
                <c:pt idx="179">
                  <c:v>0.93851929672532375</c:v>
                </c:pt>
                <c:pt idx="180">
                  <c:v>0.9399495627978558</c:v>
                </c:pt>
                <c:pt idx="181">
                  <c:v>0.94137005904156401</c:v>
                </c:pt>
                <c:pt idx="182">
                  <c:v>0.94278189147480573</c:v>
                </c:pt>
                <c:pt idx="183">
                  <c:v>0.94418266372447335</c:v>
                </c:pt>
                <c:pt idx="184">
                  <c:v>0.94558288296496229</c:v>
                </c:pt>
                <c:pt idx="185">
                  <c:v>0.94697996848677179</c:v>
                </c:pt>
                <c:pt idx="186">
                  <c:v>0.94836746851615039</c:v>
                </c:pt>
                <c:pt idx="187">
                  <c:v>0.94975275650881419</c:v>
                </c:pt>
                <c:pt idx="188">
                  <c:v>0.95113666197853119</c:v>
                </c:pt>
                <c:pt idx="189">
                  <c:v>0.95245853825203641</c:v>
                </c:pt>
                <c:pt idx="190">
                  <c:v>0.95376861699639592</c:v>
                </c:pt>
                <c:pt idx="191">
                  <c:v>0.95503086044679719</c:v>
                </c:pt>
                <c:pt idx="192">
                  <c:v>0.9562407984457123</c:v>
                </c:pt>
                <c:pt idx="193">
                  <c:v>0.95742589711568371</c:v>
                </c:pt>
                <c:pt idx="194">
                  <c:v>0.95860767773058286</c:v>
                </c:pt>
                <c:pt idx="195">
                  <c:v>0.95978079453501564</c:v>
                </c:pt>
                <c:pt idx="196">
                  <c:v>0.96095317399387681</c:v>
                </c:pt>
                <c:pt idx="197">
                  <c:v>0.96211421676457443</c:v>
                </c:pt>
                <c:pt idx="198">
                  <c:v>0.9632478394968278</c:v>
                </c:pt>
                <c:pt idx="199">
                  <c:v>0.96438113964039363</c:v>
                </c:pt>
                <c:pt idx="200">
                  <c:v>0.9655001537135095</c:v>
                </c:pt>
                <c:pt idx="201">
                  <c:v>0.96661308468565954</c:v>
                </c:pt>
                <c:pt idx="202">
                  <c:v>0.96771274343752056</c:v>
                </c:pt>
                <c:pt idx="203">
                  <c:v>0.96880917630250585</c:v>
                </c:pt>
                <c:pt idx="204">
                  <c:v>0.96990210677602595</c:v>
                </c:pt>
                <c:pt idx="205">
                  <c:v>0.9709938851470904</c:v>
                </c:pt>
                <c:pt idx="206">
                  <c:v>0.97205870432069286</c:v>
                </c:pt>
                <c:pt idx="207">
                  <c:v>0.97312177229856267</c:v>
                </c:pt>
                <c:pt idx="208">
                  <c:v>0.97417967885743129</c:v>
                </c:pt>
                <c:pt idx="209">
                  <c:v>0.97518947361775232</c:v>
                </c:pt>
                <c:pt idx="210">
                  <c:v>0.97617880703846116</c:v>
                </c:pt>
                <c:pt idx="211">
                  <c:v>0.97716431547901716</c:v>
                </c:pt>
                <c:pt idx="212">
                  <c:v>0.97813581435371266</c:v>
                </c:pt>
                <c:pt idx="213">
                  <c:v>0.97910662196693476</c:v>
                </c:pt>
                <c:pt idx="214">
                  <c:v>0.98007660006638875</c:v>
                </c:pt>
                <c:pt idx="215">
                  <c:v>0.98102971138589212</c:v>
                </c:pt>
                <c:pt idx="216">
                  <c:v>0.98192097784557664</c:v>
                </c:pt>
                <c:pt idx="217">
                  <c:v>0.98277593003585939</c:v>
                </c:pt>
                <c:pt idx="218">
                  <c:v>0.98361655007159388</c:v>
                </c:pt>
                <c:pt idx="219">
                  <c:v>0.9844515939314431</c:v>
                </c:pt>
                <c:pt idx="220">
                  <c:v>0.98528442575457753</c:v>
                </c:pt>
                <c:pt idx="221">
                  <c:v>0.98609914652710928</c:v>
                </c:pt>
                <c:pt idx="222">
                  <c:v>0.98685377363555471</c:v>
                </c:pt>
                <c:pt idx="223">
                  <c:v>0.98759158004814773</c:v>
                </c:pt>
                <c:pt idx="224">
                  <c:v>0.98827675842056706</c:v>
                </c:pt>
                <c:pt idx="225">
                  <c:v>0.98894769680663464</c:v>
                </c:pt>
                <c:pt idx="226">
                  <c:v>0.98960398044946651</c:v>
                </c:pt>
                <c:pt idx="227">
                  <c:v>0.99025754513050301</c:v>
                </c:pt>
                <c:pt idx="228">
                  <c:v>0.99088216899785386</c:v>
                </c:pt>
                <c:pt idx="229">
                  <c:v>0.99149637785900568</c:v>
                </c:pt>
                <c:pt idx="230">
                  <c:v>0.99206279751029747</c:v>
                </c:pt>
                <c:pt idx="231">
                  <c:v>0.99261668228687183</c:v>
                </c:pt>
                <c:pt idx="232">
                  <c:v>0.99316554389673961</c:v>
                </c:pt>
                <c:pt idx="233">
                  <c:v>0.99369518843764726</c:v>
                </c:pt>
                <c:pt idx="234">
                  <c:v>0.99420616891877356</c:v>
                </c:pt>
                <c:pt idx="235">
                  <c:v>0.99468954502506268</c:v>
                </c:pt>
                <c:pt idx="236">
                  <c:v>0.99512020092298159</c:v>
                </c:pt>
                <c:pt idx="237">
                  <c:v>0.99554988905483777</c:v>
                </c:pt>
                <c:pt idx="238">
                  <c:v>0.99594805566350764</c:v>
                </c:pt>
                <c:pt idx="239">
                  <c:v>0.99630253454705953</c:v>
                </c:pt>
                <c:pt idx="240">
                  <c:v>0.99664719751768938</c:v>
                </c:pt>
                <c:pt idx="241">
                  <c:v>0.99696918711199212</c:v>
                </c:pt>
                <c:pt idx="242">
                  <c:v>0.99728960984695525</c:v>
                </c:pt>
                <c:pt idx="243">
                  <c:v>0.99758067701134856</c:v>
                </c:pt>
                <c:pt idx="244">
                  <c:v>0.99785718160070258</c:v>
                </c:pt>
                <c:pt idx="245">
                  <c:v>0.99811557513945393</c:v>
                </c:pt>
                <c:pt idx="246">
                  <c:v>0.99835392209547713</c:v>
                </c:pt>
                <c:pt idx="247">
                  <c:v>0.99859102478084827</c:v>
                </c:pt>
                <c:pt idx="248">
                  <c:v>0.99876093685100631</c:v>
                </c:pt>
                <c:pt idx="249">
                  <c:v>0.99892849863215483</c:v>
                </c:pt>
                <c:pt idx="250">
                  <c:v>0.99907089849567221</c:v>
                </c:pt>
                <c:pt idx="251">
                  <c:v>0.99918795210516542</c:v>
                </c:pt>
                <c:pt idx="252">
                  <c:v>0.99928666424356483</c:v>
                </c:pt>
                <c:pt idx="253">
                  <c:v>0.99935325576550094</c:v>
                </c:pt>
                <c:pt idx="254">
                  <c:v>0.99941279642040848</c:v>
                </c:pt>
                <c:pt idx="255">
                  <c:v>0.99945980220059871</c:v>
                </c:pt>
                <c:pt idx="256">
                  <c:v>0.9995021074027699</c:v>
                </c:pt>
                <c:pt idx="257">
                  <c:v>0.99954206231593157</c:v>
                </c:pt>
                <c:pt idx="258">
                  <c:v>0.99957966694008371</c:v>
                </c:pt>
                <c:pt idx="259">
                  <c:v>0.99961611946178019</c:v>
                </c:pt>
                <c:pt idx="260">
                  <c:v>0.99964985302168141</c:v>
                </c:pt>
                <c:pt idx="261">
                  <c:v>0.99968248056322517</c:v>
                </c:pt>
                <c:pt idx="262">
                  <c:v>0.99971427859100093</c:v>
                </c:pt>
                <c:pt idx="263">
                  <c:v>0.99974202121813283</c:v>
                </c:pt>
                <c:pt idx="264">
                  <c:v>0.99976865782690727</c:v>
                </c:pt>
                <c:pt idx="265">
                  <c:v>0.99979446492191359</c:v>
                </c:pt>
                <c:pt idx="266">
                  <c:v>0.99981750697102645</c:v>
                </c:pt>
                <c:pt idx="267">
                  <c:v>0.9998390743289961</c:v>
                </c:pt>
                <c:pt idx="268">
                  <c:v>0.99985819922975971</c:v>
                </c:pt>
                <c:pt idx="269">
                  <c:v>0.99987589552347833</c:v>
                </c:pt>
                <c:pt idx="270">
                  <c:v>0.99989179453736621</c:v>
                </c:pt>
                <c:pt idx="271">
                  <c:v>0.99990677186928956</c:v>
                </c:pt>
                <c:pt idx="272">
                  <c:v>0.99991709470729206</c:v>
                </c:pt>
                <c:pt idx="273">
                  <c:v>0.99992741754529457</c:v>
                </c:pt>
                <c:pt idx="274">
                  <c:v>0.99993617352395747</c:v>
                </c:pt>
                <c:pt idx="275">
                  <c:v>0.99994423824114698</c:v>
                </c:pt>
                <c:pt idx="276">
                  <c:v>0.99995142736047016</c:v>
                </c:pt>
                <c:pt idx="277">
                  <c:v>0.99995847822749873</c:v>
                </c:pt>
                <c:pt idx="278">
                  <c:v>0.99996469958075918</c:v>
                </c:pt>
                <c:pt idx="279">
                  <c:v>0.99997022967254623</c:v>
                </c:pt>
                <c:pt idx="280">
                  <c:v>0.99997539109154754</c:v>
                </c:pt>
                <c:pt idx="281">
                  <c:v>0.99998009166956658</c:v>
                </c:pt>
                <c:pt idx="282">
                  <c:v>0.99998396273381751</c:v>
                </c:pt>
                <c:pt idx="283">
                  <c:v>0.99998783379806844</c:v>
                </c:pt>
                <c:pt idx="284">
                  <c:v>0.99999152052592644</c:v>
                </c:pt>
                <c:pt idx="285">
                  <c:v>0.99999428557182002</c:v>
                </c:pt>
                <c:pt idx="286">
                  <c:v>0.99999668194492775</c:v>
                </c:pt>
                <c:pt idx="287">
                  <c:v>0.99999834097246387</c:v>
                </c:pt>
                <c:pt idx="288">
                  <c:v>0.99999917048623188</c:v>
                </c:pt>
                <c:pt idx="289">
                  <c:v>0.99999986174770528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B4-4A70-92C4-CF1E70F7FAA1}"/>
            </c:ext>
          </c:extLst>
        </c:ser>
        <c:ser>
          <c:idx val="1"/>
          <c:order val="2"/>
          <c:spPr>
            <a:ln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35000">
                    <a:srgbClr val="00B050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Ref>
              <c:f>'Parte3 alinea b)'!$L$2:$L$344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b)'!$H$2:$H$344</c:f>
              <c:numCache>
                <c:formatCode>0.00%</c:formatCode>
                <c:ptCount val="343"/>
                <c:pt idx="0">
                  <c:v>3.3827202788788424E-2</c:v>
                </c:pt>
                <c:pt idx="1">
                  <c:v>6.3114568893169187E-2</c:v>
                </c:pt>
                <c:pt idx="2">
                  <c:v>9.1918236302573259E-2</c:v>
                </c:pt>
                <c:pt idx="3">
                  <c:v>0.11749749152732333</c:v>
                </c:pt>
                <c:pt idx="4">
                  <c:v>0.13922632817712183</c:v>
                </c:pt>
                <c:pt idx="5">
                  <c:v>0.16071847689843327</c:v>
                </c:pt>
                <c:pt idx="6">
                  <c:v>0.18103013535959583</c:v>
                </c:pt>
                <c:pt idx="7">
                  <c:v>0.20031540878507617</c:v>
                </c:pt>
                <c:pt idx="8">
                  <c:v>0.21913099308144043</c:v>
                </c:pt>
                <c:pt idx="9">
                  <c:v>0.23544107712547122</c:v>
                </c:pt>
                <c:pt idx="10">
                  <c:v>0.2516201901623446</c:v>
                </c:pt>
                <c:pt idx="11">
                  <c:v>0.26428382385017063</c:v>
                </c:pt>
                <c:pt idx="12">
                  <c:v>0.27667307281716103</c:v>
                </c:pt>
                <c:pt idx="13">
                  <c:v>0.28857166439034265</c:v>
                </c:pt>
                <c:pt idx="14">
                  <c:v>0.29876343921753995</c:v>
                </c:pt>
                <c:pt idx="15">
                  <c:v>0.30893143465005279</c:v>
                </c:pt>
                <c:pt idx="16">
                  <c:v>0.31811304604414331</c:v>
                </c:pt>
                <c:pt idx="17">
                  <c:v>0.32631163753898196</c:v>
                </c:pt>
                <c:pt idx="18">
                  <c:v>0.33448953727371727</c:v>
                </c:pt>
                <c:pt idx="19">
                  <c:v>0.34263978654951721</c:v>
                </c:pt>
                <c:pt idx="20">
                  <c:v>0.35078782378860229</c:v>
                </c:pt>
                <c:pt idx="21">
                  <c:v>0.35887857849359284</c:v>
                </c:pt>
                <c:pt idx="22">
                  <c:v>0.36678103357323333</c:v>
                </c:pt>
                <c:pt idx="23">
                  <c:v>0.37461846399027737</c:v>
                </c:pt>
                <c:pt idx="24">
                  <c:v>0.38238810469883144</c:v>
                </c:pt>
                <c:pt idx="25">
                  <c:v>0.39007746690827638</c:v>
                </c:pt>
                <c:pt idx="26">
                  <c:v>0.39770788755609071</c:v>
                </c:pt>
                <c:pt idx="27">
                  <c:v>0.40531563482757799</c:v>
                </c:pt>
                <c:pt idx="28">
                  <c:v>0.41282047630772734</c:v>
                </c:pt>
                <c:pt idx="29">
                  <c:v>0.42006821460387567</c:v>
                </c:pt>
                <c:pt idx="30">
                  <c:v>0.42730452404366398</c:v>
                </c:pt>
                <c:pt idx="31">
                  <c:v>0.4344991734586563</c:v>
                </c:pt>
                <c:pt idx="32">
                  <c:v>0.4416377846102062</c:v>
                </c:pt>
                <c:pt idx="33">
                  <c:v>0.44875602659034036</c:v>
                </c:pt>
                <c:pt idx="34">
                  <c:v>0.45580846047820828</c:v>
                </c:pt>
                <c:pt idx="35">
                  <c:v>0.46279508627380989</c:v>
                </c:pt>
                <c:pt idx="36">
                  <c:v>0.46968770050903114</c:v>
                </c:pt>
                <c:pt idx="37">
                  <c:v>0.47646869905834982</c:v>
                </c:pt>
                <c:pt idx="38">
                  <c:v>0.48286540231256458</c:v>
                </c:pt>
                <c:pt idx="39">
                  <c:v>0.48913832367894522</c:v>
                </c:pt>
                <c:pt idx="40">
                  <c:v>0.49540281165535055</c:v>
                </c:pt>
                <c:pt idx="41">
                  <c:v>0.50160941800438441</c:v>
                </c:pt>
                <c:pt idx="42">
                  <c:v>0.50781491833506087</c:v>
                </c:pt>
                <c:pt idx="43">
                  <c:v>0.51398129326634368</c:v>
                </c:pt>
                <c:pt idx="44">
                  <c:v>0.52006932523064286</c:v>
                </c:pt>
                <c:pt idx="45">
                  <c:v>0.52614403889055483</c:v>
                </c:pt>
                <c:pt idx="46">
                  <c:v>0.53219759994938121</c:v>
                </c:pt>
                <c:pt idx="47">
                  <c:v>0.5381058117624038</c:v>
                </c:pt>
                <c:pt idx="48">
                  <c:v>0.54396798556129899</c:v>
                </c:pt>
                <c:pt idx="49">
                  <c:v>0.54981785490596791</c:v>
                </c:pt>
                <c:pt idx="50">
                  <c:v>0.55558297559399983</c:v>
                </c:pt>
                <c:pt idx="51">
                  <c:v>0.56129076766383901</c:v>
                </c:pt>
                <c:pt idx="52">
                  <c:v>0.56670269982306931</c:v>
                </c:pt>
                <c:pt idx="53">
                  <c:v>0.5720245375702685</c:v>
                </c:pt>
                <c:pt idx="54">
                  <c:v>0.57728683466256003</c:v>
                </c:pt>
                <c:pt idx="55">
                  <c:v>0.58246765506918863</c:v>
                </c:pt>
                <c:pt idx="56">
                  <c:v>0.58763773788093066</c:v>
                </c:pt>
                <c:pt idx="57">
                  <c:v>0.59267832437665846</c:v>
                </c:pt>
                <c:pt idx="58">
                  <c:v>0.5976789559592246</c:v>
                </c:pt>
                <c:pt idx="59">
                  <c:v>0.60263322693897581</c:v>
                </c:pt>
                <c:pt idx="60">
                  <c:v>0.60752431662005957</c:v>
                </c:pt>
                <c:pt idx="61">
                  <c:v>0.61231227008931421</c:v>
                </c:pt>
                <c:pt idx="62">
                  <c:v>0.61703496847548134</c:v>
                </c:pt>
                <c:pt idx="63">
                  <c:v>0.62169102925561415</c:v>
                </c:pt>
                <c:pt idx="64">
                  <c:v>0.62628930057657195</c:v>
                </c:pt>
                <c:pt idx="65">
                  <c:v>0.63086217955940738</c:v>
                </c:pt>
                <c:pt idx="66">
                  <c:v>0.63529874177969126</c:v>
                </c:pt>
                <c:pt idx="67">
                  <c:v>0.63972120226591811</c:v>
                </c:pt>
                <c:pt idx="68">
                  <c:v>0.64411255598584261</c:v>
                </c:pt>
                <c:pt idx="69">
                  <c:v>0.64849681275464044</c:v>
                </c:pt>
                <c:pt idx="70">
                  <c:v>0.65286991717166765</c:v>
                </c:pt>
                <c:pt idx="71">
                  <c:v>0.65716237441679992</c:v>
                </c:pt>
                <c:pt idx="72">
                  <c:v>0.66143519983608801</c:v>
                </c:pt>
                <c:pt idx="73">
                  <c:v>0.66568784042035323</c:v>
                </c:pt>
                <c:pt idx="74">
                  <c:v>0.66988130902249676</c:v>
                </c:pt>
                <c:pt idx="75">
                  <c:v>0.67400952254155266</c:v>
                </c:pt>
                <c:pt idx="76">
                  <c:v>0.67812722888621313</c:v>
                </c:pt>
                <c:pt idx="77">
                  <c:v>0.6822098191480257</c:v>
                </c:pt>
                <c:pt idx="78">
                  <c:v>0.6862217624872583</c:v>
                </c:pt>
                <c:pt idx="79">
                  <c:v>0.69021587128047757</c:v>
                </c:pt>
                <c:pt idx="80">
                  <c:v>0.69408002291670035</c:v>
                </c:pt>
                <c:pt idx="81">
                  <c:v>0.69793726193818928</c:v>
                </c:pt>
                <c:pt idx="82">
                  <c:v>0.70178827960641776</c:v>
                </c:pt>
                <c:pt idx="83">
                  <c:v>0.70560348993032496</c:v>
                </c:pt>
                <c:pt idx="84">
                  <c:v>0.70937335350157804</c:v>
                </c:pt>
                <c:pt idx="85">
                  <c:v>0.71310952959702811</c:v>
                </c:pt>
                <c:pt idx="86">
                  <c:v>0.71683473767710049</c:v>
                </c:pt>
                <c:pt idx="87">
                  <c:v>0.72050353882094464</c:v>
                </c:pt>
                <c:pt idx="88">
                  <c:v>0.72413542660211005</c:v>
                </c:pt>
                <c:pt idx="89">
                  <c:v>0.72769924817019616</c:v>
                </c:pt>
                <c:pt idx="90">
                  <c:v>0.7312304882808367</c:v>
                </c:pt>
                <c:pt idx="91">
                  <c:v>0.73475592179510085</c:v>
                </c:pt>
                <c:pt idx="92">
                  <c:v>0.73827444269463116</c:v>
                </c:pt>
                <c:pt idx="93">
                  <c:v>0.7417888160253211</c:v>
                </c:pt>
                <c:pt idx="94">
                  <c:v>0.74527277385118207</c:v>
                </c:pt>
                <c:pt idx="95">
                  <c:v>0.74873060199334907</c:v>
                </c:pt>
                <c:pt idx="96">
                  <c:v>0.75210828988870171</c:v>
                </c:pt>
                <c:pt idx="97">
                  <c:v>0.7554754245255606</c:v>
                </c:pt>
                <c:pt idx="98">
                  <c:v>0.75883320409047972</c:v>
                </c:pt>
                <c:pt idx="99">
                  <c:v>0.76217268826840323</c:v>
                </c:pt>
                <c:pt idx="100">
                  <c:v>0.76545309263240147</c:v>
                </c:pt>
                <c:pt idx="101">
                  <c:v>0.76869441768110425</c:v>
                </c:pt>
                <c:pt idx="102">
                  <c:v>0.77190906003693438</c:v>
                </c:pt>
                <c:pt idx="103">
                  <c:v>0.77511789579638812</c:v>
                </c:pt>
                <c:pt idx="104">
                  <c:v>0.77829106246381519</c:v>
                </c:pt>
                <c:pt idx="105">
                  <c:v>0.78143339886952923</c:v>
                </c:pt>
                <c:pt idx="106">
                  <c:v>0.78456250913905257</c:v>
                </c:pt>
                <c:pt idx="107">
                  <c:v>0.78762452096155933</c:v>
                </c:pt>
                <c:pt idx="108">
                  <c:v>0.7906858876066909</c:v>
                </c:pt>
                <c:pt idx="109">
                  <c:v>0.79361826486088882</c:v>
                </c:pt>
                <c:pt idx="110">
                  <c:v>0.79649243789902768</c:v>
                </c:pt>
                <c:pt idx="111">
                  <c:v>0.79935508991261017</c:v>
                </c:pt>
                <c:pt idx="112">
                  <c:v>0.80212843094383124</c:v>
                </c:pt>
                <c:pt idx="113">
                  <c:v>0.80489693314473865</c:v>
                </c:pt>
                <c:pt idx="114">
                  <c:v>0.80763501984081709</c:v>
                </c:pt>
                <c:pt idx="115">
                  <c:v>0.81036190810102671</c:v>
                </c:pt>
                <c:pt idx="116">
                  <c:v>0.81308755209058425</c:v>
                </c:pt>
                <c:pt idx="117">
                  <c:v>0.81576066020816451</c:v>
                </c:pt>
                <c:pt idx="118">
                  <c:v>0.81841068019253371</c:v>
                </c:pt>
                <c:pt idx="119">
                  <c:v>0.82098562918089324</c:v>
                </c:pt>
                <c:pt idx="120">
                  <c:v>0.82352440215214562</c:v>
                </c:pt>
                <c:pt idx="121">
                  <c:v>0.82603893488773128</c:v>
                </c:pt>
                <c:pt idx="122">
                  <c:v>0.82851457264441453</c:v>
                </c:pt>
                <c:pt idx="123">
                  <c:v>0.83098652367323966</c:v>
                </c:pt>
                <c:pt idx="124">
                  <c:v>0.83343690734409526</c:v>
                </c:pt>
                <c:pt idx="125">
                  <c:v>0.83584111474852874</c:v>
                </c:pt>
                <c:pt idx="126">
                  <c:v>0.8382225566084387</c:v>
                </c:pt>
                <c:pt idx="127">
                  <c:v>0.84058943589330937</c:v>
                </c:pt>
                <c:pt idx="128">
                  <c:v>0.84295433356195626</c:v>
                </c:pt>
                <c:pt idx="129">
                  <c:v>0.8453180791281476</c:v>
                </c:pt>
                <c:pt idx="130">
                  <c:v>0.84764832155492886</c:v>
                </c:pt>
                <c:pt idx="131">
                  <c:v>0.84992948441709981</c:v>
                </c:pt>
                <c:pt idx="132">
                  <c:v>0.85220806656977011</c:v>
                </c:pt>
                <c:pt idx="133">
                  <c:v>0.85448222464901069</c:v>
                </c:pt>
                <c:pt idx="134">
                  <c:v>0.85673301809045088</c:v>
                </c:pt>
                <c:pt idx="135">
                  <c:v>0.85892431696108174</c:v>
                </c:pt>
                <c:pt idx="136">
                  <c:v>0.86106492332366436</c:v>
                </c:pt>
                <c:pt idx="137">
                  <c:v>0.86320368632231792</c:v>
                </c:pt>
                <c:pt idx="138">
                  <c:v>0.86533516803345178</c:v>
                </c:pt>
                <c:pt idx="139">
                  <c:v>0.86744075048138281</c:v>
                </c:pt>
                <c:pt idx="140">
                  <c:v>0.86952430473036202</c:v>
                </c:pt>
                <c:pt idx="141">
                  <c:v>0.87160348099000973</c:v>
                </c:pt>
                <c:pt idx="142">
                  <c:v>0.87368113647441603</c:v>
                </c:pt>
                <c:pt idx="143">
                  <c:v>0.87571897529795539</c:v>
                </c:pt>
                <c:pt idx="144">
                  <c:v>0.87774114552809801</c:v>
                </c:pt>
                <c:pt idx="145">
                  <c:v>0.87975926035759677</c:v>
                </c:pt>
                <c:pt idx="146">
                  <c:v>0.88177497881398781</c:v>
                </c:pt>
                <c:pt idx="147">
                  <c:v>0.8837787154048401</c:v>
                </c:pt>
                <c:pt idx="148">
                  <c:v>0.88577779750177166</c:v>
                </c:pt>
                <c:pt idx="149">
                  <c:v>0.88775019690583057</c:v>
                </c:pt>
                <c:pt idx="150">
                  <c:v>0.88966747972841154</c:v>
                </c:pt>
                <c:pt idx="151">
                  <c:v>0.89157328761053434</c:v>
                </c:pt>
                <c:pt idx="152">
                  <c:v>0.8934707542708783</c:v>
                </c:pt>
                <c:pt idx="153">
                  <c:v>0.89535513304732617</c:v>
                </c:pt>
                <c:pt idx="154">
                  <c:v>0.89723937357147932</c:v>
                </c:pt>
                <c:pt idx="155">
                  <c:v>0.89911651714450569</c:v>
                </c:pt>
                <c:pt idx="156">
                  <c:v>0.90098651768230709</c:v>
                </c:pt>
                <c:pt idx="157">
                  <c:v>0.90283559603951402</c:v>
                </c:pt>
                <c:pt idx="158">
                  <c:v>0.90462541024640275</c:v>
                </c:pt>
                <c:pt idx="159">
                  <c:v>0.9063860532191147</c:v>
                </c:pt>
                <c:pt idx="160">
                  <c:v>0.9081295529072867</c:v>
                </c:pt>
                <c:pt idx="161">
                  <c:v>0.90987268392267284</c:v>
                </c:pt>
                <c:pt idx="162">
                  <c:v>0.91158037626652344</c:v>
                </c:pt>
                <c:pt idx="163">
                  <c:v>0.91327604066073709</c:v>
                </c:pt>
                <c:pt idx="164">
                  <c:v>0.9149699538592182</c:v>
                </c:pt>
                <c:pt idx="165">
                  <c:v>0.91663464973942421</c:v>
                </c:pt>
                <c:pt idx="166">
                  <c:v>0.91828952970670819</c:v>
                </c:pt>
                <c:pt idx="167">
                  <c:v>0.91993417900418606</c:v>
                </c:pt>
                <c:pt idx="168">
                  <c:v>0.92155905822352513</c:v>
                </c:pt>
                <c:pt idx="169">
                  <c:v>0.92316361435554672</c:v>
                </c:pt>
                <c:pt idx="170">
                  <c:v>0.92474632662500933</c:v>
                </c:pt>
                <c:pt idx="171">
                  <c:v>0.92632682685775702</c:v>
                </c:pt>
                <c:pt idx="172">
                  <c:v>0.92790493071739699</c:v>
                </c:pt>
                <c:pt idx="173">
                  <c:v>0.92947662888738358</c:v>
                </c:pt>
                <c:pt idx="174">
                  <c:v>0.93104620718885178</c:v>
                </c:pt>
                <c:pt idx="175">
                  <c:v>0.93261011714623832</c:v>
                </c:pt>
                <c:pt idx="176">
                  <c:v>0.93414702182206455</c:v>
                </c:pt>
                <c:pt idx="177">
                  <c:v>0.93562060694692872</c:v>
                </c:pt>
                <c:pt idx="178">
                  <c:v>0.93707294730251089</c:v>
                </c:pt>
                <c:pt idx="179">
                  <c:v>0.93851929672532375</c:v>
                </c:pt>
                <c:pt idx="180">
                  <c:v>0.9399495627978558</c:v>
                </c:pt>
                <c:pt idx="181">
                  <c:v>0.94137005904156401</c:v>
                </c:pt>
                <c:pt idx="182">
                  <c:v>0.94278189147480573</c:v>
                </c:pt>
                <c:pt idx="183">
                  <c:v>0.94418266372447335</c:v>
                </c:pt>
                <c:pt idx="184">
                  <c:v>0.94558288296496229</c:v>
                </c:pt>
                <c:pt idx="185">
                  <c:v>0.94697996848677179</c:v>
                </c:pt>
                <c:pt idx="186">
                  <c:v>0.94836746851615039</c:v>
                </c:pt>
                <c:pt idx="187">
                  <c:v>0.94975275650881419</c:v>
                </c:pt>
                <c:pt idx="188">
                  <c:v>0.95113666197853119</c:v>
                </c:pt>
                <c:pt idx="189">
                  <c:v>0.95245853825203641</c:v>
                </c:pt>
                <c:pt idx="190">
                  <c:v>0.95376861699639592</c:v>
                </c:pt>
                <c:pt idx="191">
                  <c:v>0.95503086044679719</c:v>
                </c:pt>
                <c:pt idx="192">
                  <c:v>0.9562407984457123</c:v>
                </c:pt>
                <c:pt idx="193">
                  <c:v>0.95742589711568371</c:v>
                </c:pt>
                <c:pt idx="194">
                  <c:v>0.95860767773058286</c:v>
                </c:pt>
                <c:pt idx="195">
                  <c:v>0.95978079453501564</c:v>
                </c:pt>
                <c:pt idx="196">
                  <c:v>0.96095317399387681</c:v>
                </c:pt>
                <c:pt idx="197">
                  <c:v>0.96211421676457443</c:v>
                </c:pt>
                <c:pt idx="198">
                  <c:v>0.9632478394968278</c:v>
                </c:pt>
                <c:pt idx="199">
                  <c:v>0.96438113964039363</c:v>
                </c:pt>
                <c:pt idx="200">
                  <c:v>0.9655001537135095</c:v>
                </c:pt>
                <c:pt idx="201">
                  <c:v>0.96661308468565954</c:v>
                </c:pt>
                <c:pt idx="202">
                  <c:v>0.96771274343752056</c:v>
                </c:pt>
                <c:pt idx="203">
                  <c:v>0.96880917630250585</c:v>
                </c:pt>
                <c:pt idx="204">
                  <c:v>0.96990210677602595</c:v>
                </c:pt>
                <c:pt idx="205">
                  <c:v>0.9709938851470904</c:v>
                </c:pt>
                <c:pt idx="206">
                  <c:v>0.97205870432069286</c:v>
                </c:pt>
                <c:pt idx="207">
                  <c:v>0.97312177229856267</c:v>
                </c:pt>
                <c:pt idx="208">
                  <c:v>0.97417967885743129</c:v>
                </c:pt>
                <c:pt idx="209">
                  <c:v>0.97518947361775232</c:v>
                </c:pt>
                <c:pt idx="210">
                  <c:v>0.97617880703846116</c:v>
                </c:pt>
                <c:pt idx="211">
                  <c:v>0.97716431547901716</c:v>
                </c:pt>
                <c:pt idx="212">
                  <c:v>0.97813581435371266</c:v>
                </c:pt>
                <c:pt idx="213">
                  <c:v>0.97910662196693476</c:v>
                </c:pt>
                <c:pt idx="214">
                  <c:v>0.98007660006638875</c:v>
                </c:pt>
                <c:pt idx="215">
                  <c:v>0.98102971138589212</c:v>
                </c:pt>
                <c:pt idx="216">
                  <c:v>0.98192097784557664</c:v>
                </c:pt>
                <c:pt idx="217">
                  <c:v>0.98277593003585939</c:v>
                </c:pt>
                <c:pt idx="218">
                  <c:v>0.98361655007159388</c:v>
                </c:pt>
                <c:pt idx="219">
                  <c:v>0.9844515939314431</c:v>
                </c:pt>
                <c:pt idx="220">
                  <c:v>0.98528442575457753</c:v>
                </c:pt>
                <c:pt idx="221">
                  <c:v>0.98609914652710928</c:v>
                </c:pt>
                <c:pt idx="222">
                  <c:v>0.98685377363555471</c:v>
                </c:pt>
                <c:pt idx="223">
                  <c:v>0.98759158004814773</c:v>
                </c:pt>
                <c:pt idx="224">
                  <c:v>0.98827675842056706</c:v>
                </c:pt>
                <c:pt idx="225">
                  <c:v>0.98894769680663464</c:v>
                </c:pt>
                <c:pt idx="226">
                  <c:v>0.98960398044946651</c:v>
                </c:pt>
                <c:pt idx="227">
                  <c:v>0.99025754513050301</c:v>
                </c:pt>
                <c:pt idx="228">
                  <c:v>0.99088216899785386</c:v>
                </c:pt>
                <c:pt idx="229">
                  <c:v>0.99149637785900568</c:v>
                </c:pt>
                <c:pt idx="230">
                  <c:v>0.99206279751029747</c:v>
                </c:pt>
                <c:pt idx="231">
                  <c:v>0.99261668228687183</c:v>
                </c:pt>
                <c:pt idx="232">
                  <c:v>0.99316554389673961</c:v>
                </c:pt>
                <c:pt idx="233">
                  <c:v>0.99369518843764726</c:v>
                </c:pt>
                <c:pt idx="234">
                  <c:v>0.99420616891877356</c:v>
                </c:pt>
                <c:pt idx="235">
                  <c:v>0.99468954502506268</c:v>
                </c:pt>
                <c:pt idx="236">
                  <c:v>0.99512020092298159</c:v>
                </c:pt>
                <c:pt idx="237">
                  <c:v>0.99554988905483777</c:v>
                </c:pt>
                <c:pt idx="238">
                  <c:v>0.99594805566350764</c:v>
                </c:pt>
                <c:pt idx="239">
                  <c:v>0.99630253454705953</c:v>
                </c:pt>
                <c:pt idx="240">
                  <c:v>0.99664719751768938</c:v>
                </c:pt>
                <c:pt idx="241">
                  <c:v>0.99696918711199212</c:v>
                </c:pt>
                <c:pt idx="242">
                  <c:v>0.99728960984695525</c:v>
                </c:pt>
                <c:pt idx="243">
                  <c:v>0.99758067701134856</c:v>
                </c:pt>
                <c:pt idx="244">
                  <c:v>0.99785718160070258</c:v>
                </c:pt>
                <c:pt idx="245">
                  <c:v>0.99811557513945393</c:v>
                </c:pt>
                <c:pt idx="246">
                  <c:v>0.99835392209547713</c:v>
                </c:pt>
                <c:pt idx="247">
                  <c:v>0.99859102478084827</c:v>
                </c:pt>
                <c:pt idx="248">
                  <c:v>0.99876093685100631</c:v>
                </c:pt>
                <c:pt idx="249">
                  <c:v>0.99892849863215483</c:v>
                </c:pt>
                <c:pt idx="250">
                  <c:v>0.99907089849567221</c:v>
                </c:pt>
                <c:pt idx="251">
                  <c:v>0.99918795210516542</c:v>
                </c:pt>
                <c:pt idx="252">
                  <c:v>0.99928666424356483</c:v>
                </c:pt>
                <c:pt idx="253">
                  <c:v>0.99935325576550094</c:v>
                </c:pt>
                <c:pt idx="254">
                  <c:v>0.99941279642040848</c:v>
                </c:pt>
                <c:pt idx="255">
                  <c:v>0.99945980220059871</c:v>
                </c:pt>
                <c:pt idx="256">
                  <c:v>0.9995021074027699</c:v>
                </c:pt>
                <c:pt idx="257">
                  <c:v>0.99954206231593157</c:v>
                </c:pt>
                <c:pt idx="258">
                  <c:v>0.99957966694008371</c:v>
                </c:pt>
                <c:pt idx="259">
                  <c:v>0.99961611946178019</c:v>
                </c:pt>
                <c:pt idx="260">
                  <c:v>0.99964985302168141</c:v>
                </c:pt>
                <c:pt idx="261">
                  <c:v>0.99968248056322517</c:v>
                </c:pt>
                <c:pt idx="262">
                  <c:v>0.99971427859100093</c:v>
                </c:pt>
                <c:pt idx="263">
                  <c:v>0.99974202121813283</c:v>
                </c:pt>
                <c:pt idx="264">
                  <c:v>0.99976865782690727</c:v>
                </c:pt>
                <c:pt idx="265">
                  <c:v>0.99979446492191359</c:v>
                </c:pt>
                <c:pt idx="266">
                  <c:v>0.99981750697102645</c:v>
                </c:pt>
                <c:pt idx="267">
                  <c:v>0.9998390743289961</c:v>
                </c:pt>
                <c:pt idx="268">
                  <c:v>0.99985819922975971</c:v>
                </c:pt>
                <c:pt idx="269">
                  <c:v>0.99987589552347833</c:v>
                </c:pt>
                <c:pt idx="270">
                  <c:v>0.99989179453736621</c:v>
                </c:pt>
                <c:pt idx="271">
                  <c:v>0.99990677186928956</c:v>
                </c:pt>
                <c:pt idx="272">
                  <c:v>0.99991709470729206</c:v>
                </c:pt>
                <c:pt idx="273">
                  <c:v>0.99992741754529457</c:v>
                </c:pt>
                <c:pt idx="274">
                  <c:v>0.99993617352395747</c:v>
                </c:pt>
                <c:pt idx="275">
                  <c:v>0.99994423824114698</c:v>
                </c:pt>
                <c:pt idx="276">
                  <c:v>0.99995142736047016</c:v>
                </c:pt>
                <c:pt idx="277">
                  <c:v>0.99995847822749873</c:v>
                </c:pt>
                <c:pt idx="278">
                  <c:v>0.99996469958075918</c:v>
                </c:pt>
                <c:pt idx="279">
                  <c:v>0.99997022967254623</c:v>
                </c:pt>
                <c:pt idx="280">
                  <c:v>0.99997539109154754</c:v>
                </c:pt>
                <c:pt idx="281">
                  <c:v>0.99998009166956658</c:v>
                </c:pt>
                <c:pt idx="282">
                  <c:v>0.99998396273381751</c:v>
                </c:pt>
                <c:pt idx="283">
                  <c:v>0.99998783379806844</c:v>
                </c:pt>
                <c:pt idx="284">
                  <c:v>0.99999152052592644</c:v>
                </c:pt>
                <c:pt idx="285">
                  <c:v>0.99999428557182002</c:v>
                </c:pt>
                <c:pt idx="286">
                  <c:v>0.99999668194492775</c:v>
                </c:pt>
                <c:pt idx="287">
                  <c:v>0.99999834097246387</c:v>
                </c:pt>
                <c:pt idx="288">
                  <c:v>0.99999917048623188</c:v>
                </c:pt>
                <c:pt idx="289">
                  <c:v>0.99999986174770528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B4-4A70-92C4-CF1E70F7FAA1}"/>
            </c:ext>
          </c:extLst>
        </c:ser>
        <c:ser>
          <c:idx val="0"/>
          <c:order val="3"/>
          <c:spPr>
            <a:ln w="28575" cap="rnd">
              <a:gradFill>
                <a:gsLst>
                  <a:gs pos="0">
                    <a:srgbClr val="C00000"/>
                  </a:gs>
                  <a:gs pos="5000">
                    <a:srgbClr val="FFC000"/>
                  </a:gs>
                  <a:gs pos="35000">
                    <a:srgbClr val="00B05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'Parte3 alinea b)'!$L$2:$L$344</c:f>
              <c:numCache>
                <c:formatCode>0.00%</c:formatCode>
                <c:ptCount val="343"/>
                <c:pt idx="0">
                  <c:v>2.9154518950437317E-3</c:v>
                </c:pt>
                <c:pt idx="1">
                  <c:v>5.8309037900874635E-3</c:v>
                </c:pt>
                <c:pt idx="2">
                  <c:v>8.7463556851311956E-3</c:v>
                </c:pt>
                <c:pt idx="3">
                  <c:v>1.1661807580174927E-2</c:v>
                </c:pt>
                <c:pt idx="4">
                  <c:v>1.4577259475218658E-2</c:v>
                </c:pt>
                <c:pt idx="5">
                  <c:v>1.7492711370262391E-2</c:v>
                </c:pt>
                <c:pt idx="6">
                  <c:v>2.0408163265306124E-2</c:v>
                </c:pt>
                <c:pt idx="7">
                  <c:v>2.3323615160349857E-2</c:v>
                </c:pt>
                <c:pt idx="8">
                  <c:v>2.623906705539359E-2</c:v>
                </c:pt>
                <c:pt idx="9">
                  <c:v>2.9154518950437323E-2</c:v>
                </c:pt>
                <c:pt idx="10">
                  <c:v>3.2069970845481056E-2</c:v>
                </c:pt>
                <c:pt idx="11">
                  <c:v>3.4985422740524789E-2</c:v>
                </c:pt>
                <c:pt idx="12">
                  <c:v>3.7900874635568522E-2</c:v>
                </c:pt>
                <c:pt idx="13">
                  <c:v>4.0816326530612256E-2</c:v>
                </c:pt>
                <c:pt idx="14">
                  <c:v>4.3731778425655989E-2</c:v>
                </c:pt>
                <c:pt idx="15">
                  <c:v>4.6647230320699722E-2</c:v>
                </c:pt>
                <c:pt idx="16">
                  <c:v>4.9562682215743455E-2</c:v>
                </c:pt>
                <c:pt idx="17">
                  <c:v>5.2478134110787188E-2</c:v>
                </c:pt>
                <c:pt idx="18">
                  <c:v>5.5393586005830921E-2</c:v>
                </c:pt>
                <c:pt idx="19">
                  <c:v>5.8309037900874654E-2</c:v>
                </c:pt>
                <c:pt idx="20">
                  <c:v>6.1224489795918387E-2</c:v>
                </c:pt>
                <c:pt idx="21">
                  <c:v>6.4139941690962113E-2</c:v>
                </c:pt>
                <c:pt idx="22">
                  <c:v>6.7055393586005846E-2</c:v>
                </c:pt>
                <c:pt idx="23">
                  <c:v>6.9970845481049579E-2</c:v>
                </c:pt>
                <c:pt idx="24">
                  <c:v>7.2886297376093312E-2</c:v>
                </c:pt>
                <c:pt idx="25">
                  <c:v>7.5801749271137045E-2</c:v>
                </c:pt>
                <c:pt idx="26">
                  <c:v>7.8717201166180778E-2</c:v>
                </c:pt>
                <c:pt idx="27">
                  <c:v>8.1632653061224511E-2</c:v>
                </c:pt>
                <c:pt idx="28">
                  <c:v>8.4548104956268244E-2</c:v>
                </c:pt>
                <c:pt idx="29">
                  <c:v>8.7463556851311977E-2</c:v>
                </c:pt>
                <c:pt idx="30">
                  <c:v>9.037900874635571E-2</c:v>
                </c:pt>
                <c:pt idx="31">
                  <c:v>9.3294460641399443E-2</c:v>
                </c:pt>
                <c:pt idx="32">
                  <c:v>9.6209912536443176E-2</c:v>
                </c:pt>
                <c:pt idx="33">
                  <c:v>9.9125364431486909E-2</c:v>
                </c:pt>
                <c:pt idx="34">
                  <c:v>0.10204081632653064</c:v>
                </c:pt>
                <c:pt idx="35">
                  <c:v>0.10495626822157438</c:v>
                </c:pt>
                <c:pt idx="36">
                  <c:v>0.10787172011661811</c:v>
                </c:pt>
                <c:pt idx="37">
                  <c:v>0.11078717201166184</c:v>
                </c:pt>
                <c:pt idx="38">
                  <c:v>0.11370262390670557</c:v>
                </c:pt>
                <c:pt idx="39">
                  <c:v>0.11661807580174931</c:v>
                </c:pt>
                <c:pt idx="40">
                  <c:v>0.11953352769679304</c:v>
                </c:pt>
                <c:pt idx="41">
                  <c:v>0.12244897959183677</c:v>
                </c:pt>
                <c:pt idx="42">
                  <c:v>0.12536443148688051</c:v>
                </c:pt>
                <c:pt idx="43">
                  <c:v>0.12827988338192423</c:v>
                </c:pt>
                <c:pt idx="44">
                  <c:v>0.13119533527696794</c:v>
                </c:pt>
                <c:pt idx="45">
                  <c:v>0.13411078717201166</c:v>
                </c:pt>
                <c:pt idx="46">
                  <c:v>0.13702623906705538</c:v>
                </c:pt>
                <c:pt idx="47">
                  <c:v>0.1399416909620991</c:v>
                </c:pt>
                <c:pt idx="48">
                  <c:v>0.14285714285714282</c:v>
                </c:pt>
                <c:pt idx="49">
                  <c:v>0.14577259475218654</c:v>
                </c:pt>
                <c:pt idx="50">
                  <c:v>0.14868804664723026</c:v>
                </c:pt>
                <c:pt idx="51">
                  <c:v>0.15160349854227398</c:v>
                </c:pt>
                <c:pt idx="52">
                  <c:v>0.1545189504373177</c:v>
                </c:pt>
                <c:pt idx="53">
                  <c:v>0.15743440233236142</c:v>
                </c:pt>
                <c:pt idx="54">
                  <c:v>0.16034985422740514</c:v>
                </c:pt>
                <c:pt idx="55">
                  <c:v>0.16326530612244886</c:v>
                </c:pt>
                <c:pt idx="56">
                  <c:v>0.16618075801749257</c:v>
                </c:pt>
                <c:pt idx="57">
                  <c:v>0.16909620991253629</c:v>
                </c:pt>
                <c:pt idx="58">
                  <c:v>0.17201166180758001</c:v>
                </c:pt>
                <c:pt idx="59">
                  <c:v>0.17492711370262373</c:v>
                </c:pt>
                <c:pt idx="60">
                  <c:v>0.17784256559766745</c:v>
                </c:pt>
                <c:pt idx="61">
                  <c:v>0.18075801749271117</c:v>
                </c:pt>
                <c:pt idx="62">
                  <c:v>0.18367346938775489</c:v>
                </c:pt>
                <c:pt idx="63">
                  <c:v>0.18658892128279861</c:v>
                </c:pt>
                <c:pt idx="64">
                  <c:v>0.18950437317784233</c:v>
                </c:pt>
                <c:pt idx="65">
                  <c:v>0.19241982507288605</c:v>
                </c:pt>
                <c:pt idx="66">
                  <c:v>0.19533527696792977</c:v>
                </c:pt>
                <c:pt idx="67">
                  <c:v>0.19825072886297349</c:v>
                </c:pt>
                <c:pt idx="68">
                  <c:v>0.2011661807580172</c:v>
                </c:pt>
                <c:pt idx="69">
                  <c:v>0.20408163265306092</c:v>
                </c:pt>
                <c:pt idx="70">
                  <c:v>0.20699708454810464</c:v>
                </c:pt>
                <c:pt idx="71">
                  <c:v>0.20991253644314836</c:v>
                </c:pt>
                <c:pt idx="72">
                  <c:v>0.21282798833819208</c:v>
                </c:pt>
                <c:pt idx="73">
                  <c:v>0.2157434402332358</c:v>
                </c:pt>
                <c:pt idx="74">
                  <c:v>0.21865889212827952</c:v>
                </c:pt>
                <c:pt idx="75">
                  <c:v>0.22157434402332324</c:v>
                </c:pt>
                <c:pt idx="76">
                  <c:v>0.22448979591836696</c:v>
                </c:pt>
                <c:pt idx="77">
                  <c:v>0.22740524781341068</c:v>
                </c:pt>
                <c:pt idx="78">
                  <c:v>0.2303206997084544</c:v>
                </c:pt>
                <c:pt idx="79">
                  <c:v>0.23323615160349812</c:v>
                </c:pt>
                <c:pt idx="80">
                  <c:v>0.23615160349854183</c:v>
                </c:pt>
                <c:pt idx="81">
                  <c:v>0.23906705539358555</c:v>
                </c:pt>
                <c:pt idx="82">
                  <c:v>0.24198250728862927</c:v>
                </c:pt>
                <c:pt idx="83">
                  <c:v>0.24489795918367299</c:v>
                </c:pt>
                <c:pt idx="84">
                  <c:v>0.24781341107871671</c:v>
                </c:pt>
                <c:pt idx="85">
                  <c:v>0.25072886297376046</c:v>
                </c:pt>
                <c:pt idx="86">
                  <c:v>0.25364431486880418</c:v>
                </c:pt>
                <c:pt idx="87">
                  <c:v>0.2565597667638479</c:v>
                </c:pt>
                <c:pt idx="88">
                  <c:v>0.25947521865889162</c:v>
                </c:pt>
                <c:pt idx="89">
                  <c:v>0.26239067055393533</c:v>
                </c:pt>
                <c:pt idx="90">
                  <c:v>0.26530612244897905</c:v>
                </c:pt>
                <c:pt idx="91">
                  <c:v>0.26822157434402277</c:v>
                </c:pt>
                <c:pt idx="92">
                  <c:v>0.27113702623906649</c:v>
                </c:pt>
                <c:pt idx="93">
                  <c:v>0.27405247813411021</c:v>
                </c:pt>
                <c:pt idx="94">
                  <c:v>0.27696793002915393</c:v>
                </c:pt>
                <c:pt idx="95">
                  <c:v>0.27988338192419765</c:v>
                </c:pt>
                <c:pt idx="96">
                  <c:v>0.28279883381924137</c:v>
                </c:pt>
                <c:pt idx="97">
                  <c:v>0.28571428571428509</c:v>
                </c:pt>
                <c:pt idx="98">
                  <c:v>0.28862973760932881</c:v>
                </c:pt>
                <c:pt idx="99">
                  <c:v>0.29154518950437253</c:v>
                </c:pt>
                <c:pt idx="100">
                  <c:v>0.29446064139941625</c:v>
                </c:pt>
                <c:pt idx="101">
                  <c:v>0.29737609329445996</c:v>
                </c:pt>
                <c:pt idx="102">
                  <c:v>0.30029154518950368</c:v>
                </c:pt>
                <c:pt idx="103">
                  <c:v>0.3032069970845474</c:v>
                </c:pt>
                <c:pt idx="104">
                  <c:v>0.30612244897959112</c:v>
                </c:pt>
                <c:pt idx="105">
                  <c:v>0.30903790087463484</c:v>
                </c:pt>
                <c:pt idx="106">
                  <c:v>0.31195335276967856</c:v>
                </c:pt>
                <c:pt idx="107">
                  <c:v>0.31486880466472228</c:v>
                </c:pt>
                <c:pt idx="108">
                  <c:v>0.317784256559766</c:v>
                </c:pt>
                <c:pt idx="109">
                  <c:v>0.32069970845480972</c:v>
                </c:pt>
                <c:pt idx="110">
                  <c:v>0.32361516034985344</c:v>
                </c:pt>
                <c:pt idx="111">
                  <c:v>0.32653061224489716</c:v>
                </c:pt>
                <c:pt idx="112">
                  <c:v>0.32944606413994088</c:v>
                </c:pt>
                <c:pt idx="113">
                  <c:v>0.33236151603498459</c:v>
                </c:pt>
                <c:pt idx="114">
                  <c:v>0.33527696793002831</c:v>
                </c:pt>
                <c:pt idx="115">
                  <c:v>0.33819241982507203</c:v>
                </c:pt>
                <c:pt idx="116">
                  <c:v>0.34110787172011575</c:v>
                </c:pt>
                <c:pt idx="117">
                  <c:v>0.34402332361515947</c:v>
                </c:pt>
                <c:pt idx="118">
                  <c:v>0.34693877551020319</c:v>
                </c:pt>
                <c:pt idx="119">
                  <c:v>0.34985422740524691</c:v>
                </c:pt>
                <c:pt idx="120">
                  <c:v>0.35276967930029063</c:v>
                </c:pt>
                <c:pt idx="121">
                  <c:v>0.35568513119533435</c:v>
                </c:pt>
                <c:pt idx="122">
                  <c:v>0.35860058309037807</c:v>
                </c:pt>
                <c:pt idx="123">
                  <c:v>0.36151603498542179</c:v>
                </c:pt>
                <c:pt idx="124">
                  <c:v>0.3644314868804655</c:v>
                </c:pt>
                <c:pt idx="125">
                  <c:v>0.36734693877550922</c:v>
                </c:pt>
                <c:pt idx="126">
                  <c:v>0.37026239067055294</c:v>
                </c:pt>
                <c:pt idx="127">
                  <c:v>0.37317784256559666</c:v>
                </c:pt>
                <c:pt idx="128">
                  <c:v>0.37609329446064038</c:v>
                </c:pt>
                <c:pt idx="129">
                  <c:v>0.3790087463556841</c:v>
                </c:pt>
                <c:pt idx="130">
                  <c:v>0.38192419825072782</c:v>
                </c:pt>
                <c:pt idx="131">
                  <c:v>0.38483965014577154</c:v>
                </c:pt>
                <c:pt idx="132">
                  <c:v>0.38775510204081526</c:v>
                </c:pt>
                <c:pt idx="133">
                  <c:v>0.39067055393585898</c:v>
                </c:pt>
                <c:pt idx="134">
                  <c:v>0.3935860058309027</c:v>
                </c:pt>
                <c:pt idx="135">
                  <c:v>0.39650145772594642</c:v>
                </c:pt>
                <c:pt idx="136">
                  <c:v>0.39941690962099013</c:v>
                </c:pt>
                <c:pt idx="137">
                  <c:v>0.40233236151603385</c:v>
                </c:pt>
                <c:pt idx="138">
                  <c:v>0.40524781341107757</c:v>
                </c:pt>
                <c:pt idx="139">
                  <c:v>0.40816326530612129</c:v>
                </c:pt>
                <c:pt idx="140">
                  <c:v>0.41107871720116501</c:v>
                </c:pt>
                <c:pt idx="141">
                  <c:v>0.41399416909620873</c:v>
                </c:pt>
                <c:pt idx="142">
                  <c:v>0.41690962099125245</c:v>
                </c:pt>
                <c:pt idx="143">
                  <c:v>0.41982507288629617</c:v>
                </c:pt>
                <c:pt idx="144">
                  <c:v>0.42274052478133989</c:v>
                </c:pt>
                <c:pt idx="145">
                  <c:v>0.42565597667638361</c:v>
                </c:pt>
                <c:pt idx="146">
                  <c:v>0.42857142857142733</c:v>
                </c:pt>
                <c:pt idx="147">
                  <c:v>0.43148688046647105</c:v>
                </c:pt>
                <c:pt idx="148">
                  <c:v>0.43440233236151476</c:v>
                </c:pt>
                <c:pt idx="149">
                  <c:v>0.43731778425655848</c:v>
                </c:pt>
                <c:pt idx="150">
                  <c:v>0.4402332361516022</c:v>
                </c:pt>
                <c:pt idx="151">
                  <c:v>0.44314868804664592</c:v>
                </c:pt>
                <c:pt idx="152">
                  <c:v>0.44606413994168964</c:v>
                </c:pt>
                <c:pt idx="153">
                  <c:v>0.44897959183673336</c:v>
                </c:pt>
                <c:pt idx="154">
                  <c:v>0.45189504373177708</c:v>
                </c:pt>
                <c:pt idx="155">
                  <c:v>0.4548104956268208</c:v>
                </c:pt>
                <c:pt idx="156">
                  <c:v>0.45772594752186452</c:v>
                </c:pt>
                <c:pt idx="157">
                  <c:v>0.46064139941690824</c:v>
                </c:pt>
                <c:pt idx="158">
                  <c:v>0.46355685131195196</c:v>
                </c:pt>
                <c:pt idx="159">
                  <c:v>0.46647230320699568</c:v>
                </c:pt>
                <c:pt idx="160">
                  <c:v>0.46938775510203939</c:v>
                </c:pt>
                <c:pt idx="161">
                  <c:v>0.47230320699708311</c:v>
                </c:pt>
                <c:pt idx="162">
                  <c:v>0.47521865889212683</c:v>
                </c:pt>
                <c:pt idx="163">
                  <c:v>0.47813411078717055</c:v>
                </c:pt>
                <c:pt idx="164">
                  <c:v>0.48104956268221427</c:v>
                </c:pt>
                <c:pt idx="165">
                  <c:v>0.48396501457725799</c:v>
                </c:pt>
                <c:pt idx="166">
                  <c:v>0.48688046647230171</c:v>
                </c:pt>
                <c:pt idx="167">
                  <c:v>0.48979591836734543</c:v>
                </c:pt>
                <c:pt idx="168">
                  <c:v>0.49271137026238915</c:v>
                </c:pt>
                <c:pt idx="169">
                  <c:v>0.49562682215743287</c:v>
                </c:pt>
                <c:pt idx="170">
                  <c:v>0.49854227405247659</c:v>
                </c:pt>
                <c:pt idx="171">
                  <c:v>0.50145772594752036</c:v>
                </c:pt>
                <c:pt idx="172">
                  <c:v>0.50437317784256408</c:v>
                </c:pt>
                <c:pt idx="173">
                  <c:v>0.5072886297376078</c:v>
                </c:pt>
                <c:pt idx="174">
                  <c:v>0.51020408163265152</c:v>
                </c:pt>
                <c:pt idx="175">
                  <c:v>0.51311953352769524</c:v>
                </c:pt>
                <c:pt idx="176">
                  <c:v>0.51603498542273896</c:v>
                </c:pt>
                <c:pt idx="177">
                  <c:v>0.51895043731778268</c:v>
                </c:pt>
                <c:pt idx="178">
                  <c:v>0.52186588921282639</c:v>
                </c:pt>
                <c:pt idx="179">
                  <c:v>0.52478134110787011</c:v>
                </c:pt>
                <c:pt idx="180">
                  <c:v>0.52769679300291383</c:v>
                </c:pt>
                <c:pt idx="181">
                  <c:v>0.53061224489795755</c:v>
                </c:pt>
                <c:pt idx="182">
                  <c:v>0.53352769679300127</c:v>
                </c:pt>
                <c:pt idx="183">
                  <c:v>0.53644314868804499</c:v>
                </c:pt>
                <c:pt idx="184">
                  <c:v>0.53935860058308871</c:v>
                </c:pt>
                <c:pt idx="185">
                  <c:v>0.54227405247813243</c:v>
                </c:pt>
                <c:pt idx="186">
                  <c:v>0.54518950437317615</c:v>
                </c:pt>
                <c:pt idx="187">
                  <c:v>0.54810495626821987</c:v>
                </c:pt>
                <c:pt idx="188">
                  <c:v>0.55102040816326359</c:v>
                </c:pt>
                <c:pt idx="189">
                  <c:v>0.55393586005830731</c:v>
                </c:pt>
                <c:pt idx="190">
                  <c:v>0.55685131195335102</c:v>
                </c:pt>
                <c:pt idx="191">
                  <c:v>0.55976676384839474</c:v>
                </c:pt>
                <c:pt idx="192">
                  <c:v>0.56268221574343846</c:v>
                </c:pt>
                <c:pt idx="193">
                  <c:v>0.56559766763848218</c:v>
                </c:pt>
                <c:pt idx="194">
                  <c:v>0.5685131195335259</c:v>
                </c:pt>
                <c:pt idx="195">
                  <c:v>0.57142857142856962</c:v>
                </c:pt>
                <c:pt idx="196">
                  <c:v>0.57434402332361334</c:v>
                </c:pt>
                <c:pt idx="197">
                  <c:v>0.57725947521865706</c:v>
                </c:pt>
                <c:pt idx="198">
                  <c:v>0.58017492711370078</c:v>
                </c:pt>
                <c:pt idx="199">
                  <c:v>0.5830903790087445</c:v>
                </c:pt>
                <c:pt idx="200">
                  <c:v>0.58600583090378822</c:v>
                </c:pt>
                <c:pt idx="201">
                  <c:v>0.58892128279883194</c:v>
                </c:pt>
                <c:pt idx="202">
                  <c:v>0.59183673469387565</c:v>
                </c:pt>
                <c:pt idx="203">
                  <c:v>0.59475218658891937</c:v>
                </c:pt>
                <c:pt idx="204">
                  <c:v>0.59766763848396309</c:v>
                </c:pt>
                <c:pt idx="205">
                  <c:v>0.60058309037900681</c:v>
                </c:pt>
                <c:pt idx="206">
                  <c:v>0.60349854227405053</c:v>
                </c:pt>
                <c:pt idx="207">
                  <c:v>0.60641399416909425</c:v>
                </c:pt>
                <c:pt idx="208">
                  <c:v>0.60932944606413797</c:v>
                </c:pt>
                <c:pt idx="209">
                  <c:v>0.61224489795918169</c:v>
                </c:pt>
                <c:pt idx="210">
                  <c:v>0.61516034985422541</c:v>
                </c:pt>
                <c:pt idx="211">
                  <c:v>0.61807580174926913</c:v>
                </c:pt>
                <c:pt idx="212">
                  <c:v>0.62099125364431285</c:v>
                </c:pt>
                <c:pt idx="213">
                  <c:v>0.62390670553935657</c:v>
                </c:pt>
                <c:pt idx="214">
                  <c:v>0.62682215743440028</c:v>
                </c:pt>
                <c:pt idx="215">
                  <c:v>0.629737609329444</c:v>
                </c:pt>
                <c:pt idx="216">
                  <c:v>0.63265306122448772</c:v>
                </c:pt>
                <c:pt idx="217">
                  <c:v>0.63556851311953144</c:v>
                </c:pt>
                <c:pt idx="218">
                  <c:v>0.63848396501457516</c:v>
                </c:pt>
                <c:pt idx="219">
                  <c:v>0.64139941690961888</c:v>
                </c:pt>
                <c:pt idx="220">
                  <c:v>0.6443148688046626</c:v>
                </c:pt>
                <c:pt idx="221">
                  <c:v>0.64723032069970632</c:v>
                </c:pt>
                <c:pt idx="222">
                  <c:v>0.65014577259475004</c:v>
                </c:pt>
                <c:pt idx="223">
                  <c:v>0.65306122448979376</c:v>
                </c:pt>
                <c:pt idx="224">
                  <c:v>0.65597667638483748</c:v>
                </c:pt>
                <c:pt idx="225">
                  <c:v>0.6588921282798812</c:v>
                </c:pt>
                <c:pt idx="226">
                  <c:v>0.66180758017492491</c:v>
                </c:pt>
                <c:pt idx="227">
                  <c:v>0.66472303206996863</c:v>
                </c:pt>
                <c:pt idx="228">
                  <c:v>0.66763848396501235</c:v>
                </c:pt>
                <c:pt idx="229">
                  <c:v>0.67055393586005607</c:v>
                </c:pt>
                <c:pt idx="230">
                  <c:v>0.67346938775509979</c:v>
                </c:pt>
                <c:pt idx="231">
                  <c:v>0.67638483965014351</c:v>
                </c:pt>
                <c:pt idx="232">
                  <c:v>0.67930029154518723</c:v>
                </c:pt>
                <c:pt idx="233">
                  <c:v>0.68221574344023095</c:v>
                </c:pt>
                <c:pt idx="234">
                  <c:v>0.68513119533527467</c:v>
                </c:pt>
                <c:pt idx="235">
                  <c:v>0.68804664723031839</c:v>
                </c:pt>
                <c:pt idx="236">
                  <c:v>0.69096209912536211</c:v>
                </c:pt>
                <c:pt idx="237">
                  <c:v>0.69387755102040582</c:v>
                </c:pt>
                <c:pt idx="238">
                  <c:v>0.69679300291544954</c:v>
                </c:pt>
                <c:pt idx="239">
                  <c:v>0.69970845481049326</c:v>
                </c:pt>
                <c:pt idx="240">
                  <c:v>0.70262390670553698</c:v>
                </c:pt>
                <c:pt idx="241">
                  <c:v>0.7055393586005807</c:v>
                </c:pt>
                <c:pt idx="242">
                  <c:v>0.70845481049562442</c:v>
                </c:pt>
                <c:pt idx="243">
                  <c:v>0.71137026239066814</c:v>
                </c:pt>
                <c:pt idx="244">
                  <c:v>0.71428571428571186</c:v>
                </c:pt>
                <c:pt idx="245">
                  <c:v>0.71720116618075558</c:v>
                </c:pt>
                <c:pt idx="246">
                  <c:v>0.7201166180757993</c:v>
                </c:pt>
                <c:pt idx="247">
                  <c:v>0.72303206997084302</c:v>
                </c:pt>
                <c:pt idx="248">
                  <c:v>0.72594752186588674</c:v>
                </c:pt>
                <c:pt idx="249">
                  <c:v>0.72886297376093045</c:v>
                </c:pt>
                <c:pt idx="250">
                  <c:v>0.73177842565597417</c:v>
                </c:pt>
                <c:pt idx="251">
                  <c:v>0.73469387755101789</c:v>
                </c:pt>
                <c:pt idx="252">
                  <c:v>0.73760932944606161</c:v>
                </c:pt>
                <c:pt idx="253">
                  <c:v>0.74052478134110533</c:v>
                </c:pt>
                <c:pt idx="254">
                  <c:v>0.74344023323614905</c:v>
                </c:pt>
                <c:pt idx="255">
                  <c:v>0.74635568513119277</c:v>
                </c:pt>
                <c:pt idx="256">
                  <c:v>0.74927113702623649</c:v>
                </c:pt>
                <c:pt idx="257">
                  <c:v>0.75218658892128021</c:v>
                </c:pt>
                <c:pt idx="258">
                  <c:v>0.75510204081632393</c:v>
                </c:pt>
                <c:pt idx="259">
                  <c:v>0.75801749271136765</c:v>
                </c:pt>
                <c:pt idx="260">
                  <c:v>0.76093294460641137</c:v>
                </c:pt>
                <c:pt idx="261">
                  <c:v>0.76384839650145508</c:v>
                </c:pt>
                <c:pt idx="262">
                  <c:v>0.7667638483964988</c:v>
                </c:pt>
                <c:pt idx="263">
                  <c:v>0.76967930029154252</c:v>
                </c:pt>
                <c:pt idx="264">
                  <c:v>0.77259475218658624</c:v>
                </c:pt>
                <c:pt idx="265">
                  <c:v>0.77551020408162996</c:v>
                </c:pt>
                <c:pt idx="266">
                  <c:v>0.77842565597667368</c:v>
                </c:pt>
                <c:pt idx="267">
                  <c:v>0.7813411078717174</c:v>
                </c:pt>
                <c:pt idx="268">
                  <c:v>0.78425655976676112</c:v>
                </c:pt>
                <c:pt idx="269">
                  <c:v>0.78717201166180484</c:v>
                </c:pt>
                <c:pt idx="270">
                  <c:v>0.79008746355684856</c:v>
                </c:pt>
                <c:pt idx="271">
                  <c:v>0.79300291545189228</c:v>
                </c:pt>
                <c:pt idx="272">
                  <c:v>0.795918367346936</c:v>
                </c:pt>
                <c:pt idx="273">
                  <c:v>0.79883381924197971</c:v>
                </c:pt>
                <c:pt idx="274">
                  <c:v>0.80174927113702343</c:v>
                </c:pt>
                <c:pt idx="275">
                  <c:v>0.80466472303206715</c:v>
                </c:pt>
                <c:pt idx="276">
                  <c:v>0.80758017492711087</c:v>
                </c:pt>
                <c:pt idx="277">
                  <c:v>0.81049562682215459</c:v>
                </c:pt>
                <c:pt idx="278">
                  <c:v>0.81341107871719831</c:v>
                </c:pt>
                <c:pt idx="279">
                  <c:v>0.81632653061224203</c:v>
                </c:pt>
                <c:pt idx="280">
                  <c:v>0.81924198250728575</c:v>
                </c:pt>
                <c:pt idx="281">
                  <c:v>0.82215743440232947</c:v>
                </c:pt>
                <c:pt idx="282">
                  <c:v>0.82507288629737319</c:v>
                </c:pt>
                <c:pt idx="283">
                  <c:v>0.82798833819241691</c:v>
                </c:pt>
                <c:pt idx="284">
                  <c:v>0.83090379008746063</c:v>
                </c:pt>
                <c:pt idx="285">
                  <c:v>0.83381924198250434</c:v>
                </c:pt>
                <c:pt idx="286">
                  <c:v>0.83673469387754806</c:v>
                </c:pt>
                <c:pt idx="287">
                  <c:v>0.83965014577259178</c:v>
                </c:pt>
                <c:pt idx="288">
                  <c:v>0.8425655976676355</c:v>
                </c:pt>
                <c:pt idx="289">
                  <c:v>0.84548104956267922</c:v>
                </c:pt>
                <c:pt idx="290">
                  <c:v>0.84839650145772294</c:v>
                </c:pt>
                <c:pt idx="291">
                  <c:v>0.85131195335276666</c:v>
                </c:pt>
                <c:pt idx="292">
                  <c:v>0.85422740524781038</c:v>
                </c:pt>
                <c:pt idx="293">
                  <c:v>0.8571428571428541</c:v>
                </c:pt>
                <c:pt idx="294">
                  <c:v>0.86005830903789782</c:v>
                </c:pt>
                <c:pt idx="295">
                  <c:v>0.86297376093294154</c:v>
                </c:pt>
                <c:pt idx="296">
                  <c:v>0.86588921282798526</c:v>
                </c:pt>
                <c:pt idx="297">
                  <c:v>0.86880466472302897</c:v>
                </c:pt>
                <c:pt idx="298">
                  <c:v>0.87172011661807269</c:v>
                </c:pt>
                <c:pt idx="299">
                  <c:v>0.87463556851311641</c:v>
                </c:pt>
                <c:pt idx="300">
                  <c:v>0.87755102040816013</c:v>
                </c:pt>
                <c:pt idx="301">
                  <c:v>0.88046647230320385</c:v>
                </c:pt>
                <c:pt idx="302">
                  <c:v>0.88338192419824757</c:v>
                </c:pt>
                <c:pt idx="303">
                  <c:v>0.88629737609329129</c:v>
                </c:pt>
                <c:pt idx="304">
                  <c:v>0.88921282798833501</c:v>
                </c:pt>
                <c:pt idx="305">
                  <c:v>0.89212827988337873</c:v>
                </c:pt>
                <c:pt idx="306">
                  <c:v>0.89504373177842245</c:v>
                </c:pt>
                <c:pt idx="307">
                  <c:v>0.89795918367346617</c:v>
                </c:pt>
                <c:pt idx="308">
                  <c:v>0.90087463556850988</c:v>
                </c:pt>
                <c:pt idx="309">
                  <c:v>0.9037900874635536</c:v>
                </c:pt>
                <c:pt idx="310">
                  <c:v>0.90670553935859732</c:v>
                </c:pt>
                <c:pt idx="311">
                  <c:v>0.90962099125364104</c:v>
                </c:pt>
                <c:pt idx="312">
                  <c:v>0.91253644314868476</c:v>
                </c:pt>
                <c:pt idx="313">
                  <c:v>0.91545189504372848</c:v>
                </c:pt>
                <c:pt idx="314">
                  <c:v>0.9183673469387722</c:v>
                </c:pt>
                <c:pt idx="315">
                  <c:v>0.92128279883381592</c:v>
                </c:pt>
                <c:pt idx="316">
                  <c:v>0.92419825072885964</c:v>
                </c:pt>
                <c:pt idx="317">
                  <c:v>0.92711370262390336</c:v>
                </c:pt>
                <c:pt idx="318">
                  <c:v>0.93002915451894708</c:v>
                </c:pt>
                <c:pt idx="319">
                  <c:v>0.9329446064139908</c:v>
                </c:pt>
                <c:pt idx="320">
                  <c:v>0.93586005830903451</c:v>
                </c:pt>
                <c:pt idx="321">
                  <c:v>0.93877551020407823</c:v>
                </c:pt>
                <c:pt idx="322">
                  <c:v>0.94169096209912195</c:v>
                </c:pt>
                <c:pt idx="323">
                  <c:v>0.94460641399416567</c:v>
                </c:pt>
                <c:pt idx="324">
                  <c:v>0.94752186588920939</c:v>
                </c:pt>
                <c:pt idx="325">
                  <c:v>0.95043731778425311</c:v>
                </c:pt>
                <c:pt idx="326">
                  <c:v>0.95335276967929683</c:v>
                </c:pt>
                <c:pt idx="327">
                  <c:v>0.95626822157434055</c:v>
                </c:pt>
                <c:pt idx="328">
                  <c:v>0.95918367346938427</c:v>
                </c:pt>
                <c:pt idx="329">
                  <c:v>0.96209912536442799</c:v>
                </c:pt>
                <c:pt idx="330">
                  <c:v>0.96501457725947171</c:v>
                </c:pt>
                <c:pt idx="331">
                  <c:v>0.96793002915451543</c:v>
                </c:pt>
                <c:pt idx="332">
                  <c:v>0.97084548104955914</c:v>
                </c:pt>
                <c:pt idx="333">
                  <c:v>0.97376093294460286</c:v>
                </c:pt>
                <c:pt idx="334">
                  <c:v>0.97667638483964658</c:v>
                </c:pt>
                <c:pt idx="335">
                  <c:v>0.9795918367346903</c:v>
                </c:pt>
                <c:pt idx="336">
                  <c:v>0.98250728862973402</c:v>
                </c:pt>
                <c:pt idx="337">
                  <c:v>0.98542274052477774</c:v>
                </c:pt>
                <c:pt idx="338">
                  <c:v>0.98833819241982146</c:v>
                </c:pt>
                <c:pt idx="339">
                  <c:v>0.99125364431486518</c:v>
                </c:pt>
                <c:pt idx="340">
                  <c:v>0.9941690962099089</c:v>
                </c:pt>
                <c:pt idx="341">
                  <c:v>0.99708454810495262</c:v>
                </c:pt>
                <c:pt idx="342">
                  <c:v>0.99999999999999634</c:v>
                </c:pt>
              </c:numCache>
            </c:numRef>
          </c:cat>
          <c:val>
            <c:numRef>
              <c:f>'Parte3 alinea b)'!$H$2:$H$344</c:f>
              <c:numCache>
                <c:formatCode>0.00%</c:formatCode>
                <c:ptCount val="343"/>
                <c:pt idx="0">
                  <c:v>3.3827202788788424E-2</c:v>
                </c:pt>
                <c:pt idx="1">
                  <c:v>6.3114568893169187E-2</c:v>
                </c:pt>
                <c:pt idx="2">
                  <c:v>9.1918236302573259E-2</c:v>
                </c:pt>
                <c:pt idx="3">
                  <c:v>0.11749749152732333</c:v>
                </c:pt>
                <c:pt idx="4">
                  <c:v>0.13922632817712183</c:v>
                </c:pt>
                <c:pt idx="5">
                  <c:v>0.16071847689843327</c:v>
                </c:pt>
                <c:pt idx="6">
                  <c:v>0.18103013535959583</c:v>
                </c:pt>
                <c:pt idx="7">
                  <c:v>0.20031540878507617</c:v>
                </c:pt>
                <c:pt idx="8">
                  <c:v>0.21913099308144043</c:v>
                </c:pt>
                <c:pt idx="9">
                  <c:v>0.23544107712547122</c:v>
                </c:pt>
                <c:pt idx="10">
                  <c:v>0.2516201901623446</c:v>
                </c:pt>
                <c:pt idx="11">
                  <c:v>0.26428382385017063</c:v>
                </c:pt>
                <c:pt idx="12">
                  <c:v>0.27667307281716103</c:v>
                </c:pt>
                <c:pt idx="13">
                  <c:v>0.28857166439034265</c:v>
                </c:pt>
                <c:pt idx="14">
                  <c:v>0.29876343921753995</c:v>
                </c:pt>
                <c:pt idx="15">
                  <c:v>0.30893143465005279</c:v>
                </c:pt>
                <c:pt idx="16">
                  <c:v>0.31811304604414331</c:v>
                </c:pt>
                <c:pt idx="17">
                  <c:v>0.32631163753898196</c:v>
                </c:pt>
                <c:pt idx="18">
                  <c:v>0.33448953727371727</c:v>
                </c:pt>
                <c:pt idx="19">
                  <c:v>0.34263978654951721</c:v>
                </c:pt>
                <c:pt idx="20">
                  <c:v>0.35078782378860229</c:v>
                </c:pt>
                <c:pt idx="21">
                  <c:v>0.35887857849359284</c:v>
                </c:pt>
                <c:pt idx="22">
                  <c:v>0.36678103357323333</c:v>
                </c:pt>
                <c:pt idx="23">
                  <c:v>0.37461846399027737</c:v>
                </c:pt>
                <c:pt idx="24">
                  <c:v>0.38238810469883144</c:v>
                </c:pt>
                <c:pt idx="25">
                  <c:v>0.39007746690827638</c:v>
                </c:pt>
                <c:pt idx="26">
                  <c:v>0.39770788755609071</c:v>
                </c:pt>
                <c:pt idx="27">
                  <c:v>0.40531563482757799</c:v>
                </c:pt>
                <c:pt idx="28">
                  <c:v>0.41282047630772734</c:v>
                </c:pt>
                <c:pt idx="29">
                  <c:v>0.42006821460387567</c:v>
                </c:pt>
                <c:pt idx="30">
                  <c:v>0.42730452404366398</c:v>
                </c:pt>
                <c:pt idx="31">
                  <c:v>0.4344991734586563</c:v>
                </c:pt>
                <c:pt idx="32">
                  <c:v>0.4416377846102062</c:v>
                </c:pt>
                <c:pt idx="33">
                  <c:v>0.44875602659034036</c:v>
                </c:pt>
                <c:pt idx="34">
                  <c:v>0.45580846047820828</c:v>
                </c:pt>
                <c:pt idx="35">
                  <c:v>0.46279508627380989</c:v>
                </c:pt>
                <c:pt idx="36">
                  <c:v>0.46968770050903114</c:v>
                </c:pt>
                <c:pt idx="37">
                  <c:v>0.47646869905834982</c:v>
                </c:pt>
                <c:pt idx="38">
                  <c:v>0.48286540231256458</c:v>
                </c:pt>
                <c:pt idx="39">
                  <c:v>0.48913832367894522</c:v>
                </c:pt>
                <c:pt idx="40">
                  <c:v>0.49540281165535055</c:v>
                </c:pt>
                <c:pt idx="41">
                  <c:v>0.50160941800438441</c:v>
                </c:pt>
                <c:pt idx="42">
                  <c:v>0.50781491833506087</c:v>
                </c:pt>
                <c:pt idx="43">
                  <c:v>0.51398129326634368</c:v>
                </c:pt>
                <c:pt idx="44">
                  <c:v>0.52006932523064286</c:v>
                </c:pt>
                <c:pt idx="45">
                  <c:v>0.52614403889055483</c:v>
                </c:pt>
                <c:pt idx="46">
                  <c:v>0.53219759994938121</c:v>
                </c:pt>
                <c:pt idx="47">
                  <c:v>0.5381058117624038</c:v>
                </c:pt>
                <c:pt idx="48">
                  <c:v>0.54396798556129899</c:v>
                </c:pt>
                <c:pt idx="49">
                  <c:v>0.54981785490596791</c:v>
                </c:pt>
                <c:pt idx="50">
                  <c:v>0.55558297559399983</c:v>
                </c:pt>
                <c:pt idx="51">
                  <c:v>0.56129076766383901</c:v>
                </c:pt>
                <c:pt idx="52">
                  <c:v>0.56670269982306931</c:v>
                </c:pt>
                <c:pt idx="53">
                  <c:v>0.5720245375702685</c:v>
                </c:pt>
                <c:pt idx="54">
                  <c:v>0.57728683466256003</c:v>
                </c:pt>
                <c:pt idx="55">
                  <c:v>0.58246765506918863</c:v>
                </c:pt>
                <c:pt idx="56">
                  <c:v>0.58763773788093066</c:v>
                </c:pt>
                <c:pt idx="57">
                  <c:v>0.59267832437665846</c:v>
                </c:pt>
                <c:pt idx="58">
                  <c:v>0.5976789559592246</c:v>
                </c:pt>
                <c:pt idx="59">
                  <c:v>0.60263322693897581</c:v>
                </c:pt>
                <c:pt idx="60">
                  <c:v>0.60752431662005957</c:v>
                </c:pt>
                <c:pt idx="61">
                  <c:v>0.61231227008931421</c:v>
                </c:pt>
                <c:pt idx="62">
                  <c:v>0.61703496847548134</c:v>
                </c:pt>
                <c:pt idx="63">
                  <c:v>0.62169102925561415</c:v>
                </c:pt>
                <c:pt idx="64">
                  <c:v>0.62628930057657195</c:v>
                </c:pt>
                <c:pt idx="65">
                  <c:v>0.63086217955940738</c:v>
                </c:pt>
                <c:pt idx="66">
                  <c:v>0.63529874177969126</c:v>
                </c:pt>
                <c:pt idx="67">
                  <c:v>0.63972120226591811</c:v>
                </c:pt>
                <c:pt idx="68">
                  <c:v>0.64411255598584261</c:v>
                </c:pt>
                <c:pt idx="69">
                  <c:v>0.64849681275464044</c:v>
                </c:pt>
                <c:pt idx="70">
                  <c:v>0.65286991717166765</c:v>
                </c:pt>
                <c:pt idx="71">
                  <c:v>0.65716237441679992</c:v>
                </c:pt>
                <c:pt idx="72">
                  <c:v>0.66143519983608801</c:v>
                </c:pt>
                <c:pt idx="73">
                  <c:v>0.66568784042035323</c:v>
                </c:pt>
                <c:pt idx="74">
                  <c:v>0.66988130902249676</c:v>
                </c:pt>
                <c:pt idx="75">
                  <c:v>0.67400952254155266</c:v>
                </c:pt>
                <c:pt idx="76">
                  <c:v>0.67812722888621313</c:v>
                </c:pt>
                <c:pt idx="77">
                  <c:v>0.6822098191480257</c:v>
                </c:pt>
                <c:pt idx="78">
                  <c:v>0.6862217624872583</c:v>
                </c:pt>
                <c:pt idx="79">
                  <c:v>0.69021587128047757</c:v>
                </c:pt>
                <c:pt idx="80">
                  <c:v>0.69408002291670035</c:v>
                </c:pt>
                <c:pt idx="81">
                  <c:v>0.69793726193818928</c:v>
                </c:pt>
                <c:pt idx="82">
                  <c:v>0.70178827960641776</c:v>
                </c:pt>
                <c:pt idx="83">
                  <c:v>0.70560348993032496</c:v>
                </c:pt>
                <c:pt idx="84">
                  <c:v>0.70937335350157804</c:v>
                </c:pt>
                <c:pt idx="85">
                  <c:v>0.71310952959702811</c:v>
                </c:pt>
                <c:pt idx="86">
                  <c:v>0.71683473767710049</c:v>
                </c:pt>
                <c:pt idx="87">
                  <c:v>0.72050353882094464</c:v>
                </c:pt>
                <c:pt idx="88">
                  <c:v>0.72413542660211005</c:v>
                </c:pt>
                <c:pt idx="89">
                  <c:v>0.72769924817019616</c:v>
                </c:pt>
                <c:pt idx="90">
                  <c:v>0.7312304882808367</c:v>
                </c:pt>
                <c:pt idx="91">
                  <c:v>0.73475592179510085</c:v>
                </c:pt>
                <c:pt idx="92">
                  <c:v>0.73827444269463116</c:v>
                </c:pt>
                <c:pt idx="93">
                  <c:v>0.7417888160253211</c:v>
                </c:pt>
                <c:pt idx="94">
                  <c:v>0.74527277385118207</c:v>
                </c:pt>
                <c:pt idx="95">
                  <c:v>0.74873060199334907</c:v>
                </c:pt>
                <c:pt idx="96">
                  <c:v>0.75210828988870171</c:v>
                </c:pt>
                <c:pt idx="97">
                  <c:v>0.7554754245255606</c:v>
                </c:pt>
                <c:pt idx="98">
                  <c:v>0.75883320409047972</c:v>
                </c:pt>
                <c:pt idx="99">
                  <c:v>0.76217268826840323</c:v>
                </c:pt>
                <c:pt idx="100">
                  <c:v>0.76545309263240147</c:v>
                </c:pt>
                <c:pt idx="101">
                  <c:v>0.76869441768110425</c:v>
                </c:pt>
                <c:pt idx="102">
                  <c:v>0.77190906003693438</c:v>
                </c:pt>
                <c:pt idx="103">
                  <c:v>0.77511789579638812</c:v>
                </c:pt>
                <c:pt idx="104">
                  <c:v>0.77829106246381519</c:v>
                </c:pt>
                <c:pt idx="105">
                  <c:v>0.78143339886952923</c:v>
                </c:pt>
                <c:pt idx="106">
                  <c:v>0.78456250913905257</c:v>
                </c:pt>
                <c:pt idx="107">
                  <c:v>0.78762452096155933</c:v>
                </c:pt>
                <c:pt idx="108">
                  <c:v>0.7906858876066909</c:v>
                </c:pt>
                <c:pt idx="109">
                  <c:v>0.79361826486088882</c:v>
                </c:pt>
                <c:pt idx="110">
                  <c:v>0.79649243789902768</c:v>
                </c:pt>
                <c:pt idx="111">
                  <c:v>0.79935508991261017</c:v>
                </c:pt>
                <c:pt idx="112">
                  <c:v>0.80212843094383124</c:v>
                </c:pt>
                <c:pt idx="113">
                  <c:v>0.80489693314473865</c:v>
                </c:pt>
                <c:pt idx="114">
                  <c:v>0.80763501984081709</c:v>
                </c:pt>
                <c:pt idx="115">
                  <c:v>0.81036190810102671</c:v>
                </c:pt>
                <c:pt idx="116">
                  <c:v>0.81308755209058425</c:v>
                </c:pt>
                <c:pt idx="117">
                  <c:v>0.81576066020816451</c:v>
                </c:pt>
                <c:pt idx="118">
                  <c:v>0.81841068019253371</c:v>
                </c:pt>
                <c:pt idx="119">
                  <c:v>0.82098562918089324</c:v>
                </c:pt>
                <c:pt idx="120">
                  <c:v>0.82352440215214562</c:v>
                </c:pt>
                <c:pt idx="121">
                  <c:v>0.82603893488773128</c:v>
                </c:pt>
                <c:pt idx="122">
                  <c:v>0.82851457264441453</c:v>
                </c:pt>
                <c:pt idx="123">
                  <c:v>0.83098652367323966</c:v>
                </c:pt>
                <c:pt idx="124">
                  <c:v>0.83343690734409526</c:v>
                </c:pt>
                <c:pt idx="125">
                  <c:v>0.83584111474852874</c:v>
                </c:pt>
                <c:pt idx="126">
                  <c:v>0.8382225566084387</c:v>
                </c:pt>
                <c:pt idx="127">
                  <c:v>0.84058943589330937</c:v>
                </c:pt>
                <c:pt idx="128">
                  <c:v>0.84295433356195626</c:v>
                </c:pt>
                <c:pt idx="129">
                  <c:v>0.8453180791281476</c:v>
                </c:pt>
                <c:pt idx="130">
                  <c:v>0.84764832155492886</c:v>
                </c:pt>
                <c:pt idx="131">
                  <c:v>0.84992948441709981</c:v>
                </c:pt>
                <c:pt idx="132">
                  <c:v>0.85220806656977011</c:v>
                </c:pt>
                <c:pt idx="133">
                  <c:v>0.85448222464901069</c:v>
                </c:pt>
                <c:pt idx="134">
                  <c:v>0.85673301809045088</c:v>
                </c:pt>
                <c:pt idx="135">
                  <c:v>0.85892431696108174</c:v>
                </c:pt>
                <c:pt idx="136">
                  <c:v>0.86106492332366436</c:v>
                </c:pt>
                <c:pt idx="137">
                  <c:v>0.86320368632231792</c:v>
                </c:pt>
                <c:pt idx="138">
                  <c:v>0.86533516803345178</c:v>
                </c:pt>
                <c:pt idx="139">
                  <c:v>0.86744075048138281</c:v>
                </c:pt>
                <c:pt idx="140">
                  <c:v>0.86952430473036202</c:v>
                </c:pt>
                <c:pt idx="141">
                  <c:v>0.87160348099000973</c:v>
                </c:pt>
                <c:pt idx="142">
                  <c:v>0.87368113647441603</c:v>
                </c:pt>
                <c:pt idx="143">
                  <c:v>0.87571897529795539</c:v>
                </c:pt>
                <c:pt idx="144">
                  <c:v>0.87774114552809801</c:v>
                </c:pt>
                <c:pt idx="145">
                  <c:v>0.87975926035759677</c:v>
                </c:pt>
                <c:pt idx="146">
                  <c:v>0.88177497881398781</c:v>
                </c:pt>
                <c:pt idx="147">
                  <c:v>0.8837787154048401</c:v>
                </c:pt>
                <c:pt idx="148">
                  <c:v>0.88577779750177166</c:v>
                </c:pt>
                <c:pt idx="149">
                  <c:v>0.88775019690583057</c:v>
                </c:pt>
                <c:pt idx="150">
                  <c:v>0.88966747972841154</c:v>
                </c:pt>
                <c:pt idx="151">
                  <c:v>0.89157328761053434</c:v>
                </c:pt>
                <c:pt idx="152">
                  <c:v>0.8934707542708783</c:v>
                </c:pt>
                <c:pt idx="153">
                  <c:v>0.89535513304732617</c:v>
                </c:pt>
                <c:pt idx="154">
                  <c:v>0.89723937357147932</c:v>
                </c:pt>
                <c:pt idx="155">
                  <c:v>0.89911651714450569</c:v>
                </c:pt>
                <c:pt idx="156">
                  <c:v>0.90098651768230709</c:v>
                </c:pt>
                <c:pt idx="157">
                  <c:v>0.90283559603951402</c:v>
                </c:pt>
                <c:pt idx="158">
                  <c:v>0.90462541024640275</c:v>
                </c:pt>
                <c:pt idx="159">
                  <c:v>0.9063860532191147</c:v>
                </c:pt>
                <c:pt idx="160">
                  <c:v>0.9081295529072867</c:v>
                </c:pt>
                <c:pt idx="161">
                  <c:v>0.90987268392267284</c:v>
                </c:pt>
                <c:pt idx="162">
                  <c:v>0.91158037626652344</c:v>
                </c:pt>
                <c:pt idx="163">
                  <c:v>0.91327604066073709</c:v>
                </c:pt>
                <c:pt idx="164">
                  <c:v>0.9149699538592182</c:v>
                </c:pt>
                <c:pt idx="165">
                  <c:v>0.91663464973942421</c:v>
                </c:pt>
                <c:pt idx="166">
                  <c:v>0.91828952970670819</c:v>
                </c:pt>
                <c:pt idx="167">
                  <c:v>0.91993417900418606</c:v>
                </c:pt>
                <c:pt idx="168">
                  <c:v>0.92155905822352513</c:v>
                </c:pt>
                <c:pt idx="169">
                  <c:v>0.92316361435554672</c:v>
                </c:pt>
                <c:pt idx="170">
                  <c:v>0.92474632662500933</c:v>
                </c:pt>
                <c:pt idx="171">
                  <c:v>0.92632682685775702</c:v>
                </c:pt>
                <c:pt idx="172">
                  <c:v>0.92790493071739699</c:v>
                </c:pt>
                <c:pt idx="173">
                  <c:v>0.92947662888738358</c:v>
                </c:pt>
                <c:pt idx="174">
                  <c:v>0.93104620718885178</c:v>
                </c:pt>
                <c:pt idx="175">
                  <c:v>0.93261011714623832</c:v>
                </c:pt>
                <c:pt idx="176">
                  <c:v>0.93414702182206455</c:v>
                </c:pt>
                <c:pt idx="177">
                  <c:v>0.93562060694692872</c:v>
                </c:pt>
                <c:pt idx="178">
                  <c:v>0.93707294730251089</c:v>
                </c:pt>
                <c:pt idx="179">
                  <c:v>0.93851929672532375</c:v>
                </c:pt>
                <c:pt idx="180">
                  <c:v>0.9399495627978558</c:v>
                </c:pt>
                <c:pt idx="181">
                  <c:v>0.94137005904156401</c:v>
                </c:pt>
                <c:pt idx="182">
                  <c:v>0.94278189147480573</c:v>
                </c:pt>
                <c:pt idx="183">
                  <c:v>0.94418266372447335</c:v>
                </c:pt>
                <c:pt idx="184">
                  <c:v>0.94558288296496229</c:v>
                </c:pt>
                <c:pt idx="185">
                  <c:v>0.94697996848677179</c:v>
                </c:pt>
                <c:pt idx="186">
                  <c:v>0.94836746851615039</c:v>
                </c:pt>
                <c:pt idx="187">
                  <c:v>0.94975275650881419</c:v>
                </c:pt>
                <c:pt idx="188">
                  <c:v>0.95113666197853119</c:v>
                </c:pt>
                <c:pt idx="189">
                  <c:v>0.95245853825203641</c:v>
                </c:pt>
                <c:pt idx="190">
                  <c:v>0.95376861699639592</c:v>
                </c:pt>
                <c:pt idx="191">
                  <c:v>0.95503086044679719</c:v>
                </c:pt>
                <c:pt idx="192">
                  <c:v>0.9562407984457123</c:v>
                </c:pt>
                <c:pt idx="193">
                  <c:v>0.95742589711568371</c:v>
                </c:pt>
                <c:pt idx="194">
                  <c:v>0.95860767773058286</c:v>
                </c:pt>
                <c:pt idx="195">
                  <c:v>0.95978079453501564</c:v>
                </c:pt>
                <c:pt idx="196">
                  <c:v>0.96095317399387681</c:v>
                </c:pt>
                <c:pt idx="197">
                  <c:v>0.96211421676457443</c:v>
                </c:pt>
                <c:pt idx="198">
                  <c:v>0.9632478394968278</c:v>
                </c:pt>
                <c:pt idx="199">
                  <c:v>0.96438113964039363</c:v>
                </c:pt>
                <c:pt idx="200">
                  <c:v>0.9655001537135095</c:v>
                </c:pt>
                <c:pt idx="201">
                  <c:v>0.96661308468565954</c:v>
                </c:pt>
                <c:pt idx="202">
                  <c:v>0.96771274343752056</c:v>
                </c:pt>
                <c:pt idx="203">
                  <c:v>0.96880917630250585</c:v>
                </c:pt>
                <c:pt idx="204">
                  <c:v>0.96990210677602595</c:v>
                </c:pt>
                <c:pt idx="205">
                  <c:v>0.9709938851470904</c:v>
                </c:pt>
                <c:pt idx="206">
                  <c:v>0.97205870432069286</c:v>
                </c:pt>
                <c:pt idx="207">
                  <c:v>0.97312177229856267</c:v>
                </c:pt>
                <c:pt idx="208">
                  <c:v>0.97417967885743129</c:v>
                </c:pt>
                <c:pt idx="209">
                  <c:v>0.97518947361775232</c:v>
                </c:pt>
                <c:pt idx="210">
                  <c:v>0.97617880703846116</c:v>
                </c:pt>
                <c:pt idx="211">
                  <c:v>0.97716431547901716</c:v>
                </c:pt>
                <c:pt idx="212">
                  <c:v>0.97813581435371266</c:v>
                </c:pt>
                <c:pt idx="213">
                  <c:v>0.97910662196693476</c:v>
                </c:pt>
                <c:pt idx="214">
                  <c:v>0.98007660006638875</c:v>
                </c:pt>
                <c:pt idx="215">
                  <c:v>0.98102971138589212</c:v>
                </c:pt>
                <c:pt idx="216">
                  <c:v>0.98192097784557664</c:v>
                </c:pt>
                <c:pt idx="217">
                  <c:v>0.98277593003585939</c:v>
                </c:pt>
                <c:pt idx="218">
                  <c:v>0.98361655007159388</c:v>
                </c:pt>
                <c:pt idx="219">
                  <c:v>0.9844515939314431</c:v>
                </c:pt>
                <c:pt idx="220">
                  <c:v>0.98528442575457753</c:v>
                </c:pt>
                <c:pt idx="221">
                  <c:v>0.98609914652710928</c:v>
                </c:pt>
                <c:pt idx="222">
                  <c:v>0.98685377363555471</c:v>
                </c:pt>
                <c:pt idx="223">
                  <c:v>0.98759158004814773</c:v>
                </c:pt>
                <c:pt idx="224">
                  <c:v>0.98827675842056706</c:v>
                </c:pt>
                <c:pt idx="225">
                  <c:v>0.98894769680663464</c:v>
                </c:pt>
                <c:pt idx="226">
                  <c:v>0.98960398044946651</c:v>
                </c:pt>
                <c:pt idx="227">
                  <c:v>0.99025754513050301</c:v>
                </c:pt>
                <c:pt idx="228">
                  <c:v>0.99088216899785386</c:v>
                </c:pt>
                <c:pt idx="229">
                  <c:v>0.99149637785900568</c:v>
                </c:pt>
                <c:pt idx="230">
                  <c:v>0.99206279751029747</c:v>
                </c:pt>
                <c:pt idx="231">
                  <c:v>0.99261668228687183</c:v>
                </c:pt>
                <c:pt idx="232">
                  <c:v>0.99316554389673961</c:v>
                </c:pt>
                <c:pt idx="233">
                  <c:v>0.99369518843764726</c:v>
                </c:pt>
                <c:pt idx="234">
                  <c:v>0.99420616891877356</c:v>
                </c:pt>
                <c:pt idx="235">
                  <c:v>0.99468954502506268</c:v>
                </c:pt>
                <c:pt idx="236">
                  <c:v>0.99512020092298159</c:v>
                </c:pt>
                <c:pt idx="237">
                  <c:v>0.99554988905483777</c:v>
                </c:pt>
                <c:pt idx="238">
                  <c:v>0.99594805566350764</c:v>
                </c:pt>
                <c:pt idx="239">
                  <c:v>0.99630253454705953</c:v>
                </c:pt>
                <c:pt idx="240">
                  <c:v>0.99664719751768938</c:v>
                </c:pt>
                <c:pt idx="241">
                  <c:v>0.99696918711199212</c:v>
                </c:pt>
                <c:pt idx="242">
                  <c:v>0.99728960984695525</c:v>
                </c:pt>
                <c:pt idx="243">
                  <c:v>0.99758067701134856</c:v>
                </c:pt>
                <c:pt idx="244">
                  <c:v>0.99785718160070258</c:v>
                </c:pt>
                <c:pt idx="245">
                  <c:v>0.99811557513945393</c:v>
                </c:pt>
                <c:pt idx="246">
                  <c:v>0.99835392209547713</c:v>
                </c:pt>
                <c:pt idx="247">
                  <c:v>0.99859102478084827</c:v>
                </c:pt>
                <c:pt idx="248">
                  <c:v>0.99876093685100631</c:v>
                </c:pt>
                <c:pt idx="249">
                  <c:v>0.99892849863215483</c:v>
                </c:pt>
                <c:pt idx="250">
                  <c:v>0.99907089849567221</c:v>
                </c:pt>
                <c:pt idx="251">
                  <c:v>0.99918795210516542</c:v>
                </c:pt>
                <c:pt idx="252">
                  <c:v>0.99928666424356483</c:v>
                </c:pt>
                <c:pt idx="253">
                  <c:v>0.99935325576550094</c:v>
                </c:pt>
                <c:pt idx="254">
                  <c:v>0.99941279642040848</c:v>
                </c:pt>
                <c:pt idx="255">
                  <c:v>0.99945980220059871</c:v>
                </c:pt>
                <c:pt idx="256">
                  <c:v>0.9995021074027699</c:v>
                </c:pt>
                <c:pt idx="257">
                  <c:v>0.99954206231593157</c:v>
                </c:pt>
                <c:pt idx="258">
                  <c:v>0.99957966694008371</c:v>
                </c:pt>
                <c:pt idx="259">
                  <c:v>0.99961611946178019</c:v>
                </c:pt>
                <c:pt idx="260">
                  <c:v>0.99964985302168141</c:v>
                </c:pt>
                <c:pt idx="261">
                  <c:v>0.99968248056322517</c:v>
                </c:pt>
                <c:pt idx="262">
                  <c:v>0.99971427859100093</c:v>
                </c:pt>
                <c:pt idx="263">
                  <c:v>0.99974202121813283</c:v>
                </c:pt>
                <c:pt idx="264">
                  <c:v>0.99976865782690727</c:v>
                </c:pt>
                <c:pt idx="265">
                  <c:v>0.99979446492191359</c:v>
                </c:pt>
                <c:pt idx="266">
                  <c:v>0.99981750697102645</c:v>
                </c:pt>
                <c:pt idx="267">
                  <c:v>0.9998390743289961</c:v>
                </c:pt>
                <c:pt idx="268">
                  <c:v>0.99985819922975971</c:v>
                </c:pt>
                <c:pt idx="269">
                  <c:v>0.99987589552347833</c:v>
                </c:pt>
                <c:pt idx="270">
                  <c:v>0.99989179453736621</c:v>
                </c:pt>
                <c:pt idx="271">
                  <c:v>0.99990677186928956</c:v>
                </c:pt>
                <c:pt idx="272">
                  <c:v>0.99991709470729206</c:v>
                </c:pt>
                <c:pt idx="273">
                  <c:v>0.99992741754529457</c:v>
                </c:pt>
                <c:pt idx="274">
                  <c:v>0.99993617352395747</c:v>
                </c:pt>
                <c:pt idx="275">
                  <c:v>0.99994423824114698</c:v>
                </c:pt>
                <c:pt idx="276">
                  <c:v>0.99995142736047016</c:v>
                </c:pt>
                <c:pt idx="277">
                  <c:v>0.99995847822749873</c:v>
                </c:pt>
                <c:pt idx="278">
                  <c:v>0.99996469958075918</c:v>
                </c:pt>
                <c:pt idx="279">
                  <c:v>0.99997022967254623</c:v>
                </c:pt>
                <c:pt idx="280">
                  <c:v>0.99997539109154754</c:v>
                </c:pt>
                <c:pt idx="281">
                  <c:v>0.99998009166956658</c:v>
                </c:pt>
                <c:pt idx="282">
                  <c:v>0.99998396273381751</c:v>
                </c:pt>
                <c:pt idx="283">
                  <c:v>0.99998783379806844</c:v>
                </c:pt>
                <c:pt idx="284">
                  <c:v>0.99999152052592644</c:v>
                </c:pt>
                <c:pt idx="285">
                  <c:v>0.99999428557182002</c:v>
                </c:pt>
                <c:pt idx="286">
                  <c:v>0.99999668194492775</c:v>
                </c:pt>
                <c:pt idx="287">
                  <c:v>0.99999834097246387</c:v>
                </c:pt>
                <c:pt idx="288">
                  <c:v>0.99999917048623188</c:v>
                </c:pt>
                <c:pt idx="289">
                  <c:v>0.99999986174770528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B4-4A70-92C4-CF1E70F7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02568"/>
        <c:axId val="702294040"/>
      </c:lineChart>
      <c:catAx>
        <c:axId val="70230256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294040"/>
        <c:crosses val="autoZero"/>
        <c:auto val="1"/>
        <c:lblAlgn val="ctr"/>
        <c:lblOffset val="100"/>
        <c:noMultiLvlLbl val="0"/>
      </c:catAx>
      <c:valAx>
        <c:axId val="702294040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23025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Análise</a:t>
            </a:r>
            <a:r>
              <a:rPr lang="pt-PT" baseline="0"/>
              <a:t> ABC </a:t>
            </a:r>
          </a:p>
          <a:p>
            <a:pPr>
              <a:defRPr/>
            </a:pPr>
            <a:r>
              <a:rPr lang="pt-PT" baseline="0"/>
              <a:t>(Taxa de Rotação)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 flip="none" rotWithShape="1">
                <a:gsLst>
                  <a:gs pos="15000">
                    <a:srgbClr val="FFC000"/>
                  </a:gs>
                  <a:gs pos="0">
                    <a:srgbClr val="C00000"/>
                  </a:gs>
                  <a:gs pos="73000">
                    <a:srgbClr val="00B050"/>
                  </a:gs>
                </a:gsLst>
                <a:lin ang="5400000" scaled="0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'Parte3 alinea c)'!$O$15:$O$24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'Parte3 alinea c)'!$L$15:$L$24</c:f>
              <c:numCache>
                <c:formatCode>0.000%</c:formatCode>
                <c:ptCount val="10"/>
                <c:pt idx="0">
                  <c:v>0.14286647864901034</c:v>
                </c:pt>
                <c:pt idx="1">
                  <c:v>0.26673347184336094</c:v>
                </c:pt>
                <c:pt idx="2">
                  <c:v>0.37836383713424954</c:v>
                </c:pt>
                <c:pt idx="3">
                  <c:v>0.48581723704272234</c:v>
                </c:pt>
                <c:pt idx="4">
                  <c:v>0.58581265208629052</c:v>
                </c:pt>
                <c:pt idx="5">
                  <c:v>0.68307323309696721</c:v>
                </c:pt>
                <c:pt idx="6">
                  <c:v>0.76796243461251645</c:v>
                </c:pt>
                <c:pt idx="7">
                  <c:v>0.85044915845234181</c:v>
                </c:pt>
                <c:pt idx="8">
                  <c:v>0.93288170265551218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F-4604-A97D-A3B42534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25800"/>
        <c:axId val="472631048"/>
      </c:lineChart>
      <c:catAx>
        <c:axId val="4726258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631048"/>
        <c:crosses val="autoZero"/>
        <c:auto val="1"/>
        <c:lblAlgn val="ctr"/>
        <c:lblOffset val="100"/>
        <c:noMultiLvlLbl val="0"/>
      </c:catAx>
      <c:valAx>
        <c:axId val="472631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262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arte4 alinea a) 1.'!A1"/><Relationship Id="rId3" Type="http://schemas.openxmlformats.org/officeDocument/2006/relationships/hyperlink" Target="#'Parte2 alinea a) e b)'!A1"/><Relationship Id="rId7" Type="http://schemas.openxmlformats.org/officeDocument/2006/relationships/hyperlink" Target="#Parte4!A1"/><Relationship Id="rId12" Type="http://schemas.openxmlformats.org/officeDocument/2006/relationships/hyperlink" Target="#'Parte5 -Calculos-rotas'!A1"/><Relationship Id="rId2" Type="http://schemas.openxmlformats.org/officeDocument/2006/relationships/hyperlink" Target="#'Parte1 alinea b)'!A1"/><Relationship Id="rId1" Type="http://schemas.openxmlformats.org/officeDocument/2006/relationships/hyperlink" Target="#'Parte1 alinea a)'!A1"/><Relationship Id="rId6" Type="http://schemas.openxmlformats.org/officeDocument/2006/relationships/hyperlink" Target="#'Parte3 alinea c)'!A1"/><Relationship Id="rId11" Type="http://schemas.openxmlformats.org/officeDocument/2006/relationships/hyperlink" Target="#'Parte4 alinea c)'!A1"/><Relationship Id="rId5" Type="http://schemas.openxmlformats.org/officeDocument/2006/relationships/hyperlink" Target="#'Parte3 alinea b)'!A1"/><Relationship Id="rId10" Type="http://schemas.openxmlformats.org/officeDocument/2006/relationships/hyperlink" Target="#'Parte4 alinea b)'!A1"/><Relationship Id="rId4" Type="http://schemas.openxmlformats.org/officeDocument/2006/relationships/hyperlink" Target="#'Parte3 alinea a)'!A1"/><Relationship Id="rId9" Type="http://schemas.openxmlformats.org/officeDocument/2006/relationships/hyperlink" Target="#'Parte4 alinea a) 2.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190499</xdr:rowOff>
    </xdr:from>
    <xdr:to>
      <xdr:col>2</xdr:col>
      <xdr:colOff>561975</xdr:colOff>
      <xdr:row>6</xdr:row>
      <xdr:rowOff>171450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BF75D7-B0CB-4CF2-BD8B-40BA146AC898}"/>
            </a:ext>
          </a:extLst>
        </xdr:cNvPr>
        <xdr:cNvSpPr/>
      </xdr:nvSpPr>
      <xdr:spPr>
        <a:xfrm>
          <a:off x="590551" y="761999"/>
          <a:ext cx="1152524" cy="5524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</a:t>
          </a:r>
          <a:r>
            <a:rPr lang="pt-PT" sz="1100" baseline="0">
              <a:solidFill>
                <a:sysClr val="windowText" lastClr="000000"/>
              </a:solidFill>
            </a:rPr>
            <a:t> 1</a:t>
          </a:r>
        </a:p>
        <a:p>
          <a:pPr algn="l"/>
          <a:r>
            <a:rPr lang="pt-PT" sz="1100" baseline="0">
              <a:solidFill>
                <a:sysClr val="windowText" lastClr="000000"/>
              </a:solidFill>
            </a:rPr>
            <a:t>Alinea a)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561974</xdr:colOff>
      <xdr:row>6</xdr:row>
      <xdr:rowOff>171451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8CB6C9-510C-4826-A4EC-902B007B1229}"/>
            </a:ext>
          </a:extLst>
        </xdr:cNvPr>
        <xdr:cNvSpPr/>
      </xdr:nvSpPr>
      <xdr:spPr>
        <a:xfrm>
          <a:off x="1771650" y="762000"/>
          <a:ext cx="1152524" cy="55245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1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</a:t>
          </a:r>
          <a:r>
            <a:rPr lang="pt-PT" sz="1100" baseline="0">
              <a:solidFill>
                <a:sysClr val="windowText" lastClr="000000"/>
              </a:solidFill>
            </a:rPr>
            <a:t> b)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561974</xdr:colOff>
      <xdr:row>10</xdr:row>
      <xdr:rowOff>171451</xdr:rowOff>
    </xdr:to>
    <xdr:sp macro="" textlink="">
      <xdr:nvSpPr>
        <xdr:cNvPr id="31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B97422-E296-462A-9613-16BA1A312C9F}"/>
            </a:ext>
          </a:extLst>
        </xdr:cNvPr>
        <xdr:cNvSpPr/>
      </xdr:nvSpPr>
      <xdr:spPr>
        <a:xfrm>
          <a:off x="590550" y="1524000"/>
          <a:ext cx="1152524" cy="5524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2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a) e</a:t>
          </a:r>
          <a:r>
            <a:rPr lang="pt-PT" sz="1100" baseline="0">
              <a:solidFill>
                <a:sysClr val="windowText" lastClr="000000"/>
              </a:solidFill>
            </a:rPr>
            <a:t> b)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11</xdr:row>
      <xdr:rowOff>180975</xdr:rowOff>
    </xdr:from>
    <xdr:to>
      <xdr:col>2</xdr:col>
      <xdr:colOff>581024</xdr:colOff>
      <xdr:row>14</xdr:row>
      <xdr:rowOff>161926</xdr:rowOff>
    </xdr:to>
    <xdr:sp macro="" textlink="">
      <xdr:nvSpPr>
        <xdr:cNvPr id="32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679D15-7539-4ACD-AD8F-98151115F014}"/>
            </a:ext>
          </a:extLst>
        </xdr:cNvPr>
        <xdr:cNvSpPr/>
      </xdr:nvSpPr>
      <xdr:spPr>
        <a:xfrm>
          <a:off x="609600" y="2276475"/>
          <a:ext cx="1152524" cy="55245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3 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</a:t>
          </a:r>
          <a:r>
            <a:rPr lang="pt-PT" sz="1100" baseline="0">
              <a:solidFill>
                <a:sysClr val="windowText" lastClr="000000"/>
              </a:solidFill>
            </a:rPr>
            <a:t> a)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11</xdr:row>
      <xdr:rowOff>180975</xdr:rowOff>
    </xdr:from>
    <xdr:to>
      <xdr:col>4</xdr:col>
      <xdr:colOff>581024</xdr:colOff>
      <xdr:row>14</xdr:row>
      <xdr:rowOff>161926</xdr:rowOff>
    </xdr:to>
    <xdr:sp macro="" textlink="">
      <xdr:nvSpPr>
        <xdr:cNvPr id="33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30A4C8-A649-406D-B34C-934BBEDC0DA9}"/>
            </a:ext>
          </a:extLst>
        </xdr:cNvPr>
        <xdr:cNvSpPr/>
      </xdr:nvSpPr>
      <xdr:spPr>
        <a:xfrm>
          <a:off x="1790700" y="2276475"/>
          <a:ext cx="1152524" cy="55245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 3 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b)</a:t>
          </a:r>
        </a:p>
      </xdr:txBody>
    </xdr:sp>
    <xdr:clientData/>
  </xdr:twoCellAnchor>
  <xdr:twoCellAnchor>
    <xdr:from>
      <xdr:col>5</xdr:col>
      <xdr:colOff>19050</xdr:colOff>
      <xdr:row>11</xdr:row>
      <xdr:rowOff>180975</xdr:rowOff>
    </xdr:from>
    <xdr:to>
      <xdr:col>6</xdr:col>
      <xdr:colOff>581024</xdr:colOff>
      <xdr:row>14</xdr:row>
      <xdr:rowOff>161926</xdr:rowOff>
    </xdr:to>
    <xdr:sp macro="" textlink="">
      <xdr:nvSpPr>
        <xdr:cNvPr id="34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C82B63-2D87-40E8-8CCA-CA6CB9D8B23C}"/>
            </a:ext>
          </a:extLst>
        </xdr:cNvPr>
        <xdr:cNvSpPr/>
      </xdr:nvSpPr>
      <xdr:spPr>
        <a:xfrm>
          <a:off x="2971800" y="2276475"/>
          <a:ext cx="1152524" cy="55245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</a:t>
          </a:r>
          <a:r>
            <a:rPr lang="pt-PT" sz="1100" baseline="0">
              <a:solidFill>
                <a:sysClr val="windowText" lastClr="000000"/>
              </a:solidFill>
            </a:rPr>
            <a:t> 3</a:t>
          </a:r>
        </a:p>
        <a:p>
          <a:pPr algn="l"/>
          <a:r>
            <a:rPr lang="pt-PT" sz="1100" baseline="0">
              <a:solidFill>
                <a:sysClr val="windowText" lastClr="000000"/>
              </a:solidFill>
            </a:rPr>
            <a:t>Alinea c)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19050</xdr:colOff>
      <xdr:row>16</xdr:row>
      <xdr:rowOff>0</xdr:rowOff>
    </xdr:from>
    <xdr:to>
      <xdr:col>2</xdr:col>
      <xdr:colOff>581024</xdr:colOff>
      <xdr:row>19</xdr:row>
      <xdr:rowOff>76200</xdr:rowOff>
    </xdr:to>
    <xdr:sp macro="" textlink="">
      <xdr:nvSpPr>
        <xdr:cNvPr id="35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34CF3BC-C69A-4CC3-954C-AE817EEFEE9F}"/>
            </a:ext>
          </a:extLst>
        </xdr:cNvPr>
        <xdr:cNvSpPr/>
      </xdr:nvSpPr>
      <xdr:spPr>
        <a:xfrm>
          <a:off x="609600" y="3048000"/>
          <a:ext cx="1152524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4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Cálculos Auxiliares</a:t>
          </a:r>
        </a:p>
      </xdr:txBody>
    </xdr:sp>
    <xdr:clientData/>
  </xdr:twoCellAnchor>
  <xdr:twoCellAnchor>
    <xdr:from>
      <xdr:col>3</xdr:col>
      <xdr:colOff>38100</xdr:colOff>
      <xdr:row>16</xdr:row>
      <xdr:rowOff>9525</xdr:rowOff>
    </xdr:from>
    <xdr:to>
      <xdr:col>5</xdr:col>
      <xdr:colOff>9524</xdr:colOff>
      <xdr:row>19</xdr:row>
      <xdr:rowOff>85725</xdr:rowOff>
    </xdr:to>
    <xdr:sp macro="" textlink="">
      <xdr:nvSpPr>
        <xdr:cNvPr id="36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1087FA-11B6-4592-A028-22638E9CE7E3}"/>
            </a:ext>
          </a:extLst>
        </xdr:cNvPr>
        <xdr:cNvSpPr/>
      </xdr:nvSpPr>
      <xdr:spPr>
        <a:xfrm>
          <a:off x="1809750" y="3057525"/>
          <a:ext cx="1152524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4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a) 1.</a:t>
          </a:r>
        </a:p>
      </xdr:txBody>
    </xdr:sp>
    <xdr:clientData/>
  </xdr:twoCellAnchor>
  <xdr:twoCellAnchor>
    <xdr:from>
      <xdr:col>5</xdr:col>
      <xdr:colOff>38100</xdr:colOff>
      <xdr:row>16</xdr:row>
      <xdr:rowOff>9525</xdr:rowOff>
    </xdr:from>
    <xdr:to>
      <xdr:col>7</xdr:col>
      <xdr:colOff>9524</xdr:colOff>
      <xdr:row>19</xdr:row>
      <xdr:rowOff>85725</xdr:rowOff>
    </xdr:to>
    <xdr:sp macro="" textlink="">
      <xdr:nvSpPr>
        <xdr:cNvPr id="37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01229B6-6569-4511-938B-B943C65ACD0F}"/>
            </a:ext>
          </a:extLst>
        </xdr:cNvPr>
        <xdr:cNvSpPr/>
      </xdr:nvSpPr>
      <xdr:spPr>
        <a:xfrm>
          <a:off x="2990850" y="3057525"/>
          <a:ext cx="1152524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4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a)</a:t>
          </a:r>
          <a:r>
            <a:rPr lang="pt-PT" sz="1100" baseline="0">
              <a:solidFill>
                <a:sysClr val="windowText" lastClr="000000"/>
              </a:solidFill>
            </a:rPr>
            <a:t> 2.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66675</xdr:colOff>
      <xdr:row>16</xdr:row>
      <xdr:rowOff>9525</xdr:rowOff>
    </xdr:from>
    <xdr:to>
      <xdr:col>9</xdr:col>
      <xdr:colOff>38099</xdr:colOff>
      <xdr:row>19</xdr:row>
      <xdr:rowOff>85725</xdr:rowOff>
    </xdr:to>
    <xdr:sp macro="" textlink="">
      <xdr:nvSpPr>
        <xdr:cNvPr id="38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9B2185-3E3F-43DA-9AF6-BB4152FC4C65}"/>
            </a:ext>
          </a:extLst>
        </xdr:cNvPr>
        <xdr:cNvSpPr/>
      </xdr:nvSpPr>
      <xdr:spPr>
        <a:xfrm>
          <a:off x="4200525" y="3057525"/>
          <a:ext cx="1152524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4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Cálculos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b)</a:t>
          </a:r>
        </a:p>
      </xdr:txBody>
    </xdr:sp>
    <xdr:clientData/>
  </xdr:twoCellAnchor>
  <xdr:twoCellAnchor>
    <xdr:from>
      <xdr:col>9</xdr:col>
      <xdr:colOff>104775</xdr:colOff>
      <xdr:row>16</xdr:row>
      <xdr:rowOff>9525</xdr:rowOff>
    </xdr:from>
    <xdr:to>
      <xdr:col>11</xdr:col>
      <xdr:colOff>76199</xdr:colOff>
      <xdr:row>19</xdr:row>
      <xdr:rowOff>85725</xdr:rowOff>
    </xdr:to>
    <xdr:sp macro="" textlink="">
      <xdr:nvSpPr>
        <xdr:cNvPr id="39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4A42F49-B39E-44F9-A641-BE7B0AB8D1D8}"/>
            </a:ext>
          </a:extLst>
        </xdr:cNvPr>
        <xdr:cNvSpPr/>
      </xdr:nvSpPr>
      <xdr:spPr>
        <a:xfrm>
          <a:off x="5419725" y="3057525"/>
          <a:ext cx="1152524" cy="6477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4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Alinea c)</a:t>
          </a:r>
        </a:p>
      </xdr:txBody>
    </xdr:sp>
    <xdr:clientData/>
  </xdr:twoCellAnchor>
  <xdr:twoCellAnchor>
    <xdr:from>
      <xdr:col>1</xdr:col>
      <xdr:colOff>47625</xdr:colOff>
      <xdr:row>20</xdr:row>
      <xdr:rowOff>19050</xdr:rowOff>
    </xdr:from>
    <xdr:to>
      <xdr:col>3</xdr:col>
      <xdr:colOff>19049</xdr:colOff>
      <xdr:row>23</xdr:row>
      <xdr:rowOff>95250</xdr:rowOff>
    </xdr:to>
    <xdr:sp macro="" textlink="">
      <xdr:nvSpPr>
        <xdr:cNvPr id="40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768760A-30CE-450D-8E72-76D0E998854B}"/>
            </a:ext>
          </a:extLst>
        </xdr:cNvPr>
        <xdr:cNvSpPr/>
      </xdr:nvSpPr>
      <xdr:spPr>
        <a:xfrm>
          <a:off x="638175" y="3829050"/>
          <a:ext cx="1152524" cy="647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>
              <a:solidFill>
                <a:sysClr val="windowText" lastClr="000000"/>
              </a:solidFill>
            </a:rPr>
            <a:t>Parte 5</a:t>
          </a:r>
        </a:p>
        <a:p>
          <a:pPr algn="l"/>
          <a:r>
            <a:rPr lang="pt-PT" sz="1100">
              <a:solidFill>
                <a:sysClr val="windowText" lastClr="000000"/>
              </a:solidFill>
            </a:rPr>
            <a:t>Rotas</a:t>
          </a:r>
          <a:r>
            <a:rPr lang="pt-PT" sz="1100" baseline="0">
              <a:solidFill>
                <a:sysClr val="windowText" lastClr="000000"/>
              </a:solidFill>
            </a:rPr>
            <a:t> e Custos</a:t>
          </a:r>
          <a:endParaRPr lang="pt-P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1864</xdr:colOff>
      <xdr:row>2</xdr:row>
      <xdr:rowOff>37352</xdr:rowOff>
    </xdr:from>
    <xdr:to>
      <xdr:col>23</xdr:col>
      <xdr:colOff>504264</xdr:colOff>
      <xdr:row>20</xdr:row>
      <xdr:rowOff>149412</xdr:rowOff>
    </xdr:to>
    <xdr:graphicFrame macro="">
      <xdr:nvGraphicFramePr>
        <xdr:cNvPr id="5" name="Gráfico 46">
          <a:extLst>
            <a:ext uri="{FF2B5EF4-FFF2-40B4-BE49-F238E27FC236}">
              <a16:creationId xmlns:a16="http://schemas.microsoft.com/office/drawing/2014/main" id="{3B04F479-392B-4329-A505-DF08DF03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60030</xdr:colOff>
      <xdr:row>0</xdr:row>
      <xdr:rowOff>192853</xdr:rowOff>
    </xdr:from>
    <xdr:to>
      <xdr:col>20</xdr:col>
      <xdr:colOff>416456</xdr:colOff>
      <xdr:row>15</xdr:row>
      <xdr:rowOff>129579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391C1AD0-8D2A-439D-A282-E55759CD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20834</xdr:colOff>
      <xdr:row>4</xdr:row>
      <xdr:rowOff>79473</xdr:rowOff>
    </xdr:from>
    <xdr:to>
      <xdr:col>23</xdr:col>
      <xdr:colOff>208358</xdr:colOff>
      <xdr:row>19</xdr:row>
      <xdr:rowOff>163711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D906305A-7AA6-40FD-8469-5A789E45F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27215</xdr:colOff>
      <xdr:row>0</xdr:row>
      <xdr:rowOff>54428</xdr:rowOff>
    </xdr:from>
    <xdr:to>
      <xdr:col>0</xdr:col>
      <xdr:colOff>1201972</xdr:colOff>
      <xdr:row>12</xdr:row>
      <xdr:rowOff>0</xdr:rowOff>
    </xdr:to>
    <xdr:pic macro="[1]!kompletacja">
      <xdr:nvPicPr>
        <xdr:cNvPr id="2" name="Obraz 3" descr="przycisk START2 3d.jpg" hidden="1">
          <a:extLst>
            <a:ext uri="{FF2B5EF4-FFF2-40B4-BE49-F238E27FC236}">
              <a16:creationId xmlns:a16="http://schemas.microsoft.com/office/drawing/2014/main" id="{39785A97-1169-486A-8831-30A636DA1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5" y="54428"/>
          <a:ext cx="1231907" cy="1155247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</xdr:colOff>
      <xdr:row>0</xdr:row>
      <xdr:rowOff>27214</xdr:rowOff>
    </xdr:from>
    <xdr:to>
      <xdr:col>0</xdr:col>
      <xdr:colOff>1201971</xdr:colOff>
      <xdr:row>12</xdr:row>
      <xdr:rowOff>1361</xdr:rowOff>
    </xdr:to>
    <xdr:pic macro="[1]!kompletacja">
      <xdr:nvPicPr>
        <xdr:cNvPr id="3" name="Obraz 5" descr="przycisk START2 3d.jpg" hidden="1">
          <a:extLst>
            <a:ext uri="{FF2B5EF4-FFF2-40B4-BE49-F238E27FC236}">
              <a16:creationId xmlns:a16="http://schemas.microsoft.com/office/drawing/2014/main" id="{007A2573-EF52-4586-B17E-39681389A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4" y="27214"/>
          <a:ext cx="1231907" cy="1155247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0</xdr:row>
      <xdr:rowOff>54429</xdr:rowOff>
    </xdr:from>
    <xdr:to>
      <xdr:col>0</xdr:col>
      <xdr:colOff>1215578</xdr:colOff>
      <xdr:row>12</xdr:row>
      <xdr:rowOff>1</xdr:rowOff>
    </xdr:to>
    <xdr:pic macro="[1]!kompletacja">
      <xdr:nvPicPr>
        <xdr:cNvPr id="4" name="Obraz 6" descr="przycisk START2 3d.jpg" hidden="1">
          <a:extLst>
            <a:ext uri="{FF2B5EF4-FFF2-40B4-BE49-F238E27FC236}">
              <a16:creationId xmlns:a16="http://schemas.microsoft.com/office/drawing/2014/main" id="{6DFFA4D8-C41C-4A93-A23D-2D60BDD7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21" y="54429"/>
          <a:ext cx="1231907" cy="1155247"/>
        </a:xfrm>
        <a:prstGeom prst="rect">
          <a:avLst/>
        </a:prstGeom>
      </xdr:spPr>
    </xdr:pic>
    <xdr:clientData/>
  </xdr:twoCellAnchor>
  <xdr:twoCellAnchor editAs="oneCell">
    <xdr:from>
      <xdr:col>55</xdr:col>
      <xdr:colOff>47625</xdr:colOff>
      <xdr:row>3</xdr:row>
      <xdr:rowOff>28575</xdr:rowOff>
    </xdr:from>
    <xdr:to>
      <xdr:col>57</xdr:col>
      <xdr:colOff>390337</xdr:colOff>
      <xdr:row>25</xdr:row>
      <xdr:rowOff>28339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F49BA4C-F2C9-420B-9F54-943132521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352425"/>
          <a:ext cx="1504762" cy="18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54428</xdr:rowOff>
    </xdr:from>
    <xdr:to>
      <xdr:col>0</xdr:col>
      <xdr:colOff>1146182</xdr:colOff>
      <xdr:row>6</xdr:row>
      <xdr:rowOff>0</xdr:rowOff>
    </xdr:to>
    <xdr:pic macro="[1]!kompletacja">
      <xdr:nvPicPr>
        <xdr:cNvPr id="2" name="Obraz 3" descr="przycisk START2 3d.jpg" hidden="1">
          <a:extLst>
            <a:ext uri="{FF2B5EF4-FFF2-40B4-BE49-F238E27FC236}">
              <a16:creationId xmlns:a16="http://schemas.microsoft.com/office/drawing/2014/main" id="{4940B613-F733-429C-9CF3-961DF4CB4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5" y="54428"/>
          <a:ext cx="1174757" cy="10409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27214</xdr:rowOff>
    </xdr:from>
    <xdr:to>
      <xdr:col>0</xdr:col>
      <xdr:colOff>1146182</xdr:colOff>
      <xdr:row>6</xdr:row>
      <xdr:rowOff>1361</xdr:rowOff>
    </xdr:to>
    <xdr:pic macro="[1]!kompletacja">
      <xdr:nvPicPr>
        <xdr:cNvPr id="3" name="Obraz 5" descr="przycisk START2 3d.jpg" hidden="1">
          <a:extLst>
            <a:ext uri="{FF2B5EF4-FFF2-40B4-BE49-F238E27FC236}">
              <a16:creationId xmlns:a16="http://schemas.microsoft.com/office/drawing/2014/main" id="{F594CE42-3A1C-4B74-9998-A72635BE0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4" y="27214"/>
          <a:ext cx="1174757" cy="10695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54429</xdr:rowOff>
    </xdr:from>
    <xdr:to>
      <xdr:col>0</xdr:col>
      <xdr:colOff>1146182</xdr:colOff>
      <xdr:row>6</xdr:row>
      <xdr:rowOff>1</xdr:rowOff>
    </xdr:to>
    <xdr:pic macro="[1]!kompletacja">
      <xdr:nvPicPr>
        <xdr:cNvPr id="4" name="Obraz 6" descr="przycisk START2 3d.jpg" hidden="1">
          <a:extLst>
            <a:ext uri="{FF2B5EF4-FFF2-40B4-BE49-F238E27FC236}">
              <a16:creationId xmlns:a16="http://schemas.microsoft.com/office/drawing/2014/main" id="{C3AE2DE1-ABE0-4E84-BCFB-A7CE6D48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21" y="54429"/>
          <a:ext cx="1174757" cy="104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0</xdr:row>
      <xdr:rowOff>54428</xdr:rowOff>
    </xdr:from>
    <xdr:to>
      <xdr:col>0</xdr:col>
      <xdr:colOff>1163872</xdr:colOff>
      <xdr:row>6</xdr:row>
      <xdr:rowOff>0</xdr:rowOff>
    </xdr:to>
    <xdr:pic macro="[1]!kompletacja">
      <xdr:nvPicPr>
        <xdr:cNvPr id="5" name="Obraz 3" descr="przycisk START2 3d.jpg" hidden="1">
          <a:extLst>
            <a:ext uri="{FF2B5EF4-FFF2-40B4-BE49-F238E27FC236}">
              <a16:creationId xmlns:a16="http://schemas.microsoft.com/office/drawing/2014/main" id="{306ED94B-5026-4CE6-817F-518427DFD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5" y="54428"/>
          <a:ext cx="1174757" cy="104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</xdr:colOff>
      <xdr:row>0</xdr:row>
      <xdr:rowOff>27214</xdr:rowOff>
    </xdr:from>
    <xdr:to>
      <xdr:col>0</xdr:col>
      <xdr:colOff>1163871</xdr:colOff>
      <xdr:row>6</xdr:row>
      <xdr:rowOff>1361</xdr:rowOff>
    </xdr:to>
    <xdr:pic macro="[1]!kompletacja">
      <xdr:nvPicPr>
        <xdr:cNvPr id="6" name="Obraz 5" descr="przycisk START2 3d.jpg" hidden="1">
          <a:extLst>
            <a:ext uri="{FF2B5EF4-FFF2-40B4-BE49-F238E27FC236}">
              <a16:creationId xmlns:a16="http://schemas.microsoft.com/office/drawing/2014/main" id="{4BF882C3-CF73-4C2B-AB88-B0A2D4DFC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14" y="27214"/>
          <a:ext cx="1174757" cy="1069522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0</xdr:row>
      <xdr:rowOff>54429</xdr:rowOff>
    </xdr:from>
    <xdr:to>
      <xdr:col>0</xdr:col>
      <xdr:colOff>1158428</xdr:colOff>
      <xdr:row>6</xdr:row>
      <xdr:rowOff>1</xdr:rowOff>
    </xdr:to>
    <xdr:pic macro="[1]!kompletacja">
      <xdr:nvPicPr>
        <xdr:cNvPr id="7" name="Obraz 6" descr="przycisk START2 3d.jpg" hidden="1">
          <a:extLst>
            <a:ext uri="{FF2B5EF4-FFF2-40B4-BE49-F238E27FC236}">
              <a16:creationId xmlns:a16="http://schemas.microsoft.com/office/drawing/2014/main" id="{FFD5CC45-DAD3-49DD-8B3B-0DE4F418A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821" y="54429"/>
          <a:ext cx="1174757" cy="1040947"/>
        </a:xfrm>
        <a:prstGeom prst="rect">
          <a:avLst/>
        </a:prstGeom>
      </xdr:spPr>
    </xdr:pic>
    <xdr:clientData/>
  </xdr:twoCellAnchor>
  <xdr:twoCellAnchor editAs="oneCell">
    <xdr:from>
      <xdr:col>55</xdr:col>
      <xdr:colOff>533400</xdr:colOff>
      <xdr:row>7</xdr:row>
      <xdr:rowOff>38100</xdr:rowOff>
    </xdr:from>
    <xdr:to>
      <xdr:col>58</xdr:col>
      <xdr:colOff>295087</xdr:colOff>
      <xdr:row>30</xdr:row>
      <xdr:rowOff>438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156BBEC-38D0-427E-B33A-476064B15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704850"/>
          <a:ext cx="1504762" cy="19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24506</xdr:colOff>
      <xdr:row>0</xdr:row>
      <xdr:rowOff>133350</xdr:rowOff>
    </xdr:from>
    <xdr:to>
      <xdr:col>11</xdr:col>
      <xdr:colOff>284956</xdr:colOff>
      <xdr:row>7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3FA069-54B1-4B01-BAE8-BF0CAF96F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9806" y="133350"/>
          <a:ext cx="4527650" cy="211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minho365-my.sharepoint.com/Users/Carolina%20Silva/Downloads/WRTS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warehouse"/>
      <sheetName val="report - forklifts"/>
      <sheetName val="report - orders"/>
      <sheetName val="dataset"/>
      <sheetName val="modifications"/>
      <sheetName val="history"/>
      <sheetName val="WRTS_v2"/>
    </sheetNames>
    <definedNames>
      <definedName name="kompletacj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I15"/>
  <sheetViews>
    <sheetView showGridLines="0" tabSelected="1" zoomScaleNormal="100" workbookViewId="0">
      <selection activeCell="O4" sqref="O4"/>
    </sheetView>
  </sheetViews>
  <sheetFormatPr baseColWidth="10" defaultColWidth="9.1640625" defaultRowHeight="15"/>
  <cols>
    <col min="1" max="1" width="12.6640625" style="6" customWidth="1"/>
    <col min="2" max="2" width="15.6640625" style="6" customWidth="1"/>
    <col min="3" max="3" width="11.5" style="6" customWidth="1"/>
    <col min="4" max="5" width="8.1640625" style="6" customWidth="1"/>
    <col min="6" max="6" width="12.5" style="6" customWidth="1"/>
    <col min="7" max="7" width="13.5" style="6" customWidth="1"/>
    <col min="8" max="9" width="10.83203125" style="6" customWidth="1"/>
    <col min="10" max="16384" width="9.1640625" style="5"/>
  </cols>
  <sheetData>
    <row r="1" spans="1:9" ht="48">
      <c r="A1" s="317" t="s">
        <v>0</v>
      </c>
      <c r="B1" s="317" t="s">
        <v>1</v>
      </c>
      <c r="C1" s="317" t="s">
        <v>2</v>
      </c>
      <c r="D1" s="318" t="s">
        <v>3</v>
      </c>
      <c r="E1" s="318" t="s">
        <v>4</v>
      </c>
      <c r="F1" s="318" t="s">
        <v>5</v>
      </c>
      <c r="G1" s="317" t="s">
        <v>6</v>
      </c>
      <c r="H1" s="317" t="s">
        <v>7</v>
      </c>
      <c r="I1" s="317" t="s">
        <v>8</v>
      </c>
    </row>
    <row r="2" spans="1:9">
      <c r="A2" s="316" t="s">
        <v>9</v>
      </c>
      <c r="B2" s="4" t="s">
        <v>10</v>
      </c>
      <c r="C2" s="4"/>
      <c r="D2" s="4">
        <v>1</v>
      </c>
      <c r="E2" s="4">
        <v>12</v>
      </c>
      <c r="F2" s="4" t="s">
        <v>11</v>
      </c>
      <c r="G2" s="4">
        <v>3</v>
      </c>
      <c r="H2" s="4">
        <v>8</v>
      </c>
      <c r="I2" s="4">
        <v>13</v>
      </c>
    </row>
    <row r="3" spans="1:9">
      <c r="A3" s="316" t="s">
        <v>12</v>
      </c>
      <c r="B3" s="4" t="s">
        <v>13</v>
      </c>
      <c r="C3" s="4"/>
      <c r="D3" s="4">
        <v>15</v>
      </c>
      <c r="E3" s="4">
        <v>1.5</v>
      </c>
      <c r="F3" s="4" t="s">
        <v>14</v>
      </c>
      <c r="G3" s="4">
        <v>1</v>
      </c>
      <c r="H3" s="4">
        <v>9</v>
      </c>
      <c r="I3" s="4">
        <v>15</v>
      </c>
    </row>
    <row r="4" spans="1:9">
      <c r="A4" s="316" t="s">
        <v>15</v>
      </c>
      <c r="B4" s="4" t="s">
        <v>16</v>
      </c>
      <c r="C4" s="4"/>
      <c r="D4" s="4">
        <v>1.5</v>
      </c>
      <c r="E4" s="4">
        <v>13.5</v>
      </c>
      <c r="F4" s="4" t="s">
        <v>17</v>
      </c>
      <c r="G4" s="4">
        <v>2</v>
      </c>
      <c r="H4" s="4">
        <v>2</v>
      </c>
      <c r="I4" s="4" t="s">
        <v>18</v>
      </c>
    </row>
    <row r="5" spans="1:9">
      <c r="A5" s="316" t="s">
        <v>19</v>
      </c>
      <c r="B5" s="4" t="s">
        <v>20</v>
      </c>
      <c r="C5" s="4"/>
      <c r="D5" s="4">
        <v>13</v>
      </c>
      <c r="E5" s="4">
        <v>17.5</v>
      </c>
      <c r="F5" s="4" t="s">
        <v>21</v>
      </c>
      <c r="G5" s="4">
        <v>1</v>
      </c>
      <c r="H5" s="4">
        <v>4</v>
      </c>
      <c r="I5" s="4">
        <v>6</v>
      </c>
    </row>
    <row r="6" spans="1:9">
      <c r="A6" s="316" t="s">
        <v>22</v>
      </c>
      <c r="B6" s="4" t="s">
        <v>23</v>
      </c>
      <c r="C6" s="4" t="s">
        <v>24</v>
      </c>
      <c r="D6" s="4">
        <v>1.5</v>
      </c>
      <c r="E6" s="4">
        <v>13.5</v>
      </c>
      <c r="F6" s="4" t="s">
        <v>25</v>
      </c>
      <c r="G6" s="4">
        <v>4</v>
      </c>
      <c r="H6" s="4">
        <v>8</v>
      </c>
      <c r="I6" s="4">
        <v>17</v>
      </c>
    </row>
    <row r="7" spans="1:9">
      <c r="A7" s="316" t="s">
        <v>26</v>
      </c>
      <c r="B7" s="4" t="s">
        <v>27</v>
      </c>
      <c r="C7" s="4" t="s">
        <v>24</v>
      </c>
      <c r="D7" s="4">
        <v>1.5</v>
      </c>
      <c r="E7" s="4">
        <v>13.5</v>
      </c>
      <c r="F7" s="4" t="s">
        <v>28</v>
      </c>
      <c r="G7" s="4">
        <v>4</v>
      </c>
      <c r="H7" s="4">
        <v>8</v>
      </c>
      <c r="I7" s="4">
        <v>12</v>
      </c>
    </row>
    <row r="8" spans="1:9">
      <c r="A8" s="316" t="s">
        <v>29</v>
      </c>
      <c r="B8" s="4" t="s">
        <v>30</v>
      </c>
      <c r="C8" s="4"/>
      <c r="D8" s="4">
        <v>3</v>
      </c>
      <c r="E8" s="4">
        <v>12.5</v>
      </c>
      <c r="F8" s="4" t="s">
        <v>31</v>
      </c>
      <c r="G8" s="4">
        <v>2</v>
      </c>
      <c r="H8" s="4">
        <v>3</v>
      </c>
      <c r="I8" s="4" t="s">
        <v>32</v>
      </c>
    </row>
    <row r="9" spans="1:9">
      <c r="A9" s="316" t="s">
        <v>33</v>
      </c>
      <c r="B9" s="4" t="s">
        <v>34</v>
      </c>
      <c r="C9" s="4" t="s">
        <v>35</v>
      </c>
      <c r="D9" s="4">
        <v>1.5</v>
      </c>
      <c r="E9" s="4">
        <v>13.5</v>
      </c>
      <c r="F9" s="4" t="s">
        <v>36</v>
      </c>
      <c r="G9" s="4">
        <v>4</v>
      </c>
      <c r="H9" s="4">
        <v>12</v>
      </c>
      <c r="I9" s="4">
        <v>16</v>
      </c>
    </row>
    <row r="10" spans="1:9">
      <c r="A10" s="316" t="s">
        <v>37</v>
      </c>
      <c r="B10" s="4" t="s">
        <v>38</v>
      </c>
      <c r="C10" s="4"/>
      <c r="D10" s="4">
        <v>12</v>
      </c>
      <c r="E10" s="4">
        <v>11</v>
      </c>
      <c r="F10" s="4" t="s">
        <v>39</v>
      </c>
      <c r="G10" s="4">
        <v>1</v>
      </c>
      <c r="H10" s="4">
        <v>2</v>
      </c>
      <c r="I10" s="4">
        <v>4</v>
      </c>
    </row>
    <row r="11" spans="1:9">
      <c r="A11" s="316" t="s">
        <v>40</v>
      </c>
      <c r="B11" s="4" t="s">
        <v>41</v>
      </c>
      <c r="C11" s="4"/>
      <c r="D11" s="4">
        <v>1</v>
      </c>
      <c r="E11" s="4">
        <v>6</v>
      </c>
      <c r="F11" s="4" t="s">
        <v>42</v>
      </c>
      <c r="G11" s="4">
        <v>3</v>
      </c>
      <c r="H11" s="4">
        <v>4</v>
      </c>
      <c r="I11" s="4">
        <v>7</v>
      </c>
    </row>
    <row r="13" spans="1:9">
      <c r="A13" s="6" t="s">
        <v>43</v>
      </c>
    </row>
    <row r="14" spans="1:9">
      <c r="A14" s="6" t="s">
        <v>44</v>
      </c>
    </row>
    <row r="15" spans="1:9">
      <c r="A15" s="6" t="s">
        <v>45</v>
      </c>
      <c r="B15" s="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lha10"/>
  <dimension ref="A1:AM345"/>
  <sheetViews>
    <sheetView zoomScale="78" zoomScaleNormal="78" workbookViewId="0"/>
  </sheetViews>
  <sheetFormatPr baseColWidth="10" defaultColWidth="8.83203125" defaultRowHeight="15"/>
  <cols>
    <col min="2" max="3" width="9.83203125" bestFit="1" customWidth="1"/>
    <col min="4" max="4" width="18.6640625" bestFit="1" customWidth="1"/>
    <col min="5" max="5" width="19.83203125" bestFit="1" customWidth="1"/>
    <col min="7" max="7" width="21.33203125" style="85" customWidth="1"/>
    <col min="8" max="8" width="12.5" style="26" customWidth="1"/>
    <col min="9" max="9" width="11.6640625" style="85" customWidth="1"/>
    <col min="10" max="10" width="16.33203125" style="26" bestFit="1" customWidth="1"/>
    <col min="11" max="11" width="12.5" style="26" customWidth="1"/>
    <col min="12" max="12" width="18.6640625" style="26" bestFit="1" customWidth="1"/>
    <col min="13" max="13" width="19.83203125" style="26" bestFit="1" customWidth="1"/>
    <col min="14" max="16" width="12.5" style="26" customWidth="1"/>
    <col min="18" max="18" width="21.33203125" style="85" customWidth="1"/>
    <col min="19" max="19" width="12.5" style="26" customWidth="1"/>
  </cols>
  <sheetData>
    <row r="1" spans="1:19">
      <c r="A1" s="17"/>
      <c r="B1" s="17" t="s">
        <v>113</v>
      </c>
      <c r="C1" s="17" t="s">
        <v>114</v>
      </c>
      <c r="D1" s="17" t="s">
        <v>115</v>
      </c>
      <c r="E1" s="17" t="s">
        <v>116</v>
      </c>
      <c r="G1" s="84" t="s">
        <v>556</v>
      </c>
      <c r="H1" s="86" t="s">
        <v>557</v>
      </c>
      <c r="I1"/>
      <c r="J1"/>
      <c r="K1"/>
      <c r="L1"/>
      <c r="M1"/>
      <c r="N1"/>
      <c r="O1"/>
      <c r="P1"/>
      <c r="R1"/>
      <c r="S1"/>
    </row>
    <row r="2" spans="1:19">
      <c r="A2">
        <v>129</v>
      </c>
      <c r="B2" t="s">
        <v>249</v>
      </c>
      <c r="C2" t="s">
        <v>231</v>
      </c>
      <c r="D2">
        <v>45877</v>
      </c>
      <c r="E2">
        <f t="shared" ref="E2:E11" si="0">D2*16</f>
        <v>734032</v>
      </c>
      <c r="G2" s="85">
        <f>E2/$E$345</f>
        <v>3.3827202788788424E-2</v>
      </c>
      <c r="H2" s="87">
        <f>G2</f>
        <v>3.3827202788788424E-2</v>
      </c>
      <c r="I2" t="s">
        <v>558</v>
      </c>
      <c r="J2">
        <v>1</v>
      </c>
      <c r="K2" s="166">
        <f>1/343</f>
        <v>2.9154518950437317E-3</v>
      </c>
      <c r="L2" s="164">
        <f>K2</f>
        <v>2.9154518950437317E-3</v>
      </c>
      <c r="M2"/>
      <c r="N2"/>
      <c r="O2"/>
      <c r="P2"/>
      <c r="R2"/>
      <c r="S2"/>
    </row>
    <row r="3" spans="1:19">
      <c r="A3">
        <v>113</v>
      </c>
      <c r="B3" t="s">
        <v>233</v>
      </c>
      <c r="C3" t="s">
        <v>231</v>
      </c>
      <c r="D3">
        <v>39720</v>
      </c>
      <c r="E3">
        <f t="shared" si="0"/>
        <v>635520</v>
      </c>
      <c r="G3" s="85">
        <f t="shared" ref="G3:G66" si="1">E3/$E$345</f>
        <v>2.928736610438076E-2</v>
      </c>
      <c r="H3" s="87">
        <f t="shared" ref="H3:H66" si="2">H2+G3</f>
        <v>6.3114568893169187E-2</v>
      </c>
      <c r="I3" t="s">
        <v>558</v>
      </c>
      <c r="J3">
        <v>2</v>
      </c>
      <c r="K3" s="166">
        <f t="shared" ref="K3:K66" si="3">1/343</f>
        <v>2.9154518950437317E-3</v>
      </c>
      <c r="L3" s="164">
        <f>L2+K3</f>
        <v>5.8309037900874635E-3</v>
      </c>
      <c r="M3"/>
      <c r="N3"/>
      <c r="O3"/>
      <c r="P3"/>
      <c r="R3"/>
      <c r="S3"/>
    </row>
    <row r="4" spans="1:19">
      <c r="A4">
        <v>121</v>
      </c>
      <c r="B4" t="s">
        <v>241</v>
      </c>
      <c r="C4" t="s">
        <v>231</v>
      </c>
      <c r="D4">
        <v>39064</v>
      </c>
      <c r="E4">
        <f t="shared" si="0"/>
        <v>625024</v>
      </c>
      <c r="G4" s="85">
        <f t="shared" si="1"/>
        <v>2.8803667409404078E-2</v>
      </c>
      <c r="H4" s="87">
        <f t="shared" si="2"/>
        <v>9.1918236302573259E-2</v>
      </c>
      <c r="I4" t="s">
        <v>558</v>
      </c>
      <c r="J4">
        <v>3</v>
      </c>
      <c r="K4" s="166">
        <f t="shared" si="3"/>
        <v>2.9154518950437317E-3</v>
      </c>
      <c r="L4" s="164">
        <f t="shared" ref="L4:L67" si="4">L3+K4</f>
        <v>8.7463556851311956E-3</v>
      </c>
      <c r="M4"/>
      <c r="N4"/>
      <c r="O4"/>
      <c r="P4"/>
      <c r="R4"/>
      <c r="S4"/>
    </row>
    <row r="5" spans="1:19">
      <c r="A5">
        <v>119</v>
      </c>
      <c r="B5" t="s">
        <v>239</v>
      </c>
      <c r="C5" t="s">
        <v>231</v>
      </c>
      <c r="D5">
        <v>34691</v>
      </c>
      <c r="E5">
        <f t="shared" si="0"/>
        <v>555056</v>
      </c>
      <c r="G5" s="85">
        <f t="shared" si="1"/>
        <v>2.5579255224750075E-2</v>
      </c>
      <c r="H5" s="87">
        <f t="shared" si="2"/>
        <v>0.11749749152732333</v>
      </c>
      <c r="I5" t="s">
        <v>558</v>
      </c>
      <c r="J5">
        <v>4</v>
      </c>
      <c r="K5" s="166">
        <f t="shared" si="3"/>
        <v>2.9154518950437317E-3</v>
      </c>
      <c r="L5" s="164">
        <f t="shared" si="4"/>
        <v>1.1661807580174927E-2</v>
      </c>
      <c r="M5"/>
      <c r="N5"/>
      <c r="O5"/>
      <c r="P5"/>
      <c r="R5"/>
      <c r="S5"/>
    </row>
    <row r="6" spans="1:19">
      <c r="A6">
        <v>122</v>
      </c>
      <c r="B6" t="s">
        <v>242</v>
      </c>
      <c r="C6" t="s">
        <v>231</v>
      </c>
      <c r="D6">
        <v>29469</v>
      </c>
      <c r="E6">
        <f t="shared" si="0"/>
        <v>471504</v>
      </c>
      <c r="G6" s="85">
        <f t="shared" si="1"/>
        <v>2.1728836649798505E-2</v>
      </c>
      <c r="H6" s="87">
        <f t="shared" si="2"/>
        <v>0.13922632817712183</v>
      </c>
      <c r="I6" t="s">
        <v>558</v>
      </c>
      <c r="J6">
        <v>5</v>
      </c>
      <c r="K6" s="166">
        <f t="shared" si="3"/>
        <v>2.9154518950437317E-3</v>
      </c>
      <c r="L6" s="164">
        <f t="shared" si="4"/>
        <v>1.4577259475218658E-2</v>
      </c>
      <c r="M6"/>
      <c r="N6"/>
      <c r="O6"/>
      <c r="P6"/>
      <c r="R6"/>
      <c r="S6"/>
    </row>
    <row r="7" spans="1:19">
      <c r="A7">
        <v>128</v>
      </c>
      <c r="B7" t="s">
        <v>248</v>
      </c>
      <c r="C7" t="s">
        <v>231</v>
      </c>
      <c r="D7">
        <v>29148</v>
      </c>
      <c r="E7">
        <f t="shared" si="0"/>
        <v>466368</v>
      </c>
      <c r="G7" s="85">
        <f t="shared" si="1"/>
        <v>2.149214872131144E-2</v>
      </c>
      <c r="H7" s="87">
        <f t="shared" si="2"/>
        <v>0.16071847689843327</v>
      </c>
      <c r="I7" t="s">
        <v>558</v>
      </c>
      <c r="J7">
        <v>6</v>
      </c>
      <c r="K7" s="166">
        <f t="shared" si="3"/>
        <v>2.9154518950437317E-3</v>
      </c>
      <c r="L7" s="164">
        <f t="shared" si="4"/>
        <v>1.7492711370262391E-2</v>
      </c>
      <c r="M7"/>
      <c r="N7"/>
      <c r="O7"/>
      <c r="P7"/>
      <c r="R7"/>
      <c r="S7"/>
    </row>
    <row r="8" spans="1:19">
      <c r="A8">
        <v>114</v>
      </c>
      <c r="B8" t="s">
        <v>234</v>
      </c>
      <c r="C8" t="s">
        <v>231</v>
      </c>
      <c r="D8">
        <v>27547</v>
      </c>
      <c r="E8">
        <f t="shared" si="0"/>
        <v>440752</v>
      </c>
      <c r="G8" s="85">
        <f t="shared" si="1"/>
        <v>2.0311658461162556E-2</v>
      </c>
      <c r="H8" s="87">
        <f t="shared" si="2"/>
        <v>0.18103013535959583</v>
      </c>
      <c r="I8" t="s">
        <v>558</v>
      </c>
      <c r="J8">
        <v>7</v>
      </c>
      <c r="K8" s="166">
        <f t="shared" si="3"/>
        <v>2.9154518950437317E-3</v>
      </c>
      <c r="L8" s="164">
        <f t="shared" si="4"/>
        <v>2.0408163265306124E-2</v>
      </c>
      <c r="M8"/>
      <c r="N8"/>
      <c r="O8"/>
      <c r="P8"/>
      <c r="R8"/>
      <c r="S8"/>
    </row>
    <row r="9" spans="1:19">
      <c r="A9">
        <v>125</v>
      </c>
      <c r="B9" t="s">
        <v>245</v>
      </c>
      <c r="C9" t="s">
        <v>231</v>
      </c>
      <c r="D9">
        <v>26155</v>
      </c>
      <c r="E9">
        <f t="shared" si="0"/>
        <v>418480</v>
      </c>
      <c r="G9" s="85">
        <f t="shared" si="1"/>
        <v>1.928527342548033E-2</v>
      </c>
      <c r="H9" s="87">
        <f t="shared" si="2"/>
        <v>0.20031540878507617</v>
      </c>
      <c r="I9" t="s">
        <v>558</v>
      </c>
      <c r="J9">
        <v>8</v>
      </c>
      <c r="K9" s="166">
        <f t="shared" si="3"/>
        <v>2.9154518950437317E-3</v>
      </c>
      <c r="L9" s="164">
        <f t="shared" si="4"/>
        <v>2.3323615160349857E-2</v>
      </c>
      <c r="M9"/>
      <c r="N9"/>
      <c r="O9"/>
      <c r="P9"/>
      <c r="R9"/>
      <c r="S9"/>
    </row>
    <row r="10" spans="1:19">
      <c r="A10">
        <v>116</v>
      </c>
      <c r="B10" t="s">
        <v>236</v>
      </c>
      <c r="C10" t="s">
        <v>231</v>
      </c>
      <c r="D10">
        <v>25518</v>
      </c>
      <c r="E10">
        <f t="shared" si="0"/>
        <v>408288</v>
      </c>
      <c r="G10" s="85">
        <f t="shared" si="1"/>
        <v>1.8815584296364256E-2</v>
      </c>
      <c r="H10" s="87">
        <f t="shared" si="2"/>
        <v>0.21913099308144043</v>
      </c>
      <c r="I10" t="s">
        <v>558</v>
      </c>
      <c r="J10">
        <v>9</v>
      </c>
      <c r="K10" s="166">
        <f t="shared" si="3"/>
        <v>2.9154518950437317E-3</v>
      </c>
      <c r="L10" s="164">
        <f t="shared" si="4"/>
        <v>2.623906705539359E-2</v>
      </c>
      <c r="M10"/>
      <c r="N10"/>
      <c r="O10"/>
      <c r="P10"/>
      <c r="R10"/>
      <c r="S10"/>
    </row>
    <row r="11" spans="1:19">
      <c r="A11">
        <v>118</v>
      </c>
      <c r="B11" t="s">
        <v>238</v>
      </c>
      <c r="C11" t="s">
        <v>231</v>
      </c>
      <c r="D11">
        <v>22120</v>
      </c>
      <c r="E11">
        <f t="shared" si="0"/>
        <v>353920</v>
      </c>
      <c r="G11" s="85">
        <f t="shared" si="1"/>
        <v>1.6310084044030775E-2</v>
      </c>
      <c r="H11" s="87">
        <f t="shared" si="2"/>
        <v>0.23544107712547122</v>
      </c>
      <c r="I11" t="s">
        <v>558</v>
      </c>
      <c r="J11">
        <v>10</v>
      </c>
      <c r="K11" s="166">
        <f t="shared" si="3"/>
        <v>2.9154518950437317E-3</v>
      </c>
      <c r="L11" s="164">
        <f t="shared" si="4"/>
        <v>2.9154518950437323E-2</v>
      </c>
      <c r="M11"/>
      <c r="N11"/>
      <c r="O11"/>
      <c r="P11"/>
      <c r="R11"/>
      <c r="S11"/>
    </row>
    <row r="12" spans="1:19">
      <c r="A12">
        <v>343</v>
      </c>
      <c r="B12" t="s">
        <v>469</v>
      </c>
      <c r="C12" t="s">
        <v>452</v>
      </c>
      <c r="D12">
        <v>27006</v>
      </c>
      <c r="E12">
        <f>D12*13</f>
        <v>351078</v>
      </c>
      <c r="G12" s="85">
        <f t="shared" si="1"/>
        <v>1.6179113036873409E-2</v>
      </c>
      <c r="H12" s="87">
        <f t="shared" si="2"/>
        <v>0.2516201901623446</v>
      </c>
      <c r="I12" t="s">
        <v>558</v>
      </c>
      <c r="J12">
        <v>11</v>
      </c>
      <c r="K12" s="166">
        <f t="shared" si="3"/>
        <v>2.9154518950437317E-3</v>
      </c>
      <c r="L12" s="164">
        <f t="shared" si="4"/>
        <v>3.2069970845481056E-2</v>
      </c>
      <c r="M12"/>
      <c r="N12"/>
      <c r="O12"/>
      <c r="P12"/>
      <c r="R12"/>
      <c r="S12"/>
    </row>
    <row r="13" spans="1:19">
      <c r="A13">
        <v>334</v>
      </c>
      <c r="B13" t="s">
        <v>460</v>
      </c>
      <c r="C13" t="s">
        <v>452</v>
      </c>
      <c r="D13">
        <v>21138</v>
      </c>
      <c r="E13">
        <f>D13*13</f>
        <v>274794</v>
      </c>
      <c r="G13" s="85">
        <f t="shared" si="1"/>
        <v>1.2663633687826041E-2</v>
      </c>
      <c r="H13" s="87">
        <f t="shared" si="2"/>
        <v>0.26428382385017063</v>
      </c>
      <c r="I13" t="s">
        <v>558</v>
      </c>
      <c r="J13">
        <v>12</v>
      </c>
      <c r="K13" s="166">
        <f t="shared" si="3"/>
        <v>2.9154518950437317E-3</v>
      </c>
      <c r="L13" s="164">
        <f t="shared" si="4"/>
        <v>3.4985422740524789E-2</v>
      </c>
      <c r="M13"/>
      <c r="N13"/>
      <c r="O13"/>
      <c r="P13"/>
      <c r="R13"/>
      <c r="S13"/>
    </row>
    <row r="14" spans="1:19">
      <c r="A14">
        <v>342</v>
      </c>
      <c r="B14" t="s">
        <v>468</v>
      </c>
      <c r="C14" t="s">
        <v>452</v>
      </c>
      <c r="D14">
        <v>20680</v>
      </c>
      <c r="E14">
        <f>D14*13</f>
        <v>268840</v>
      </c>
      <c r="G14" s="85">
        <f t="shared" si="1"/>
        <v>1.2389248966990375E-2</v>
      </c>
      <c r="H14" s="87">
        <f t="shared" si="2"/>
        <v>0.27667307281716103</v>
      </c>
      <c r="I14" t="s">
        <v>558</v>
      </c>
      <c r="J14">
        <v>13</v>
      </c>
      <c r="K14" s="166">
        <f t="shared" si="3"/>
        <v>2.9154518950437317E-3</v>
      </c>
      <c r="L14" s="164">
        <f t="shared" si="4"/>
        <v>3.7900874635568522E-2</v>
      </c>
      <c r="M14"/>
      <c r="N14"/>
      <c r="O14"/>
      <c r="P14"/>
      <c r="R14"/>
      <c r="S14"/>
    </row>
    <row r="15" spans="1:19">
      <c r="A15">
        <v>341</v>
      </c>
      <c r="B15" t="s">
        <v>467</v>
      </c>
      <c r="C15" t="s">
        <v>452</v>
      </c>
      <c r="D15">
        <v>19861</v>
      </c>
      <c r="E15">
        <f>D15*13</f>
        <v>258193</v>
      </c>
      <c r="G15" s="85">
        <f t="shared" si="1"/>
        <v>1.1898591573181617E-2</v>
      </c>
      <c r="H15" s="87">
        <f t="shared" si="2"/>
        <v>0.28857166439034265</v>
      </c>
      <c r="I15" t="s">
        <v>558</v>
      </c>
      <c r="J15">
        <v>14</v>
      </c>
      <c r="K15" s="166">
        <f t="shared" si="3"/>
        <v>2.9154518950437317E-3</v>
      </c>
      <c r="L15" s="164">
        <f t="shared" si="4"/>
        <v>4.0816326530612256E-2</v>
      </c>
      <c r="M15"/>
      <c r="N15"/>
      <c r="O15"/>
      <c r="P15"/>
      <c r="R15"/>
      <c r="S15"/>
    </row>
    <row r="16" spans="1:19">
      <c r="A16">
        <v>333</v>
      </c>
      <c r="B16" t="s">
        <v>459</v>
      </c>
      <c r="C16" t="s">
        <v>452</v>
      </c>
      <c r="D16">
        <v>17012</v>
      </c>
      <c r="E16">
        <f>D16*13</f>
        <v>221156</v>
      </c>
      <c r="G16" s="85">
        <f t="shared" si="1"/>
        <v>1.0191774827197304E-2</v>
      </c>
      <c r="H16" s="87">
        <f t="shared" si="2"/>
        <v>0.29876343921753995</v>
      </c>
      <c r="I16" t="s">
        <v>558</v>
      </c>
      <c r="J16">
        <v>15</v>
      </c>
      <c r="K16" s="166">
        <f t="shared" si="3"/>
        <v>2.9154518950437317E-3</v>
      </c>
      <c r="L16" s="164">
        <f t="shared" si="4"/>
        <v>4.3731778425655989E-2</v>
      </c>
      <c r="M16"/>
      <c r="N16"/>
      <c r="O16"/>
      <c r="P16"/>
      <c r="R16"/>
      <c r="S16"/>
    </row>
    <row r="17" spans="1:19">
      <c r="A17">
        <v>111</v>
      </c>
      <c r="B17" t="s">
        <v>230</v>
      </c>
      <c r="C17" t="s">
        <v>231</v>
      </c>
      <c r="D17">
        <v>13790</v>
      </c>
      <c r="E17">
        <f>D17*16</f>
        <v>220640</v>
      </c>
      <c r="G17" s="85">
        <f t="shared" si="1"/>
        <v>1.0167995432512856E-2</v>
      </c>
      <c r="H17" s="87">
        <f t="shared" si="2"/>
        <v>0.30893143465005279</v>
      </c>
      <c r="I17" t="s">
        <v>558</v>
      </c>
      <c r="J17">
        <v>16</v>
      </c>
      <c r="K17" s="166">
        <f t="shared" si="3"/>
        <v>2.9154518950437317E-3</v>
      </c>
      <c r="L17" s="164">
        <f t="shared" si="4"/>
        <v>4.6647230320699722E-2</v>
      </c>
      <c r="M17"/>
      <c r="N17"/>
      <c r="O17"/>
      <c r="P17"/>
      <c r="R17"/>
      <c r="S17"/>
    </row>
    <row r="18" spans="1:19">
      <c r="A18">
        <v>87</v>
      </c>
      <c r="B18" t="s">
        <v>206</v>
      </c>
      <c r="C18" t="s">
        <v>196</v>
      </c>
      <c r="D18">
        <v>16603</v>
      </c>
      <c r="E18">
        <f>D18*12</f>
        <v>199236</v>
      </c>
      <c r="G18" s="85">
        <f t="shared" si="1"/>
        <v>9.1816113940905164E-3</v>
      </c>
      <c r="H18" s="87">
        <f t="shared" si="2"/>
        <v>0.31811304604414331</v>
      </c>
      <c r="I18" t="s">
        <v>558</v>
      </c>
      <c r="J18">
        <v>17</v>
      </c>
      <c r="K18" s="166">
        <f t="shared" si="3"/>
        <v>2.9154518950437317E-3</v>
      </c>
      <c r="L18" s="164">
        <f t="shared" si="4"/>
        <v>4.9562682215743455E-2</v>
      </c>
      <c r="M18"/>
      <c r="N18"/>
      <c r="O18"/>
      <c r="P18"/>
      <c r="R18"/>
      <c r="S18"/>
    </row>
    <row r="19" spans="1:19">
      <c r="A19">
        <v>337</v>
      </c>
      <c r="B19" t="s">
        <v>463</v>
      </c>
      <c r="C19" t="s">
        <v>452</v>
      </c>
      <c r="D19">
        <v>13685</v>
      </c>
      <c r="E19">
        <f>D19*13</f>
        <v>177905</v>
      </c>
      <c r="G19" s="85">
        <f t="shared" si="1"/>
        <v>8.1985914948386508E-3</v>
      </c>
      <c r="H19" s="87">
        <f t="shared" si="2"/>
        <v>0.32631163753898196</v>
      </c>
      <c r="I19" t="s">
        <v>558</v>
      </c>
      <c r="J19">
        <v>18</v>
      </c>
      <c r="K19" s="166">
        <f t="shared" si="3"/>
        <v>2.9154518950437317E-3</v>
      </c>
      <c r="L19" s="164">
        <f t="shared" si="4"/>
        <v>5.2478134110787188E-2</v>
      </c>
      <c r="M19"/>
      <c r="N19"/>
      <c r="O19"/>
      <c r="P19"/>
      <c r="R19"/>
      <c r="S19"/>
    </row>
    <row r="20" spans="1:19">
      <c r="A20">
        <v>92</v>
      </c>
      <c r="B20" t="s">
        <v>211</v>
      </c>
      <c r="C20" t="s">
        <v>196</v>
      </c>
      <c r="D20">
        <v>14788</v>
      </c>
      <c r="E20">
        <f>D20*12</f>
        <v>177456</v>
      </c>
      <c r="G20" s="85">
        <f t="shared" si="1"/>
        <v>8.1778997347353218E-3</v>
      </c>
      <c r="H20" s="87">
        <f t="shared" si="2"/>
        <v>0.33448953727371727</v>
      </c>
      <c r="I20" t="s">
        <v>558</v>
      </c>
      <c r="J20">
        <v>19</v>
      </c>
      <c r="K20" s="166">
        <f t="shared" si="3"/>
        <v>2.9154518950437317E-3</v>
      </c>
      <c r="L20" s="164">
        <f t="shared" si="4"/>
        <v>5.5393586005830921E-2</v>
      </c>
      <c r="M20"/>
      <c r="N20"/>
      <c r="O20"/>
      <c r="P20"/>
      <c r="R20"/>
      <c r="S20"/>
    </row>
    <row r="21" spans="1:19">
      <c r="A21">
        <v>94</v>
      </c>
      <c r="B21" t="s">
        <v>213</v>
      </c>
      <c r="C21" t="s">
        <v>196</v>
      </c>
      <c r="D21">
        <v>14738</v>
      </c>
      <c r="E21">
        <f>D21*12</f>
        <v>176856</v>
      </c>
      <c r="G21" s="85">
        <f t="shared" si="1"/>
        <v>8.1502492757999177E-3</v>
      </c>
      <c r="H21" s="87">
        <f t="shared" si="2"/>
        <v>0.34263978654951721</v>
      </c>
      <c r="I21" t="s">
        <v>558</v>
      </c>
      <c r="J21">
        <v>20</v>
      </c>
      <c r="K21" s="166">
        <f t="shared" si="3"/>
        <v>2.9154518950437317E-3</v>
      </c>
      <c r="L21" s="164">
        <f t="shared" si="4"/>
        <v>5.8309037900874654E-2</v>
      </c>
      <c r="M21"/>
      <c r="N21"/>
      <c r="O21"/>
      <c r="P21"/>
      <c r="R21"/>
      <c r="S21"/>
    </row>
    <row r="22" spans="1:19">
      <c r="A22">
        <v>91</v>
      </c>
      <c r="B22" t="s">
        <v>210</v>
      </c>
      <c r="C22" t="s">
        <v>196</v>
      </c>
      <c r="D22">
        <v>14734</v>
      </c>
      <c r="E22">
        <f>D22*12</f>
        <v>176808</v>
      </c>
      <c r="G22" s="85">
        <f t="shared" si="1"/>
        <v>8.1480372390850854E-3</v>
      </c>
      <c r="H22" s="87">
        <f t="shared" si="2"/>
        <v>0.35078782378860229</v>
      </c>
      <c r="I22" t="s">
        <v>558</v>
      </c>
      <c r="J22">
        <v>21</v>
      </c>
      <c r="K22" s="166">
        <f t="shared" si="3"/>
        <v>2.9154518950437317E-3</v>
      </c>
      <c r="L22" s="164">
        <f t="shared" si="4"/>
        <v>6.1224489795918387E-2</v>
      </c>
      <c r="M22"/>
      <c r="N22"/>
      <c r="O22"/>
      <c r="P22"/>
      <c r="R22"/>
      <c r="S22"/>
    </row>
    <row r="23" spans="1:19">
      <c r="A23">
        <v>328</v>
      </c>
      <c r="B23" t="s">
        <v>454</v>
      </c>
      <c r="C23" t="s">
        <v>452</v>
      </c>
      <c r="D23">
        <v>13505</v>
      </c>
      <c r="E23">
        <f>D23*13</f>
        <v>175565</v>
      </c>
      <c r="G23" s="85">
        <f t="shared" si="1"/>
        <v>8.0907547049905715E-3</v>
      </c>
      <c r="H23" s="87">
        <f t="shared" si="2"/>
        <v>0.35887857849359284</v>
      </c>
      <c r="I23" t="s">
        <v>558</v>
      </c>
      <c r="J23">
        <v>22</v>
      </c>
      <c r="K23" s="166">
        <f t="shared" si="3"/>
        <v>2.9154518950437317E-3</v>
      </c>
      <c r="L23" s="164">
        <f t="shared" si="4"/>
        <v>6.4139941690962113E-2</v>
      </c>
      <c r="M23"/>
      <c r="N23"/>
      <c r="O23"/>
      <c r="P23"/>
      <c r="R23"/>
      <c r="S23"/>
    </row>
    <row r="24" spans="1:19">
      <c r="A24">
        <v>179</v>
      </c>
      <c r="B24" t="s">
        <v>300</v>
      </c>
      <c r="C24" t="s">
        <v>251</v>
      </c>
      <c r="D24">
        <v>10087</v>
      </c>
      <c r="E24">
        <f>D24*17</f>
        <v>171479</v>
      </c>
      <c r="G24" s="85">
        <f t="shared" si="1"/>
        <v>7.9024550796404653E-3</v>
      </c>
      <c r="H24" s="87">
        <f t="shared" si="2"/>
        <v>0.36678103357323333</v>
      </c>
      <c r="I24" t="s">
        <v>558</v>
      </c>
      <c r="J24">
        <v>23</v>
      </c>
      <c r="K24" s="166">
        <f t="shared" si="3"/>
        <v>2.9154518950437317E-3</v>
      </c>
      <c r="L24" s="164">
        <f t="shared" si="4"/>
        <v>6.7055393586005846E-2</v>
      </c>
      <c r="M24"/>
      <c r="N24"/>
      <c r="O24"/>
      <c r="P24"/>
      <c r="R24"/>
      <c r="S24"/>
    </row>
    <row r="25" spans="1:19">
      <c r="A25">
        <v>151</v>
      </c>
      <c r="B25" t="s">
        <v>272</v>
      </c>
      <c r="C25" t="s">
        <v>251</v>
      </c>
      <c r="D25">
        <v>10004</v>
      </c>
      <c r="E25">
        <f>D25*17</f>
        <v>170068</v>
      </c>
      <c r="G25" s="85">
        <f t="shared" si="1"/>
        <v>7.8374304170440376E-3</v>
      </c>
      <c r="H25" s="87">
        <f t="shared" si="2"/>
        <v>0.37461846399027737</v>
      </c>
      <c r="I25" t="s">
        <v>558</v>
      </c>
      <c r="J25">
        <v>24</v>
      </c>
      <c r="K25" s="166">
        <f t="shared" si="3"/>
        <v>2.9154518950437317E-3</v>
      </c>
      <c r="L25" s="164">
        <f t="shared" si="4"/>
        <v>6.9970845481049579E-2</v>
      </c>
      <c r="M25"/>
      <c r="N25"/>
      <c r="O25"/>
      <c r="P25"/>
      <c r="R25"/>
      <c r="S25"/>
    </row>
    <row r="26" spans="1:19">
      <c r="A26">
        <v>339</v>
      </c>
      <c r="B26" t="s">
        <v>465</v>
      </c>
      <c r="C26" t="s">
        <v>452</v>
      </c>
      <c r="D26">
        <v>12969</v>
      </c>
      <c r="E26">
        <f>D26*13</f>
        <v>168597</v>
      </c>
      <c r="G26" s="85">
        <f t="shared" si="1"/>
        <v>7.76964070855407E-3</v>
      </c>
      <c r="H26" s="87">
        <f t="shared" si="2"/>
        <v>0.38238810469883144</v>
      </c>
      <c r="I26" t="s">
        <v>558</v>
      </c>
      <c r="J26">
        <v>25</v>
      </c>
      <c r="K26" s="166">
        <f t="shared" si="3"/>
        <v>2.9154518950437317E-3</v>
      </c>
      <c r="L26" s="164">
        <f t="shared" si="4"/>
        <v>7.2886297376093312E-2</v>
      </c>
      <c r="M26"/>
      <c r="N26"/>
      <c r="O26"/>
      <c r="P26"/>
      <c r="R26"/>
      <c r="S26"/>
    </row>
    <row r="27" spans="1:19">
      <c r="A27">
        <v>182</v>
      </c>
      <c r="B27" t="s">
        <v>303</v>
      </c>
      <c r="C27" t="s">
        <v>251</v>
      </c>
      <c r="D27">
        <v>9815</v>
      </c>
      <c r="E27">
        <f>D27*17</f>
        <v>166855</v>
      </c>
      <c r="G27" s="85">
        <f t="shared" si="1"/>
        <v>7.6893622094449448E-3</v>
      </c>
      <c r="H27" s="87">
        <f t="shared" si="2"/>
        <v>0.39007746690827638</v>
      </c>
      <c r="I27" t="s">
        <v>558</v>
      </c>
      <c r="J27">
        <v>26</v>
      </c>
      <c r="K27" s="166">
        <f t="shared" si="3"/>
        <v>2.9154518950437317E-3</v>
      </c>
      <c r="L27" s="164">
        <f t="shared" si="4"/>
        <v>7.5801749271137045E-2</v>
      </c>
      <c r="M27"/>
      <c r="N27"/>
      <c r="O27"/>
      <c r="P27"/>
      <c r="R27"/>
      <c r="S27"/>
    </row>
    <row r="28" spans="1:19">
      <c r="A28">
        <v>109</v>
      </c>
      <c r="B28" t="s">
        <v>228</v>
      </c>
      <c r="C28" t="s">
        <v>196</v>
      </c>
      <c r="D28">
        <v>13798</v>
      </c>
      <c r="E28">
        <f>D28*12</f>
        <v>165576</v>
      </c>
      <c r="G28" s="85">
        <f t="shared" si="1"/>
        <v>7.6304206478143071E-3</v>
      </c>
      <c r="H28" s="87">
        <f t="shared" si="2"/>
        <v>0.39770788755609071</v>
      </c>
      <c r="I28" t="s">
        <v>558</v>
      </c>
      <c r="J28">
        <v>27</v>
      </c>
      <c r="K28" s="166">
        <f t="shared" si="3"/>
        <v>2.9154518950437317E-3</v>
      </c>
      <c r="L28" s="164">
        <f t="shared" si="4"/>
        <v>7.8717201166180778E-2</v>
      </c>
      <c r="M28"/>
      <c r="N28"/>
      <c r="O28"/>
      <c r="P28"/>
      <c r="R28"/>
      <c r="S28"/>
    </row>
    <row r="29" spans="1:19">
      <c r="A29">
        <v>84</v>
      </c>
      <c r="B29" t="s">
        <v>203</v>
      </c>
      <c r="C29" t="s">
        <v>196</v>
      </c>
      <c r="D29">
        <v>13757</v>
      </c>
      <c r="E29">
        <f>D29*12</f>
        <v>165084</v>
      </c>
      <c r="G29" s="85">
        <f t="shared" si="1"/>
        <v>7.6077472714872751E-3</v>
      </c>
      <c r="H29" s="87">
        <f t="shared" si="2"/>
        <v>0.40531563482757799</v>
      </c>
      <c r="I29" t="s">
        <v>558</v>
      </c>
      <c r="J29">
        <v>28</v>
      </c>
      <c r="K29" s="166">
        <f t="shared" si="3"/>
        <v>2.9154518950437317E-3</v>
      </c>
      <c r="L29" s="164">
        <f t="shared" si="4"/>
        <v>8.1632653061224511E-2</v>
      </c>
      <c r="M29"/>
      <c r="N29"/>
      <c r="O29"/>
      <c r="P29"/>
      <c r="R29"/>
      <c r="S29"/>
    </row>
    <row r="30" spans="1:19">
      <c r="A30">
        <v>336</v>
      </c>
      <c r="B30" t="s">
        <v>462</v>
      </c>
      <c r="C30" t="s">
        <v>452</v>
      </c>
      <c r="D30">
        <v>12527</v>
      </c>
      <c r="E30">
        <f>D30*13</f>
        <v>162851</v>
      </c>
      <c r="G30" s="85">
        <f t="shared" si="1"/>
        <v>7.5048414801493438E-3</v>
      </c>
      <c r="H30" s="87">
        <f t="shared" si="2"/>
        <v>0.41282047630772734</v>
      </c>
      <c r="I30" t="s">
        <v>558</v>
      </c>
      <c r="J30">
        <v>29</v>
      </c>
      <c r="K30" s="166">
        <f t="shared" si="3"/>
        <v>2.9154518950437317E-3</v>
      </c>
      <c r="L30" s="164">
        <f t="shared" si="4"/>
        <v>8.4548104956268244E-2</v>
      </c>
      <c r="M30"/>
      <c r="N30"/>
      <c r="O30"/>
      <c r="P30"/>
      <c r="R30"/>
      <c r="S30"/>
    </row>
    <row r="31" spans="1:19">
      <c r="A31">
        <v>89</v>
      </c>
      <c r="B31" t="s">
        <v>208</v>
      </c>
      <c r="C31" t="s">
        <v>196</v>
      </c>
      <c r="D31">
        <v>13106</v>
      </c>
      <c r="E31">
        <f>D31*12</f>
        <v>157272</v>
      </c>
      <c r="G31" s="85">
        <f t="shared" si="1"/>
        <v>7.2477382961483048E-3</v>
      </c>
      <c r="H31" s="87">
        <f t="shared" si="2"/>
        <v>0.42006821460387567</v>
      </c>
      <c r="I31" t="s">
        <v>558</v>
      </c>
      <c r="J31">
        <v>30</v>
      </c>
      <c r="K31" s="166">
        <f t="shared" si="3"/>
        <v>2.9154518950437317E-3</v>
      </c>
      <c r="L31" s="164">
        <f t="shared" si="4"/>
        <v>8.7463556851311977E-2</v>
      </c>
      <c r="M31"/>
      <c r="N31"/>
      <c r="O31"/>
      <c r="P31"/>
      <c r="R31"/>
      <c r="S31"/>
    </row>
    <row r="32" spans="1:19">
      <c r="A32">
        <v>117</v>
      </c>
      <c r="B32" t="s">
        <v>237</v>
      </c>
      <c r="C32" t="s">
        <v>231</v>
      </c>
      <c r="D32">
        <v>9814</v>
      </c>
      <c r="E32">
        <f>D32*16</f>
        <v>157024</v>
      </c>
      <c r="G32" s="85">
        <f t="shared" si="1"/>
        <v>7.2363094397883375E-3</v>
      </c>
      <c r="H32" s="87">
        <f t="shared" si="2"/>
        <v>0.42730452404366398</v>
      </c>
      <c r="I32" t="s">
        <v>558</v>
      </c>
      <c r="J32">
        <v>31</v>
      </c>
      <c r="K32" s="166">
        <f t="shared" si="3"/>
        <v>2.9154518950437317E-3</v>
      </c>
      <c r="L32" s="164">
        <f t="shared" si="4"/>
        <v>9.037900874635571E-2</v>
      </c>
      <c r="M32"/>
      <c r="N32"/>
      <c r="O32"/>
      <c r="P32"/>
      <c r="R32"/>
      <c r="S32"/>
    </row>
    <row r="33" spans="1:19">
      <c r="A33">
        <v>88</v>
      </c>
      <c r="B33" t="s">
        <v>207</v>
      </c>
      <c r="C33" t="s">
        <v>196</v>
      </c>
      <c r="D33">
        <v>13010</v>
      </c>
      <c r="E33">
        <f>D33*12</f>
        <v>156120</v>
      </c>
      <c r="G33" s="85">
        <f t="shared" si="1"/>
        <v>7.1946494149923278E-3</v>
      </c>
      <c r="H33" s="87">
        <f t="shared" si="2"/>
        <v>0.4344991734586563</v>
      </c>
      <c r="I33" t="s">
        <v>558</v>
      </c>
      <c r="J33">
        <v>32</v>
      </c>
      <c r="K33" s="166">
        <f t="shared" si="3"/>
        <v>2.9154518950437317E-3</v>
      </c>
      <c r="L33" s="164">
        <f t="shared" si="4"/>
        <v>9.3294460641399443E-2</v>
      </c>
      <c r="M33"/>
      <c r="N33"/>
      <c r="O33"/>
      <c r="P33"/>
      <c r="R33"/>
      <c r="S33"/>
    </row>
    <row r="34" spans="1:19">
      <c r="A34">
        <v>146</v>
      </c>
      <c r="B34" t="s">
        <v>267</v>
      </c>
      <c r="C34" t="s">
        <v>251</v>
      </c>
      <c r="D34">
        <v>9112</v>
      </c>
      <c r="E34">
        <f>D34*17</f>
        <v>154904</v>
      </c>
      <c r="G34" s="85">
        <f t="shared" si="1"/>
        <v>7.1386111515499076E-3</v>
      </c>
      <c r="H34" s="87">
        <f t="shared" si="2"/>
        <v>0.4416377846102062</v>
      </c>
      <c r="I34" t="s">
        <v>558</v>
      </c>
      <c r="J34">
        <v>33</v>
      </c>
      <c r="K34" s="166">
        <f t="shared" si="3"/>
        <v>2.9154518950437317E-3</v>
      </c>
      <c r="L34" s="164">
        <f t="shared" si="4"/>
        <v>9.6209912536443176E-2</v>
      </c>
      <c r="M34"/>
      <c r="N34"/>
      <c r="O34"/>
      <c r="P34"/>
      <c r="R34"/>
      <c r="S34"/>
    </row>
    <row r="35" spans="1:19">
      <c r="A35">
        <v>171</v>
      </c>
      <c r="B35" t="s">
        <v>292</v>
      </c>
      <c r="C35" t="s">
        <v>251</v>
      </c>
      <c r="D35">
        <v>9086</v>
      </c>
      <c r="E35">
        <f>D35*17</f>
        <v>154462</v>
      </c>
      <c r="G35" s="85">
        <f t="shared" si="1"/>
        <v>7.1182419801341587E-3</v>
      </c>
      <c r="H35" s="87">
        <f t="shared" si="2"/>
        <v>0.44875602659034036</v>
      </c>
      <c r="I35" t="s">
        <v>558</v>
      </c>
      <c r="J35">
        <v>34</v>
      </c>
      <c r="K35" s="166">
        <f t="shared" si="3"/>
        <v>2.9154518950437317E-3</v>
      </c>
      <c r="L35" s="164">
        <f t="shared" si="4"/>
        <v>9.9125364431486909E-2</v>
      </c>
      <c r="M35"/>
      <c r="N35"/>
      <c r="O35"/>
      <c r="P35"/>
      <c r="R35"/>
      <c r="S35"/>
    </row>
    <row r="36" spans="1:19">
      <c r="A36">
        <v>177</v>
      </c>
      <c r="B36" t="s">
        <v>298</v>
      </c>
      <c r="C36" t="s">
        <v>251</v>
      </c>
      <c r="D36">
        <v>9002</v>
      </c>
      <c r="E36">
        <f>D36*17</f>
        <v>153034</v>
      </c>
      <c r="G36" s="85">
        <f t="shared" si="1"/>
        <v>7.0524338878678958E-3</v>
      </c>
      <c r="H36" s="87">
        <f t="shared" si="2"/>
        <v>0.45580846047820828</v>
      </c>
      <c r="I36" t="s">
        <v>558</v>
      </c>
      <c r="J36">
        <v>35</v>
      </c>
      <c r="K36" s="166">
        <f t="shared" si="3"/>
        <v>2.9154518950437317E-3</v>
      </c>
      <c r="L36" s="164">
        <f t="shared" si="4"/>
        <v>0.10204081632653064</v>
      </c>
      <c r="M36"/>
      <c r="N36"/>
      <c r="O36"/>
      <c r="P36"/>
      <c r="R36"/>
      <c r="S36"/>
    </row>
    <row r="37" spans="1:19">
      <c r="A37">
        <v>170</v>
      </c>
      <c r="B37" t="s">
        <v>291</v>
      </c>
      <c r="C37" t="s">
        <v>251</v>
      </c>
      <c r="D37">
        <v>8918</v>
      </c>
      <c r="E37">
        <f>D37*17</f>
        <v>151606</v>
      </c>
      <c r="G37" s="85">
        <f t="shared" si="1"/>
        <v>6.9866257956016321E-3</v>
      </c>
      <c r="H37" s="87">
        <f t="shared" si="2"/>
        <v>0.46279508627380989</v>
      </c>
      <c r="I37" t="s">
        <v>558</v>
      </c>
      <c r="J37">
        <v>36</v>
      </c>
      <c r="K37" s="166">
        <f t="shared" si="3"/>
        <v>2.9154518950437317E-3</v>
      </c>
      <c r="L37" s="164">
        <f t="shared" si="4"/>
        <v>0.10495626822157438</v>
      </c>
      <c r="M37"/>
      <c r="N37"/>
      <c r="O37"/>
      <c r="P37"/>
      <c r="R37"/>
      <c r="S37"/>
    </row>
    <row r="38" spans="1:19">
      <c r="A38">
        <v>184</v>
      </c>
      <c r="B38" t="s">
        <v>305</v>
      </c>
      <c r="C38" t="s">
        <v>251</v>
      </c>
      <c r="D38">
        <v>8798</v>
      </c>
      <c r="E38">
        <f>D38*17</f>
        <v>149566</v>
      </c>
      <c r="G38" s="85">
        <f t="shared" si="1"/>
        <v>6.8926142352212557E-3</v>
      </c>
      <c r="H38" s="87">
        <f t="shared" si="2"/>
        <v>0.46968770050903114</v>
      </c>
      <c r="I38" t="s">
        <v>558</v>
      </c>
      <c r="J38">
        <v>37</v>
      </c>
      <c r="K38" s="166">
        <f t="shared" si="3"/>
        <v>2.9154518950437317E-3</v>
      </c>
      <c r="L38" s="164">
        <f t="shared" si="4"/>
        <v>0.10787172011661811</v>
      </c>
      <c r="M38"/>
      <c r="N38"/>
      <c r="O38"/>
      <c r="P38"/>
      <c r="R38"/>
      <c r="S38"/>
    </row>
    <row r="39" spans="1:19">
      <c r="A39">
        <v>80</v>
      </c>
      <c r="B39" t="s">
        <v>199</v>
      </c>
      <c r="C39" t="s">
        <v>196</v>
      </c>
      <c r="D39">
        <v>12262</v>
      </c>
      <c r="E39">
        <f>D39*12</f>
        <v>147144</v>
      </c>
      <c r="G39" s="85">
        <f t="shared" si="1"/>
        <v>6.780998549318672E-3</v>
      </c>
      <c r="H39" s="87">
        <f t="shared" si="2"/>
        <v>0.47646869905834982</v>
      </c>
      <c r="I39" t="s">
        <v>558</v>
      </c>
      <c r="J39">
        <v>38</v>
      </c>
      <c r="K39" s="166">
        <f t="shared" si="3"/>
        <v>2.9154518950437317E-3</v>
      </c>
      <c r="L39" s="164">
        <f t="shared" si="4"/>
        <v>0.11078717201166184</v>
      </c>
      <c r="M39"/>
      <c r="N39"/>
      <c r="O39"/>
      <c r="P39"/>
      <c r="R39"/>
      <c r="S39"/>
    </row>
    <row r="40" spans="1:19">
      <c r="A40">
        <v>135</v>
      </c>
      <c r="B40" t="s">
        <v>256</v>
      </c>
      <c r="C40" t="s">
        <v>251</v>
      </c>
      <c r="D40">
        <v>8165</v>
      </c>
      <c r="E40">
        <f>D40*17</f>
        <v>138805</v>
      </c>
      <c r="G40" s="85">
        <f t="shared" si="1"/>
        <v>6.3967032542147709E-3</v>
      </c>
      <c r="H40" s="87">
        <f t="shared" si="2"/>
        <v>0.48286540231256458</v>
      </c>
      <c r="I40" t="s">
        <v>558</v>
      </c>
      <c r="J40">
        <v>39</v>
      </c>
      <c r="K40" s="166">
        <f t="shared" si="3"/>
        <v>2.9154518950437317E-3</v>
      </c>
      <c r="L40" s="164">
        <f t="shared" si="4"/>
        <v>0.11370262390670557</v>
      </c>
      <c r="M40"/>
      <c r="N40"/>
      <c r="O40"/>
      <c r="P40"/>
      <c r="R40"/>
      <c r="S40"/>
    </row>
    <row r="41" spans="1:19">
      <c r="A41">
        <v>152</v>
      </c>
      <c r="B41" t="s">
        <v>273</v>
      </c>
      <c r="C41" t="s">
        <v>251</v>
      </c>
      <c r="D41">
        <v>8007</v>
      </c>
      <c r="E41">
        <f>D41*17</f>
        <v>136119</v>
      </c>
      <c r="G41" s="85">
        <f t="shared" si="1"/>
        <v>6.2729213663806089E-3</v>
      </c>
      <c r="H41" s="87">
        <f t="shared" si="2"/>
        <v>0.48913832367894522</v>
      </c>
      <c r="I41" t="s">
        <v>558</v>
      </c>
      <c r="J41">
        <v>40</v>
      </c>
      <c r="K41" s="166">
        <f t="shared" si="3"/>
        <v>2.9154518950437317E-3</v>
      </c>
      <c r="L41" s="164">
        <f t="shared" si="4"/>
        <v>0.11661807580174931</v>
      </c>
      <c r="M41"/>
      <c r="N41"/>
      <c r="O41"/>
      <c r="P41"/>
      <c r="R41"/>
      <c r="S41"/>
    </row>
    <row r="42" spans="1:19">
      <c r="A42">
        <v>102</v>
      </c>
      <c r="B42" t="s">
        <v>221</v>
      </c>
      <c r="C42" t="s">
        <v>196</v>
      </c>
      <c r="D42">
        <v>11328</v>
      </c>
      <c r="E42">
        <f>D42*12</f>
        <v>135936</v>
      </c>
      <c r="G42" s="85">
        <f t="shared" si="1"/>
        <v>6.2644879764053108E-3</v>
      </c>
      <c r="H42" s="87">
        <f t="shared" si="2"/>
        <v>0.49540281165535055</v>
      </c>
      <c r="I42" t="s">
        <v>558</v>
      </c>
      <c r="J42">
        <v>41</v>
      </c>
      <c r="K42" s="166">
        <f t="shared" si="3"/>
        <v>2.9154518950437317E-3</v>
      </c>
      <c r="L42" s="164">
        <f t="shared" si="4"/>
        <v>0.11953352769679304</v>
      </c>
      <c r="M42"/>
      <c r="N42"/>
      <c r="O42"/>
      <c r="P42"/>
      <c r="R42"/>
      <c r="S42"/>
    </row>
    <row r="43" spans="1:19">
      <c r="A43">
        <v>326</v>
      </c>
      <c r="B43" t="s">
        <v>451</v>
      </c>
      <c r="C43" t="s">
        <v>452</v>
      </c>
      <c r="D43">
        <v>10360</v>
      </c>
      <c r="E43">
        <f>D43*13</f>
        <v>134680</v>
      </c>
      <c r="G43" s="85">
        <f t="shared" si="1"/>
        <v>6.2066063490338634E-3</v>
      </c>
      <c r="H43" s="87">
        <f t="shared" si="2"/>
        <v>0.50160941800438441</v>
      </c>
      <c r="I43" t="s">
        <v>558</v>
      </c>
      <c r="J43">
        <v>42</v>
      </c>
      <c r="K43" s="166">
        <f t="shared" si="3"/>
        <v>2.9154518950437317E-3</v>
      </c>
      <c r="L43" s="164">
        <f t="shared" si="4"/>
        <v>0.12244897959183677</v>
      </c>
      <c r="M43"/>
      <c r="N43"/>
      <c r="O43"/>
      <c r="P43"/>
      <c r="R43"/>
      <c r="S43"/>
    </row>
    <row r="44" spans="1:19">
      <c r="A44">
        <v>112</v>
      </c>
      <c r="B44" t="s">
        <v>232</v>
      </c>
      <c r="C44" t="s">
        <v>231</v>
      </c>
      <c r="D44">
        <v>8416</v>
      </c>
      <c r="E44">
        <f>D44*16</f>
        <v>134656</v>
      </c>
      <c r="G44" s="85">
        <f t="shared" si="1"/>
        <v>6.2055003306764472E-3</v>
      </c>
      <c r="H44" s="87">
        <f t="shared" si="2"/>
        <v>0.50781491833506087</v>
      </c>
      <c r="I44" t="s">
        <v>558</v>
      </c>
      <c r="J44">
        <v>43</v>
      </c>
      <c r="K44" s="166">
        <f t="shared" si="3"/>
        <v>2.9154518950437317E-3</v>
      </c>
      <c r="L44" s="164">
        <f t="shared" si="4"/>
        <v>0.12536443148688051</v>
      </c>
      <c r="M44"/>
      <c r="N44"/>
      <c r="O44"/>
      <c r="P44"/>
      <c r="R44"/>
      <c r="S44"/>
    </row>
    <row r="45" spans="1:19">
      <c r="A45">
        <v>139</v>
      </c>
      <c r="B45" t="s">
        <v>260</v>
      </c>
      <c r="C45" t="s">
        <v>251</v>
      </c>
      <c r="D45">
        <v>7871</v>
      </c>
      <c r="E45">
        <f>D45*17</f>
        <v>133807</v>
      </c>
      <c r="G45" s="85">
        <f t="shared" si="1"/>
        <v>6.1663749312828491E-3</v>
      </c>
      <c r="H45" s="87">
        <f t="shared" si="2"/>
        <v>0.51398129326634368</v>
      </c>
      <c r="I45" t="s">
        <v>558</v>
      </c>
      <c r="J45">
        <v>44</v>
      </c>
      <c r="K45" s="166">
        <f t="shared" si="3"/>
        <v>2.9154518950437317E-3</v>
      </c>
      <c r="L45" s="164">
        <f t="shared" si="4"/>
        <v>0.12827988338192423</v>
      </c>
      <c r="M45"/>
      <c r="N45"/>
      <c r="O45"/>
      <c r="P45"/>
      <c r="R45"/>
      <c r="S45"/>
    </row>
    <row r="46" spans="1:19">
      <c r="A46">
        <v>147</v>
      </c>
      <c r="B46" t="s">
        <v>268</v>
      </c>
      <c r="C46" t="s">
        <v>251</v>
      </c>
      <c r="D46">
        <v>7771</v>
      </c>
      <c r="E46">
        <f>D46*17</f>
        <v>132107</v>
      </c>
      <c r="G46" s="85">
        <f t="shared" si="1"/>
        <v>6.0880319642992019E-3</v>
      </c>
      <c r="H46" s="87">
        <f t="shared" si="2"/>
        <v>0.52006932523064286</v>
      </c>
      <c r="I46" t="s">
        <v>558</v>
      </c>
      <c r="J46">
        <v>45</v>
      </c>
      <c r="K46" s="166">
        <f t="shared" si="3"/>
        <v>2.9154518950437317E-3</v>
      </c>
      <c r="L46" s="164">
        <f t="shared" si="4"/>
        <v>0.13119533527696794</v>
      </c>
      <c r="M46"/>
      <c r="N46"/>
      <c r="O46"/>
      <c r="P46"/>
      <c r="R46"/>
      <c r="S46"/>
    </row>
    <row r="47" spans="1:19">
      <c r="A47">
        <v>156</v>
      </c>
      <c r="B47" t="s">
        <v>277</v>
      </c>
      <c r="C47" t="s">
        <v>251</v>
      </c>
      <c r="D47">
        <v>7754</v>
      </c>
      <c r="E47">
        <f>D47*17</f>
        <v>131818</v>
      </c>
      <c r="G47" s="85">
        <f t="shared" si="1"/>
        <v>6.0747136599119825E-3</v>
      </c>
      <c r="H47" s="87">
        <f t="shared" si="2"/>
        <v>0.52614403889055483</v>
      </c>
      <c r="I47" t="s">
        <v>558</v>
      </c>
      <c r="J47">
        <v>46</v>
      </c>
      <c r="K47" s="166">
        <f t="shared" si="3"/>
        <v>2.9154518950437317E-3</v>
      </c>
      <c r="L47" s="164">
        <f t="shared" si="4"/>
        <v>0.13411078717201166</v>
      </c>
      <c r="M47"/>
      <c r="N47"/>
      <c r="O47"/>
      <c r="P47"/>
      <c r="R47"/>
      <c r="S47"/>
    </row>
    <row r="48" spans="1:19">
      <c r="A48">
        <v>176</v>
      </c>
      <c r="B48" t="s">
        <v>297</v>
      </c>
      <c r="C48" t="s">
        <v>251</v>
      </c>
      <c r="D48">
        <v>7727</v>
      </c>
      <c r="E48">
        <f>D48*17</f>
        <v>131359</v>
      </c>
      <c r="G48" s="85">
        <f t="shared" si="1"/>
        <v>6.0535610588263976E-3</v>
      </c>
      <c r="H48" s="87">
        <f t="shared" si="2"/>
        <v>0.53219759994938121</v>
      </c>
      <c r="I48" t="s">
        <v>558</v>
      </c>
      <c r="J48">
        <v>47</v>
      </c>
      <c r="K48" s="166">
        <f t="shared" si="3"/>
        <v>2.9154518950437317E-3</v>
      </c>
      <c r="L48" s="164">
        <f t="shared" si="4"/>
        <v>0.13702623906705538</v>
      </c>
      <c r="M48"/>
      <c r="N48"/>
      <c r="O48"/>
      <c r="P48"/>
      <c r="R48"/>
      <c r="S48"/>
    </row>
    <row r="49" spans="1:19">
      <c r="A49">
        <v>217</v>
      </c>
      <c r="B49" t="s">
        <v>339</v>
      </c>
      <c r="C49" t="s">
        <v>309</v>
      </c>
      <c r="D49">
        <v>8547</v>
      </c>
      <c r="E49">
        <f>D49*15</f>
        <v>128205</v>
      </c>
      <c r="G49" s="85">
        <f t="shared" si="1"/>
        <v>5.9082118130226197E-3</v>
      </c>
      <c r="H49" s="87">
        <f t="shared" si="2"/>
        <v>0.5381058117624038</v>
      </c>
      <c r="I49" t="s">
        <v>558</v>
      </c>
      <c r="J49">
        <v>48</v>
      </c>
      <c r="K49" s="166">
        <f t="shared" si="3"/>
        <v>2.9154518950437317E-3</v>
      </c>
      <c r="L49" s="164">
        <f t="shared" si="4"/>
        <v>0.1399416909620991</v>
      </c>
      <c r="M49"/>
      <c r="N49"/>
      <c r="O49"/>
      <c r="P49"/>
      <c r="R49"/>
      <c r="S49"/>
    </row>
    <row r="50" spans="1:19">
      <c r="A50">
        <v>262</v>
      </c>
      <c r="B50" t="s">
        <v>386</v>
      </c>
      <c r="C50" t="s">
        <v>373</v>
      </c>
      <c r="D50">
        <v>21201</v>
      </c>
      <c r="E50">
        <f>D50*6</f>
        <v>127206</v>
      </c>
      <c r="G50" s="85">
        <f t="shared" si="1"/>
        <v>5.8621737988951705E-3</v>
      </c>
      <c r="H50" s="87">
        <f t="shared" si="2"/>
        <v>0.54396798556129899</v>
      </c>
      <c r="I50" t="s">
        <v>558</v>
      </c>
      <c r="J50">
        <v>49</v>
      </c>
      <c r="K50" s="166">
        <f t="shared" si="3"/>
        <v>2.9154518950437317E-3</v>
      </c>
      <c r="L50" s="164">
        <f t="shared" si="4"/>
        <v>0.14285714285714282</v>
      </c>
      <c r="M50"/>
      <c r="N50"/>
      <c r="O50"/>
      <c r="P50"/>
      <c r="R50"/>
      <c r="S50"/>
    </row>
    <row r="51" spans="1:19">
      <c r="A51">
        <v>132</v>
      </c>
      <c r="B51" t="s">
        <v>253</v>
      </c>
      <c r="C51" t="s">
        <v>251</v>
      </c>
      <c r="D51">
        <v>7467</v>
      </c>
      <c r="E51">
        <f>D51*17</f>
        <v>126939</v>
      </c>
      <c r="G51" s="85">
        <f t="shared" si="1"/>
        <v>5.8498693446689155E-3</v>
      </c>
      <c r="H51" s="87">
        <f t="shared" si="2"/>
        <v>0.54981785490596791</v>
      </c>
      <c r="I51" t="s">
        <v>558</v>
      </c>
      <c r="J51">
        <v>50</v>
      </c>
      <c r="K51" s="166">
        <f t="shared" si="3"/>
        <v>2.9154518950437317E-3</v>
      </c>
      <c r="L51" s="164">
        <f t="shared" si="4"/>
        <v>0.14577259475218654</v>
      </c>
      <c r="M51"/>
      <c r="N51"/>
      <c r="O51"/>
      <c r="P51"/>
      <c r="R51"/>
      <c r="S51"/>
    </row>
    <row r="52" spans="1:19">
      <c r="A52">
        <v>190</v>
      </c>
      <c r="B52" t="s">
        <v>312</v>
      </c>
      <c r="C52" t="s">
        <v>309</v>
      </c>
      <c r="D52">
        <v>8340</v>
      </c>
      <c r="E52">
        <f>D52*15</f>
        <v>125100</v>
      </c>
      <c r="G52" s="85">
        <f t="shared" si="1"/>
        <v>5.7651206880319E-3</v>
      </c>
      <c r="H52" s="87">
        <f t="shared" si="2"/>
        <v>0.55558297559399983</v>
      </c>
      <c r="I52" t="s">
        <v>558</v>
      </c>
      <c r="J52">
        <v>51</v>
      </c>
      <c r="K52" s="166">
        <f t="shared" si="3"/>
        <v>2.9154518950437317E-3</v>
      </c>
      <c r="L52" s="164">
        <f t="shared" si="4"/>
        <v>0.14868804664723026</v>
      </c>
      <c r="M52"/>
      <c r="N52"/>
      <c r="O52"/>
      <c r="P52"/>
      <c r="R52"/>
      <c r="S52"/>
    </row>
    <row r="53" spans="1:19">
      <c r="A53">
        <v>120</v>
      </c>
      <c r="B53" t="s">
        <v>240</v>
      </c>
      <c r="C53" t="s">
        <v>231</v>
      </c>
      <c r="D53">
        <v>7741</v>
      </c>
      <c r="E53">
        <f>D53*16</f>
        <v>123856</v>
      </c>
      <c r="G53" s="85">
        <f t="shared" si="1"/>
        <v>5.7077920698391602E-3</v>
      </c>
      <c r="H53" s="87">
        <f t="shared" si="2"/>
        <v>0.56129076766383901</v>
      </c>
      <c r="I53" t="s">
        <v>558</v>
      </c>
      <c r="J53">
        <v>52</v>
      </c>
      <c r="K53" s="166">
        <f t="shared" si="3"/>
        <v>2.9154518950437317E-3</v>
      </c>
      <c r="L53" s="164">
        <f t="shared" si="4"/>
        <v>0.15160349854227398</v>
      </c>
      <c r="M53"/>
      <c r="N53"/>
      <c r="O53"/>
      <c r="P53"/>
      <c r="R53"/>
      <c r="S53"/>
    </row>
    <row r="54" spans="1:19">
      <c r="A54">
        <v>178</v>
      </c>
      <c r="B54" t="s">
        <v>299</v>
      </c>
      <c r="C54" t="s">
        <v>251</v>
      </c>
      <c r="D54">
        <v>6908</v>
      </c>
      <c r="E54">
        <f>D54*17</f>
        <v>117436</v>
      </c>
      <c r="G54" s="85">
        <f t="shared" si="1"/>
        <v>5.4119321592303289E-3</v>
      </c>
      <c r="H54" s="87">
        <f t="shared" si="2"/>
        <v>0.56670269982306931</v>
      </c>
      <c r="I54" t="s">
        <v>558</v>
      </c>
      <c r="J54">
        <v>53</v>
      </c>
      <c r="K54" s="166">
        <f t="shared" si="3"/>
        <v>2.9154518950437317E-3</v>
      </c>
      <c r="L54" s="164">
        <f t="shared" si="4"/>
        <v>0.1545189504373177</v>
      </c>
      <c r="M54"/>
      <c r="N54"/>
      <c r="O54"/>
      <c r="P54"/>
      <c r="R54"/>
      <c r="S54"/>
    </row>
    <row r="55" spans="1:19">
      <c r="A55">
        <v>181</v>
      </c>
      <c r="B55" t="s">
        <v>302</v>
      </c>
      <c r="C55" t="s">
        <v>251</v>
      </c>
      <c r="D55">
        <v>6793</v>
      </c>
      <c r="E55">
        <f>D55*17</f>
        <v>115481</v>
      </c>
      <c r="G55" s="85">
        <f t="shared" si="1"/>
        <v>5.3218377471991353E-3</v>
      </c>
      <c r="H55" s="87">
        <f t="shared" si="2"/>
        <v>0.5720245375702685</v>
      </c>
      <c r="I55" t="s">
        <v>558</v>
      </c>
      <c r="J55">
        <v>54</v>
      </c>
      <c r="K55" s="166">
        <f t="shared" si="3"/>
        <v>2.9154518950437317E-3</v>
      </c>
      <c r="L55" s="164">
        <f t="shared" si="4"/>
        <v>0.15743440233236142</v>
      </c>
      <c r="M55"/>
      <c r="N55"/>
      <c r="O55"/>
      <c r="P55"/>
      <c r="R55"/>
      <c r="S55"/>
    </row>
    <row r="56" spans="1:19">
      <c r="A56">
        <v>137</v>
      </c>
      <c r="B56" t="s">
        <v>258</v>
      </c>
      <c r="C56" t="s">
        <v>251</v>
      </c>
      <c r="D56">
        <v>6717</v>
      </c>
      <c r="E56">
        <f>D56*17</f>
        <v>114189</v>
      </c>
      <c r="G56" s="85">
        <f t="shared" si="1"/>
        <v>5.2622970922915633E-3</v>
      </c>
      <c r="H56" s="87">
        <f t="shared" si="2"/>
        <v>0.57728683466256003</v>
      </c>
      <c r="I56" t="s">
        <v>558</v>
      </c>
      <c r="J56">
        <v>55</v>
      </c>
      <c r="K56" s="166">
        <f t="shared" si="3"/>
        <v>2.9154518950437317E-3</v>
      </c>
      <c r="L56" s="164">
        <f t="shared" si="4"/>
        <v>0.16034985422740514</v>
      </c>
      <c r="M56"/>
      <c r="N56"/>
      <c r="O56"/>
      <c r="P56"/>
      <c r="R56"/>
      <c r="S56"/>
    </row>
    <row r="57" spans="1:19">
      <c r="A57">
        <v>150</v>
      </c>
      <c r="B57" t="s">
        <v>271</v>
      </c>
      <c r="C57" t="s">
        <v>251</v>
      </c>
      <c r="D57">
        <v>6613</v>
      </c>
      <c r="E57">
        <f>D57*17</f>
        <v>112421</v>
      </c>
      <c r="G57" s="85">
        <f t="shared" si="1"/>
        <v>5.1808204066285711E-3</v>
      </c>
      <c r="H57" s="87">
        <f t="shared" si="2"/>
        <v>0.58246765506918863</v>
      </c>
      <c r="I57" t="s">
        <v>558</v>
      </c>
      <c r="J57">
        <v>56</v>
      </c>
      <c r="K57" s="166">
        <f t="shared" si="3"/>
        <v>2.9154518950437317E-3</v>
      </c>
      <c r="L57" s="164">
        <f t="shared" si="4"/>
        <v>0.16326530612244886</v>
      </c>
      <c r="M57"/>
      <c r="N57"/>
      <c r="O57"/>
      <c r="P57"/>
      <c r="R57"/>
      <c r="S57"/>
    </row>
    <row r="58" spans="1:19">
      <c r="A58">
        <v>264</v>
      </c>
      <c r="B58" t="s">
        <v>388</v>
      </c>
      <c r="C58" t="s">
        <v>373</v>
      </c>
      <c r="D58">
        <v>18698</v>
      </c>
      <c r="E58">
        <f>D58*6</f>
        <v>112188</v>
      </c>
      <c r="G58" s="85">
        <f t="shared" si="1"/>
        <v>5.1700828117419882E-3</v>
      </c>
      <c r="H58" s="87">
        <f t="shared" si="2"/>
        <v>0.58763773788093066</v>
      </c>
      <c r="I58" t="s">
        <v>558</v>
      </c>
      <c r="J58">
        <v>57</v>
      </c>
      <c r="K58" s="166">
        <f t="shared" si="3"/>
        <v>2.9154518950437317E-3</v>
      </c>
      <c r="L58" s="164">
        <f t="shared" si="4"/>
        <v>0.16618075801749257</v>
      </c>
      <c r="M58"/>
      <c r="N58"/>
      <c r="O58"/>
      <c r="P58"/>
      <c r="R58"/>
      <c r="S58"/>
    </row>
    <row r="59" spans="1:19">
      <c r="A59">
        <v>186</v>
      </c>
      <c r="B59" t="s">
        <v>307</v>
      </c>
      <c r="C59" t="s">
        <v>251</v>
      </c>
      <c r="D59">
        <v>6434</v>
      </c>
      <c r="E59">
        <f>D59*17</f>
        <v>109378</v>
      </c>
      <c r="G59" s="85">
        <f t="shared" si="1"/>
        <v>5.040586495727843E-3</v>
      </c>
      <c r="H59" s="87">
        <f t="shared" si="2"/>
        <v>0.59267832437665846</v>
      </c>
      <c r="I59" t="s">
        <v>558</v>
      </c>
      <c r="J59">
        <v>58</v>
      </c>
      <c r="K59" s="166">
        <f t="shared" si="3"/>
        <v>2.9154518950437317E-3</v>
      </c>
      <c r="L59" s="164">
        <f t="shared" si="4"/>
        <v>0.16909620991253629</v>
      </c>
      <c r="M59"/>
      <c r="N59"/>
      <c r="O59"/>
      <c r="P59"/>
      <c r="R59"/>
      <c r="S59"/>
    </row>
    <row r="60" spans="1:19">
      <c r="A60">
        <v>130</v>
      </c>
      <c r="B60" t="s">
        <v>250</v>
      </c>
      <c r="C60" t="s">
        <v>251</v>
      </c>
      <c r="D60">
        <v>6383</v>
      </c>
      <c r="E60">
        <f>D60*17</f>
        <v>108511</v>
      </c>
      <c r="G60" s="85">
        <f t="shared" si="1"/>
        <v>5.000631582566183E-3</v>
      </c>
      <c r="H60" s="87">
        <f t="shared" si="2"/>
        <v>0.5976789559592246</v>
      </c>
      <c r="I60" t="s">
        <v>558</v>
      </c>
      <c r="J60">
        <v>59</v>
      </c>
      <c r="K60" s="166">
        <f t="shared" si="3"/>
        <v>2.9154518950437317E-3</v>
      </c>
      <c r="L60" s="164">
        <f t="shared" si="4"/>
        <v>0.17201166180758001</v>
      </c>
      <c r="M60"/>
      <c r="N60"/>
      <c r="O60"/>
      <c r="P60"/>
      <c r="R60"/>
      <c r="S60"/>
    </row>
    <row r="61" spans="1:19">
      <c r="A61">
        <v>187</v>
      </c>
      <c r="B61" t="s">
        <v>308</v>
      </c>
      <c r="C61" t="s">
        <v>309</v>
      </c>
      <c r="D61">
        <v>7167</v>
      </c>
      <c r="E61">
        <f>D61*15</f>
        <v>107505</v>
      </c>
      <c r="G61" s="85">
        <f t="shared" si="1"/>
        <v>4.9542709797511545E-3</v>
      </c>
      <c r="H61" s="87">
        <f t="shared" si="2"/>
        <v>0.60263322693897581</v>
      </c>
      <c r="I61" t="s">
        <v>558</v>
      </c>
      <c r="J61">
        <v>60</v>
      </c>
      <c r="K61" s="166">
        <f t="shared" si="3"/>
        <v>2.9154518950437317E-3</v>
      </c>
      <c r="L61" s="164">
        <f t="shared" si="4"/>
        <v>0.17492711370262373</v>
      </c>
      <c r="M61"/>
      <c r="N61"/>
      <c r="O61"/>
      <c r="P61"/>
      <c r="R61"/>
      <c r="S61"/>
    </row>
    <row r="62" spans="1:19">
      <c r="A62">
        <v>255</v>
      </c>
      <c r="B62" t="s">
        <v>379</v>
      </c>
      <c r="C62" t="s">
        <v>373</v>
      </c>
      <c r="D62">
        <v>17689</v>
      </c>
      <c r="E62">
        <f>D62*6</f>
        <v>106134</v>
      </c>
      <c r="G62" s="85">
        <f t="shared" si="1"/>
        <v>4.891089681083754E-3</v>
      </c>
      <c r="H62" s="87">
        <f t="shared" si="2"/>
        <v>0.60752431662005957</v>
      </c>
      <c r="I62" t="s">
        <v>558</v>
      </c>
      <c r="J62">
        <v>61</v>
      </c>
      <c r="K62" s="166">
        <f t="shared" si="3"/>
        <v>2.9154518950437317E-3</v>
      </c>
      <c r="L62" s="164">
        <f t="shared" si="4"/>
        <v>0.17784256559766745</v>
      </c>
      <c r="M62"/>
      <c r="N62"/>
      <c r="O62"/>
      <c r="P62"/>
      <c r="R62"/>
      <c r="S62"/>
    </row>
    <row r="63" spans="1:19">
      <c r="A63">
        <v>90</v>
      </c>
      <c r="B63" t="s">
        <v>209</v>
      </c>
      <c r="C63" t="s">
        <v>196</v>
      </c>
      <c r="D63">
        <v>8658</v>
      </c>
      <c r="E63">
        <f>D63*12</f>
        <v>103896</v>
      </c>
      <c r="G63" s="85">
        <f t="shared" si="1"/>
        <v>4.7879534692546943E-3</v>
      </c>
      <c r="H63" s="87">
        <f t="shared" si="2"/>
        <v>0.61231227008931421</v>
      </c>
      <c r="I63" t="s">
        <v>558</v>
      </c>
      <c r="J63">
        <v>62</v>
      </c>
      <c r="K63" s="166">
        <f t="shared" si="3"/>
        <v>2.9154518950437317E-3</v>
      </c>
      <c r="L63" s="164">
        <f t="shared" si="4"/>
        <v>0.18075801749271117</v>
      </c>
      <c r="M63"/>
      <c r="N63"/>
      <c r="O63"/>
      <c r="P63"/>
      <c r="R63"/>
      <c r="S63"/>
    </row>
    <row r="64" spans="1:19">
      <c r="A64">
        <v>277</v>
      </c>
      <c r="B64" t="s">
        <v>401</v>
      </c>
      <c r="C64" t="s">
        <v>373</v>
      </c>
      <c r="D64">
        <v>17080</v>
      </c>
      <c r="E64">
        <f>D64*6</f>
        <v>102480</v>
      </c>
      <c r="G64" s="85">
        <f t="shared" si="1"/>
        <v>4.7226983861671391E-3</v>
      </c>
      <c r="H64" s="87">
        <f t="shared" si="2"/>
        <v>0.61703496847548134</v>
      </c>
      <c r="I64" t="s">
        <v>558</v>
      </c>
      <c r="J64">
        <v>63</v>
      </c>
      <c r="K64" s="166">
        <f t="shared" si="3"/>
        <v>2.9154518950437317E-3</v>
      </c>
      <c r="L64" s="164">
        <f t="shared" si="4"/>
        <v>0.18367346938775489</v>
      </c>
      <c r="M64"/>
      <c r="N64"/>
      <c r="O64"/>
      <c r="P64"/>
      <c r="R64"/>
      <c r="S64"/>
    </row>
    <row r="65" spans="1:20">
      <c r="A65">
        <v>263</v>
      </c>
      <c r="B65" t="s">
        <v>387</v>
      </c>
      <c r="C65" t="s">
        <v>373</v>
      </c>
      <c r="D65">
        <v>16839</v>
      </c>
      <c r="E65">
        <f>D65*6</f>
        <v>101034</v>
      </c>
      <c r="G65" s="85">
        <f t="shared" si="1"/>
        <v>4.6560607801328134E-3</v>
      </c>
      <c r="H65" s="87">
        <f t="shared" si="2"/>
        <v>0.62169102925561415</v>
      </c>
      <c r="I65" t="s">
        <v>558</v>
      </c>
      <c r="J65">
        <v>64</v>
      </c>
      <c r="K65" s="166">
        <f t="shared" si="3"/>
        <v>2.9154518950437317E-3</v>
      </c>
      <c r="L65" s="164">
        <f t="shared" si="4"/>
        <v>0.18658892128279861</v>
      </c>
      <c r="M65"/>
      <c r="N65"/>
      <c r="O65"/>
      <c r="P65"/>
      <c r="R65"/>
      <c r="S65"/>
    </row>
    <row r="66" spans="1:20">
      <c r="A66">
        <v>110</v>
      </c>
      <c r="B66" t="s">
        <v>229</v>
      </c>
      <c r="C66" t="s">
        <v>196</v>
      </c>
      <c r="D66">
        <v>8315</v>
      </c>
      <c r="E66">
        <f>D66*12</f>
        <v>99780</v>
      </c>
      <c r="G66" s="85">
        <f t="shared" si="1"/>
        <v>4.5982713209578177E-3</v>
      </c>
      <c r="H66" s="87">
        <f t="shared" si="2"/>
        <v>0.62628930057657195</v>
      </c>
      <c r="I66" t="s">
        <v>558</v>
      </c>
      <c r="J66">
        <v>65</v>
      </c>
      <c r="K66" s="166">
        <f t="shared" si="3"/>
        <v>2.9154518950437317E-3</v>
      </c>
      <c r="L66" s="164">
        <f t="shared" si="4"/>
        <v>0.18950437317784233</v>
      </c>
      <c r="M66"/>
      <c r="N66"/>
      <c r="O66"/>
      <c r="P66"/>
      <c r="R66"/>
      <c r="S66"/>
    </row>
    <row r="67" spans="1:20">
      <c r="A67">
        <v>174</v>
      </c>
      <c r="B67" t="s">
        <v>295</v>
      </c>
      <c r="C67" t="s">
        <v>251</v>
      </c>
      <c r="D67">
        <v>5837</v>
      </c>
      <c r="E67">
        <f>D67*17</f>
        <v>99229</v>
      </c>
      <c r="G67" s="85">
        <f t="shared" ref="G67:G130" si="5">E67/$E$345</f>
        <v>4.5728789828354708E-3</v>
      </c>
      <c r="H67" s="87">
        <f t="shared" ref="H67:H130" si="6">H66+G67</f>
        <v>0.63086217955940738</v>
      </c>
      <c r="I67" t="s">
        <v>558</v>
      </c>
      <c r="J67">
        <v>66</v>
      </c>
      <c r="K67" s="166">
        <f t="shared" ref="K67:K130" si="7">1/343</f>
        <v>2.9154518950437317E-3</v>
      </c>
      <c r="L67" s="164">
        <f t="shared" si="4"/>
        <v>0.19241982507288605</v>
      </c>
      <c r="M67"/>
      <c r="N67"/>
      <c r="O67"/>
      <c r="P67"/>
      <c r="R67"/>
      <c r="S67"/>
    </row>
    <row r="68" spans="1:20">
      <c r="A68">
        <v>145</v>
      </c>
      <c r="B68" t="s">
        <v>266</v>
      </c>
      <c r="C68" t="s">
        <v>251</v>
      </c>
      <c r="D68">
        <v>5663</v>
      </c>
      <c r="E68">
        <f>D68*17</f>
        <v>96271</v>
      </c>
      <c r="G68" s="85">
        <f t="shared" si="5"/>
        <v>4.4365622202839254E-3</v>
      </c>
      <c r="H68" s="87">
        <f t="shared" si="6"/>
        <v>0.63529874177969126</v>
      </c>
      <c r="I68" t="s">
        <v>558</v>
      </c>
      <c r="J68">
        <v>67</v>
      </c>
      <c r="K68" s="166">
        <f t="shared" si="7"/>
        <v>2.9154518950437317E-3</v>
      </c>
      <c r="L68" s="164">
        <f t="shared" ref="L68:L131" si="8">L67+K68</f>
        <v>0.19533527696792977</v>
      </c>
      <c r="M68"/>
      <c r="N68"/>
      <c r="O68"/>
      <c r="P68"/>
      <c r="R68"/>
      <c r="S68"/>
    </row>
    <row r="69" spans="1:20">
      <c r="A69">
        <v>173</v>
      </c>
      <c r="B69" t="s">
        <v>294</v>
      </c>
      <c r="C69" t="s">
        <v>251</v>
      </c>
      <c r="D69">
        <v>5645</v>
      </c>
      <c r="E69">
        <f>D69*17</f>
        <v>95965</v>
      </c>
      <c r="G69" s="85">
        <f t="shared" si="5"/>
        <v>4.4224604862268682E-3</v>
      </c>
      <c r="H69" s="87">
        <f t="shared" si="6"/>
        <v>0.63972120226591811</v>
      </c>
      <c r="I69" t="s">
        <v>558</v>
      </c>
      <c r="J69">
        <v>68</v>
      </c>
      <c r="K69" s="166">
        <f t="shared" si="7"/>
        <v>2.9154518950437317E-3</v>
      </c>
      <c r="L69" s="164">
        <f t="shared" si="8"/>
        <v>0.19825072886297349</v>
      </c>
      <c r="M69"/>
      <c r="N69"/>
      <c r="O69"/>
      <c r="P69"/>
      <c r="R69"/>
      <c r="S69"/>
    </row>
    <row r="70" spans="1:20">
      <c r="A70">
        <v>340</v>
      </c>
      <c r="B70" t="s">
        <v>466</v>
      </c>
      <c r="C70" t="s">
        <v>452</v>
      </c>
      <c r="D70">
        <v>7330</v>
      </c>
      <c r="E70">
        <f>D70*13</f>
        <v>95290</v>
      </c>
      <c r="G70" s="85">
        <f t="shared" si="5"/>
        <v>4.3913537199245381E-3</v>
      </c>
      <c r="H70" s="87">
        <f t="shared" si="6"/>
        <v>0.64411255598584261</v>
      </c>
      <c r="I70" t="s">
        <v>558</v>
      </c>
      <c r="J70">
        <v>69</v>
      </c>
      <c r="K70" s="166">
        <f t="shared" si="7"/>
        <v>2.9154518950437317E-3</v>
      </c>
      <c r="L70" s="164">
        <f t="shared" si="8"/>
        <v>0.2011661807580172</v>
      </c>
      <c r="M70"/>
      <c r="N70"/>
      <c r="O70"/>
      <c r="P70"/>
      <c r="R70"/>
      <c r="S70" s="26">
        <f>343*0.2</f>
        <v>68.600000000000009</v>
      </c>
      <c r="T70" t="s">
        <v>559</v>
      </c>
    </row>
    <row r="71" spans="1:20">
      <c r="A71">
        <v>115</v>
      </c>
      <c r="B71" t="s">
        <v>235</v>
      </c>
      <c r="C71" t="s">
        <v>231</v>
      </c>
      <c r="D71">
        <v>5946</v>
      </c>
      <c r="E71">
        <f>D71*16</f>
        <v>95136</v>
      </c>
      <c r="G71" s="85">
        <f t="shared" si="5"/>
        <v>4.3842567687977846E-3</v>
      </c>
      <c r="H71" s="87">
        <f t="shared" si="6"/>
        <v>0.64849681275464044</v>
      </c>
      <c r="I71" t="s">
        <v>560</v>
      </c>
      <c r="J71">
        <v>70</v>
      </c>
      <c r="K71" s="166">
        <f t="shared" si="7"/>
        <v>2.9154518950437317E-3</v>
      </c>
      <c r="L71" s="164">
        <f t="shared" si="8"/>
        <v>0.20408163265306092</v>
      </c>
      <c r="M71"/>
      <c r="N71"/>
      <c r="O71"/>
      <c r="P71"/>
      <c r="R71"/>
      <c r="S71"/>
    </row>
    <row r="72" spans="1:20">
      <c r="A72">
        <v>144</v>
      </c>
      <c r="B72" t="s">
        <v>265</v>
      </c>
      <c r="C72" t="s">
        <v>251</v>
      </c>
      <c r="D72">
        <v>5582</v>
      </c>
      <c r="E72">
        <f>D72*17</f>
        <v>94894</v>
      </c>
      <c r="G72" s="85">
        <f t="shared" si="5"/>
        <v>4.3731044170271707E-3</v>
      </c>
      <c r="H72" s="87">
        <f t="shared" si="6"/>
        <v>0.65286991717166765</v>
      </c>
      <c r="I72" t="s">
        <v>560</v>
      </c>
      <c r="J72">
        <v>71</v>
      </c>
      <c r="K72" s="166">
        <f t="shared" si="7"/>
        <v>2.9154518950437317E-3</v>
      </c>
      <c r="L72" s="164">
        <f t="shared" si="8"/>
        <v>0.20699708454810464</v>
      </c>
      <c r="M72"/>
      <c r="N72"/>
      <c r="O72"/>
      <c r="P72"/>
      <c r="R72"/>
      <c r="S72"/>
    </row>
    <row r="73" spans="1:20">
      <c r="A73">
        <v>258</v>
      </c>
      <c r="B73" t="s">
        <v>382</v>
      </c>
      <c r="C73" t="s">
        <v>373</v>
      </c>
      <c r="D73">
        <v>15524</v>
      </c>
      <c r="E73">
        <f>D73*6</f>
        <v>93144</v>
      </c>
      <c r="G73" s="85">
        <f t="shared" si="5"/>
        <v>4.2924572451322404E-3</v>
      </c>
      <c r="H73" s="87">
        <f t="shared" si="6"/>
        <v>0.65716237441679992</v>
      </c>
      <c r="I73" t="s">
        <v>560</v>
      </c>
      <c r="J73">
        <v>72</v>
      </c>
      <c r="K73" s="166">
        <f t="shared" si="7"/>
        <v>2.9154518950437317E-3</v>
      </c>
      <c r="L73" s="164">
        <f t="shared" si="8"/>
        <v>0.20991253644314836</v>
      </c>
      <c r="M73"/>
      <c r="N73"/>
      <c r="O73"/>
      <c r="P73"/>
      <c r="R73"/>
      <c r="S73"/>
    </row>
    <row r="74" spans="1:20">
      <c r="A74">
        <v>157</v>
      </c>
      <c r="B74" t="s">
        <v>278</v>
      </c>
      <c r="C74" t="s">
        <v>251</v>
      </c>
      <c r="D74">
        <v>5454</v>
      </c>
      <c r="E74">
        <f>D74*17</f>
        <v>92718</v>
      </c>
      <c r="G74" s="85">
        <f t="shared" si="5"/>
        <v>4.2728254192881026E-3</v>
      </c>
      <c r="H74" s="87">
        <f t="shared" si="6"/>
        <v>0.66143519983608801</v>
      </c>
      <c r="I74" t="s">
        <v>560</v>
      </c>
      <c r="J74">
        <v>73</v>
      </c>
      <c r="K74" s="166">
        <f t="shared" si="7"/>
        <v>2.9154518950437317E-3</v>
      </c>
      <c r="L74" s="164">
        <f t="shared" si="8"/>
        <v>0.21282798833819208</v>
      </c>
      <c r="M74"/>
      <c r="N74"/>
      <c r="O74"/>
      <c r="P74"/>
      <c r="R74"/>
      <c r="S74"/>
    </row>
    <row r="75" spans="1:20">
      <c r="A75">
        <v>193</v>
      </c>
      <c r="B75" t="s">
        <v>315</v>
      </c>
      <c r="C75" t="s">
        <v>309</v>
      </c>
      <c r="D75">
        <v>6152</v>
      </c>
      <c r="E75">
        <f>D75*15</f>
        <v>92280</v>
      </c>
      <c r="G75" s="85">
        <f t="shared" si="5"/>
        <v>4.2526405842652571E-3</v>
      </c>
      <c r="H75" s="87">
        <f t="shared" si="6"/>
        <v>0.66568784042035323</v>
      </c>
      <c r="I75" t="s">
        <v>560</v>
      </c>
      <c r="J75">
        <v>74</v>
      </c>
      <c r="K75" s="166">
        <f t="shared" si="7"/>
        <v>2.9154518950437317E-3</v>
      </c>
      <c r="L75" s="164">
        <f t="shared" si="8"/>
        <v>0.2157434402332358</v>
      </c>
      <c r="M75"/>
      <c r="N75"/>
      <c r="O75"/>
      <c r="P75"/>
      <c r="R75"/>
      <c r="S75"/>
    </row>
    <row r="76" spans="1:20">
      <c r="A76">
        <v>100</v>
      </c>
      <c r="B76" t="s">
        <v>219</v>
      </c>
      <c r="C76" t="s">
        <v>196</v>
      </c>
      <c r="D76">
        <v>7583</v>
      </c>
      <c r="E76">
        <f>D76*12</f>
        <v>90996</v>
      </c>
      <c r="G76" s="85">
        <f t="shared" si="5"/>
        <v>4.193468602143491E-3</v>
      </c>
      <c r="H76" s="87">
        <f t="shared" si="6"/>
        <v>0.66988130902249676</v>
      </c>
      <c r="I76" t="s">
        <v>560</v>
      </c>
      <c r="J76">
        <v>75</v>
      </c>
      <c r="K76" s="166">
        <f t="shared" si="7"/>
        <v>2.9154518950437317E-3</v>
      </c>
      <c r="L76" s="164">
        <f t="shared" si="8"/>
        <v>0.21865889212827952</v>
      </c>
      <c r="M76"/>
      <c r="N76"/>
      <c r="O76"/>
      <c r="P76"/>
      <c r="R76"/>
      <c r="S76"/>
    </row>
    <row r="77" spans="1:20">
      <c r="A77">
        <v>202</v>
      </c>
      <c r="B77" t="s">
        <v>324</v>
      </c>
      <c r="C77" t="s">
        <v>309</v>
      </c>
      <c r="D77">
        <v>5972</v>
      </c>
      <c r="E77">
        <f>D77*15</f>
        <v>89580</v>
      </c>
      <c r="G77" s="85">
        <f t="shared" si="5"/>
        <v>4.1282135190559358E-3</v>
      </c>
      <c r="H77" s="87">
        <f t="shared" si="6"/>
        <v>0.67400952254155266</v>
      </c>
      <c r="I77" t="s">
        <v>560</v>
      </c>
      <c r="J77">
        <v>76</v>
      </c>
      <c r="K77" s="166">
        <f t="shared" si="7"/>
        <v>2.9154518950437317E-3</v>
      </c>
      <c r="L77" s="164">
        <f t="shared" si="8"/>
        <v>0.22157434402332324</v>
      </c>
      <c r="M77"/>
      <c r="N77"/>
      <c r="O77"/>
      <c r="P77"/>
      <c r="R77"/>
      <c r="S77"/>
    </row>
    <row r="78" spans="1:20">
      <c r="A78">
        <v>106</v>
      </c>
      <c r="B78" t="s">
        <v>225</v>
      </c>
      <c r="C78" t="s">
        <v>196</v>
      </c>
      <c r="D78">
        <v>7446</v>
      </c>
      <c r="E78">
        <f>D78*12</f>
        <v>89352</v>
      </c>
      <c r="G78" s="85">
        <f t="shared" si="5"/>
        <v>4.1177063446604821E-3</v>
      </c>
      <c r="H78" s="87">
        <f t="shared" si="6"/>
        <v>0.67812722888621313</v>
      </c>
      <c r="I78" t="s">
        <v>560</v>
      </c>
      <c r="J78">
        <v>77</v>
      </c>
      <c r="K78" s="166">
        <f t="shared" si="7"/>
        <v>2.9154518950437317E-3</v>
      </c>
      <c r="L78" s="164">
        <f t="shared" si="8"/>
        <v>0.22448979591836696</v>
      </c>
      <c r="M78"/>
      <c r="N78"/>
      <c r="O78"/>
      <c r="P78"/>
      <c r="R78"/>
      <c r="S78"/>
    </row>
    <row r="79" spans="1:20">
      <c r="A79">
        <v>195</v>
      </c>
      <c r="B79" t="s">
        <v>317</v>
      </c>
      <c r="C79" t="s">
        <v>309</v>
      </c>
      <c r="D79">
        <v>5906</v>
      </c>
      <c r="E79">
        <f>D79*15</f>
        <v>88590</v>
      </c>
      <c r="G79" s="85">
        <f t="shared" si="5"/>
        <v>4.0825902618125184E-3</v>
      </c>
      <c r="H79" s="87">
        <f t="shared" si="6"/>
        <v>0.6822098191480257</v>
      </c>
      <c r="I79" t="s">
        <v>560</v>
      </c>
      <c r="J79">
        <v>78</v>
      </c>
      <c r="K79" s="166">
        <f t="shared" si="7"/>
        <v>2.9154518950437317E-3</v>
      </c>
      <c r="L79" s="164">
        <f t="shared" si="8"/>
        <v>0.22740524781341068</v>
      </c>
      <c r="M79"/>
      <c r="N79"/>
      <c r="O79"/>
      <c r="P79"/>
      <c r="R79"/>
      <c r="S79"/>
    </row>
    <row r="80" spans="1:20">
      <c r="A80">
        <v>140</v>
      </c>
      <c r="B80" t="s">
        <v>261</v>
      </c>
      <c r="C80" t="s">
        <v>251</v>
      </c>
      <c r="D80">
        <v>5121</v>
      </c>
      <c r="E80">
        <f>D80*17</f>
        <v>87057</v>
      </c>
      <c r="G80" s="85">
        <f t="shared" si="5"/>
        <v>4.0119433392325592E-3</v>
      </c>
      <c r="H80" s="87">
        <f t="shared" si="6"/>
        <v>0.6862217624872583</v>
      </c>
      <c r="I80" t="s">
        <v>560</v>
      </c>
      <c r="J80">
        <v>79</v>
      </c>
      <c r="K80" s="166">
        <f t="shared" si="7"/>
        <v>2.9154518950437317E-3</v>
      </c>
      <c r="L80" s="164">
        <f t="shared" si="8"/>
        <v>0.2303206997084544</v>
      </c>
      <c r="M80"/>
      <c r="N80"/>
      <c r="O80"/>
      <c r="P80"/>
      <c r="R80"/>
      <c r="S80"/>
    </row>
    <row r="81" spans="1:19">
      <c r="A81">
        <v>256</v>
      </c>
      <c r="B81" t="s">
        <v>380</v>
      </c>
      <c r="C81" t="s">
        <v>373</v>
      </c>
      <c r="D81">
        <v>14445</v>
      </c>
      <c r="E81">
        <f>D81*6</f>
        <v>86670</v>
      </c>
      <c r="G81" s="85">
        <f t="shared" si="5"/>
        <v>3.9941087932192226E-3</v>
      </c>
      <c r="H81" s="87">
        <f t="shared" si="6"/>
        <v>0.69021587128047757</v>
      </c>
      <c r="I81" t="s">
        <v>560</v>
      </c>
      <c r="J81">
        <v>80</v>
      </c>
      <c r="K81" s="166">
        <f t="shared" si="7"/>
        <v>2.9154518950437317E-3</v>
      </c>
      <c r="L81" s="164">
        <f t="shared" si="8"/>
        <v>0.23323615160349812</v>
      </c>
      <c r="M81"/>
      <c r="N81"/>
      <c r="O81"/>
      <c r="P81"/>
      <c r="R81"/>
      <c r="S81"/>
    </row>
    <row r="82" spans="1:19">
      <c r="A82">
        <v>224</v>
      </c>
      <c r="B82" t="s">
        <v>346</v>
      </c>
      <c r="C82" t="s">
        <v>309</v>
      </c>
      <c r="D82">
        <v>5590</v>
      </c>
      <c r="E82">
        <f>D82*15</f>
        <v>83850</v>
      </c>
      <c r="G82" s="85">
        <f t="shared" si="5"/>
        <v>3.8641516362228202E-3</v>
      </c>
      <c r="H82" s="87">
        <f t="shared" si="6"/>
        <v>0.69408002291670035</v>
      </c>
      <c r="I82" t="s">
        <v>560</v>
      </c>
      <c r="J82">
        <v>81</v>
      </c>
      <c r="K82" s="166">
        <f t="shared" si="7"/>
        <v>2.9154518950437317E-3</v>
      </c>
      <c r="L82" s="164">
        <f t="shared" si="8"/>
        <v>0.23615160349854183</v>
      </c>
      <c r="M82"/>
      <c r="N82"/>
      <c r="O82"/>
      <c r="P82"/>
      <c r="R82"/>
      <c r="S82"/>
    </row>
    <row r="83" spans="1:19">
      <c r="A83">
        <v>192</v>
      </c>
      <c r="B83" t="s">
        <v>314</v>
      </c>
      <c r="C83" t="s">
        <v>309</v>
      </c>
      <c r="D83">
        <v>5580</v>
      </c>
      <c r="E83">
        <f>D83*15</f>
        <v>83700</v>
      </c>
      <c r="G83" s="85">
        <f t="shared" si="5"/>
        <v>3.8572390214889687E-3</v>
      </c>
      <c r="H83" s="87">
        <f t="shared" si="6"/>
        <v>0.69793726193818928</v>
      </c>
      <c r="I83" t="s">
        <v>560</v>
      </c>
      <c r="J83">
        <v>82</v>
      </c>
      <c r="K83" s="166">
        <f t="shared" si="7"/>
        <v>2.9154518950437317E-3</v>
      </c>
      <c r="L83" s="164">
        <f t="shared" si="8"/>
        <v>0.23906705539358555</v>
      </c>
      <c r="M83"/>
      <c r="N83"/>
      <c r="O83"/>
      <c r="P83"/>
      <c r="R83"/>
      <c r="S83"/>
    </row>
    <row r="84" spans="1:19">
      <c r="A84">
        <v>206</v>
      </c>
      <c r="B84" t="s">
        <v>328</v>
      </c>
      <c r="C84" t="s">
        <v>309</v>
      </c>
      <c r="D84">
        <v>5571</v>
      </c>
      <c r="E84">
        <f>D84*15</f>
        <v>83565</v>
      </c>
      <c r="G84" s="85">
        <f t="shared" si="5"/>
        <v>3.8510176682285029E-3</v>
      </c>
      <c r="H84" s="87">
        <f t="shared" si="6"/>
        <v>0.70178827960641776</v>
      </c>
      <c r="I84" t="s">
        <v>560</v>
      </c>
      <c r="J84">
        <v>83</v>
      </c>
      <c r="K84" s="166">
        <f t="shared" si="7"/>
        <v>2.9154518950437317E-3</v>
      </c>
      <c r="L84" s="164">
        <f t="shared" si="8"/>
        <v>0.24198250728862927</v>
      </c>
      <c r="M84"/>
      <c r="N84"/>
      <c r="O84"/>
      <c r="P84"/>
      <c r="R84"/>
      <c r="S84"/>
    </row>
    <row r="85" spans="1:19">
      <c r="A85">
        <v>105</v>
      </c>
      <c r="B85" t="s">
        <v>224</v>
      </c>
      <c r="C85" t="s">
        <v>196</v>
      </c>
      <c r="D85">
        <v>6899</v>
      </c>
      <c r="E85">
        <f>D85*12</f>
        <v>82788</v>
      </c>
      <c r="G85" s="85">
        <f t="shared" si="5"/>
        <v>3.8152103239071536E-3</v>
      </c>
      <c r="H85" s="87">
        <f t="shared" si="6"/>
        <v>0.70560348993032496</v>
      </c>
      <c r="I85" t="s">
        <v>560</v>
      </c>
      <c r="J85">
        <v>84</v>
      </c>
      <c r="K85" s="166">
        <f t="shared" si="7"/>
        <v>2.9154518950437317E-3</v>
      </c>
      <c r="L85" s="164">
        <f t="shared" si="8"/>
        <v>0.24489795918367299</v>
      </c>
      <c r="M85"/>
      <c r="N85"/>
      <c r="O85"/>
      <c r="P85"/>
      <c r="R85"/>
      <c r="S85"/>
    </row>
    <row r="86" spans="1:19">
      <c r="A86">
        <v>175</v>
      </c>
      <c r="B86" t="s">
        <v>296</v>
      </c>
      <c r="C86" t="s">
        <v>251</v>
      </c>
      <c r="D86">
        <v>4812</v>
      </c>
      <c r="E86">
        <f>D86*17</f>
        <v>81804</v>
      </c>
      <c r="G86" s="85">
        <f t="shared" si="5"/>
        <v>3.7698635712530896E-3</v>
      </c>
      <c r="H86" s="87">
        <f t="shared" si="6"/>
        <v>0.70937335350157804</v>
      </c>
      <c r="I86" t="s">
        <v>560</v>
      </c>
      <c r="J86">
        <v>85</v>
      </c>
      <c r="K86" s="166">
        <f t="shared" si="7"/>
        <v>2.9154518950437317E-3</v>
      </c>
      <c r="L86" s="164">
        <f t="shared" si="8"/>
        <v>0.24781341107871671</v>
      </c>
      <c r="M86"/>
      <c r="N86"/>
      <c r="O86"/>
      <c r="P86"/>
      <c r="R86"/>
      <c r="S86"/>
    </row>
    <row r="87" spans="1:19">
      <c r="A87">
        <v>141</v>
      </c>
      <c r="B87" t="s">
        <v>262</v>
      </c>
      <c r="C87" t="s">
        <v>251</v>
      </c>
      <c r="D87">
        <v>4769</v>
      </c>
      <c r="E87">
        <f>D87*17</f>
        <v>81073</v>
      </c>
      <c r="G87" s="85">
        <f t="shared" si="5"/>
        <v>3.7361760954501217E-3</v>
      </c>
      <c r="H87" s="87">
        <f t="shared" si="6"/>
        <v>0.71310952959702811</v>
      </c>
      <c r="I87" t="s">
        <v>560</v>
      </c>
      <c r="J87">
        <v>86</v>
      </c>
      <c r="K87" s="166">
        <f t="shared" si="7"/>
        <v>2.9154518950437317E-3</v>
      </c>
      <c r="L87" s="164">
        <f t="shared" si="8"/>
        <v>0.25072886297376046</v>
      </c>
      <c r="M87"/>
      <c r="N87"/>
      <c r="O87"/>
      <c r="P87"/>
      <c r="R87"/>
      <c r="S87"/>
    </row>
    <row r="88" spans="1:19">
      <c r="A88">
        <v>164</v>
      </c>
      <c r="B88" t="s">
        <v>285</v>
      </c>
      <c r="C88" t="s">
        <v>251</v>
      </c>
      <c r="D88">
        <v>4755</v>
      </c>
      <c r="E88">
        <f>D88*17</f>
        <v>80835</v>
      </c>
      <c r="G88" s="85">
        <f t="shared" si="5"/>
        <v>3.7252080800724112E-3</v>
      </c>
      <c r="H88" s="87">
        <f t="shared" si="6"/>
        <v>0.71683473767710049</v>
      </c>
      <c r="I88" t="s">
        <v>560</v>
      </c>
      <c r="J88">
        <v>87</v>
      </c>
      <c r="K88" s="166">
        <f t="shared" si="7"/>
        <v>2.9154518950437317E-3</v>
      </c>
      <c r="L88" s="164">
        <f t="shared" si="8"/>
        <v>0.25364431486880418</v>
      </c>
      <c r="M88"/>
      <c r="N88"/>
      <c r="O88"/>
      <c r="P88"/>
      <c r="R88"/>
      <c r="S88"/>
    </row>
    <row r="89" spans="1:19">
      <c r="A89">
        <v>229</v>
      </c>
      <c r="B89" t="s">
        <v>352</v>
      </c>
      <c r="C89" t="s">
        <v>348</v>
      </c>
      <c r="D89">
        <v>11373</v>
      </c>
      <c r="E89">
        <f>D89*7</f>
        <v>79611</v>
      </c>
      <c r="G89" s="85">
        <f t="shared" si="5"/>
        <v>3.6688011438441854E-3</v>
      </c>
      <c r="H89" s="87">
        <f t="shared" si="6"/>
        <v>0.72050353882094464</v>
      </c>
      <c r="I89" t="s">
        <v>560</v>
      </c>
      <c r="J89">
        <v>88</v>
      </c>
      <c r="K89" s="166">
        <f t="shared" si="7"/>
        <v>2.9154518950437317E-3</v>
      </c>
      <c r="L89" s="164">
        <f t="shared" si="8"/>
        <v>0.2565597667638479</v>
      </c>
      <c r="M89"/>
      <c r="N89"/>
      <c r="O89"/>
      <c r="P89"/>
      <c r="R89"/>
      <c r="S89"/>
    </row>
    <row r="90" spans="1:19">
      <c r="A90">
        <v>24</v>
      </c>
      <c r="B90" t="s">
        <v>141</v>
      </c>
      <c r="C90" t="s">
        <v>118</v>
      </c>
      <c r="D90">
        <v>15762</v>
      </c>
      <c r="E90">
        <f>D90*5</f>
        <v>78810</v>
      </c>
      <c r="G90" s="85">
        <f t="shared" si="5"/>
        <v>3.63188778116542E-3</v>
      </c>
      <c r="H90" s="87">
        <f t="shared" si="6"/>
        <v>0.72413542660211005</v>
      </c>
      <c r="I90" t="s">
        <v>560</v>
      </c>
      <c r="J90">
        <v>89</v>
      </c>
      <c r="K90" s="166">
        <f t="shared" si="7"/>
        <v>2.9154518950437317E-3</v>
      </c>
      <c r="L90" s="164">
        <f t="shared" si="8"/>
        <v>0.25947521865889162</v>
      </c>
      <c r="M90"/>
      <c r="N90"/>
      <c r="O90"/>
      <c r="P90"/>
      <c r="R90"/>
      <c r="S90"/>
    </row>
    <row r="91" spans="1:19">
      <c r="A91">
        <v>134</v>
      </c>
      <c r="B91" t="s">
        <v>255</v>
      </c>
      <c r="C91" t="s">
        <v>251</v>
      </c>
      <c r="D91">
        <v>4549</v>
      </c>
      <c r="E91">
        <f>D91*17</f>
        <v>77333</v>
      </c>
      <c r="G91" s="85">
        <f t="shared" si="5"/>
        <v>3.5638215680860986E-3</v>
      </c>
      <c r="H91" s="87">
        <f t="shared" si="6"/>
        <v>0.72769924817019616</v>
      </c>
      <c r="I91" t="s">
        <v>560</v>
      </c>
      <c r="J91">
        <v>90</v>
      </c>
      <c r="K91" s="166">
        <f t="shared" si="7"/>
        <v>2.9154518950437317E-3</v>
      </c>
      <c r="L91" s="164">
        <f t="shared" si="8"/>
        <v>0.26239067055393533</v>
      </c>
      <c r="M91"/>
      <c r="N91"/>
      <c r="O91"/>
      <c r="P91"/>
      <c r="R91"/>
      <c r="S91"/>
    </row>
    <row r="92" spans="1:19">
      <c r="A92">
        <v>252</v>
      </c>
      <c r="B92" t="s">
        <v>376</v>
      </c>
      <c r="C92" t="s">
        <v>373</v>
      </c>
      <c r="D92">
        <v>12771</v>
      </c>
      <c r="E92">
        <f>D92*6</f>
        <v>76626</v>
      </c>
      <c r="G92" s="85">
        <f t="shared" si="5"/>
        <v>3.5312401106405464E-3</v>
      </c>
      <c r="H92" s="87">
        <f t="shared" si="6"/>
        <v>0.7312304882808367</v>
      </c>
      <c r="I92" t="s">
        <v>560</v>
      </c>
      <c r="J92">
        <v>91</v>
      </c>
      <c r="K92" s="166">
        <f t="shared" si="7"/>
        <v>2.9154518950437317E-3</v>
      </c>
      <c r="L92" s="164">
        <f t="shared" si="8"/>
        <v>0.26530612244897905</v>
      </c>
      <c r="M92"/>
      <c r="N92"/>
      <c r="O92"/>
      <c r="P92"/>
      <c r="R92"/>
      <c r="S92"/>
    </row>
    <row r="93" spans="1:19">
      <c r="A93">
        <v>196</v>
      </c>
      <c r="B93" t="s">
        <v>318</v>
      </c>
      <c r="C93" t="s">
        <v>309</v>
      </c>
      <c r="D93">
        <v>5100</v>
      </c>
      <c r="E93">
        <f>D93*15</f>
        <v>76500</v>
      </c>
      <c r="G93" s="85">
        <f t="shared" si="5"/>
        <v>3.5254335142641115E-3</v>
      </c>
      <c r="H93" s="87">
        <f t="shared" si="6"/>
        <v>0.73475592179510085</v>
      </c>
      <c r="I93" t="s">
        <v>560</v>
      </c>
      <c r="J93">
        <v>92</v>
      </c>
      <c r="K93" s="166">
        <f t="shared" si="7"/>
        <v>2.9154518950437317E-3</v>
      </c>
      <c r="L93" s="164">
        <f t="shared" si="8"/>
        <v>0.26822157434402277</v>
      </c>
      <c r="M93"/>
      <c r="N93"/>
      <c r="O93"/>
      <c r="P93"/>
      <c r="R93"/>
      <c r="S93"/>
    </row>
    <row r="94" spans="1:19">
      <c r="A94">
        <v>201</v>
      </c>
      <c r="B94" t="s">
        <v>323</v>
      </c>
      <c r="C94" t="s">
        <v>309</v>
      </c>
      <c r="D94">
        <v>5090</v>
      </c>
      <c r="E94">
        <f>D94*15</f>
        <v>76350</v>
      </c>
      <c r="G94" s="85">
        <f t="shared" si="5"/>
        <v>3.51852089953026E-3</v>
      </c>
      <c r="H94" s="87">
        <f t="shared" si="6"/>
        <v>0.73827444269463116</v>
      </c>
      <c r="I94" t="s">
        <v>560</v>
      </c>
      <c r="J94">
        <v>93</v>
      </c>
      <c r="K94" s="166">
        <f t="shared" si="7"/>
        <v>2.9154518950437317E-3</v>
      </c>
      <c r="L94" s="164">
        <f t="shared" si="8"/>
        <v>0.27113702623906649</v>
      </c>
      <c r="M94"/>
      <c r="N94"/>
      <c r="O94"/>
      <c r="P94"/>
      <c r="R94"/>
      <c r="S94"/>
    </row>
    <row r="95" spans="1:19">
      <c r="A95">
        <v>77</v>
      </c>
      <c r="B95" t="s">
        <v>195</v>
      </c>
      <c r="C95" t="s">
        <v>196</v>
      </c>
      <c r="D95">
        <v>6355</v>
      </c>
      <c r="E95">
        <f>D95*12</f>
        <v>76260</v>
      </c>
      <c r="G95" s="85">
        <f t="shared" si="5"/>
        <v>3.5143733306899493E-3</v>
      </c>
      <c r="H95" s="87">
        <f t="shared" si="6"/>
        <v>0.7417888160253211</v>
      </c>
      <c r="I95" t="s">
        <v>560</v>
      </c>
      <c r="J95">
        <v>94</v>
      </c>
      <c r="K95" s="166">
        <f t="shared" si="7"/>
        <v>2.9154518950437317E-3</v>
      </c>
      <c r="L95" s="164">
        <f t="shared" si="8"/>
        <v>0.27405247813411021</v>
      </c>
      <c r="M95"/>
      <c r="N95"/>
      <c r="O95"/>
      <c r="P95"/>
      <c r="R95"/>
      <c r="S95"/>
    </row>
    <row r="96" spans="1:19">
      <c r="A96">
        <v>261</v>
      </c>
      <c r="B96" t="s">
        <v>385</v>
      </c>
      <c r="C96" t="s">
        <v>373</v>
      </c>
      <c r="D96">
        <v>12600</v>
      </c>
      <c r="E96">
        <f>D96*6</f>
        <v>75600</v>
      </c>
      <c r="G96" s="85">
        <f t="shared" si="5"/>
        <v>3.4839578258610043E-3</v>
      </c>
      <c r="H96" s="87">
        <f t="shared" si="6"/>
        <v>0.74527277385118207</v>
      </c>
      <c r="I96" t="s">
        <v>560</v>
      </c>
      <c r="J96">
        <v>95</v>
      </c>
      <c r="K96" s="166">
        <f t="shared" si="7"/>
        <v>2.9154518950437317E-3</v>
      </c>
      <c r="L96" s="164">
        <f t="shared" si="8"/>
        <v>0.27696793002915393</v>
      </c>
      <c r="M96"/>
      <c r="N96"/>
      <c r="O96"/>
      <c r="P96"/>
      <c r="R96"/>
      <c r="S96"/>
    </row>
    <row r="97" spans="1:19">
      <c r="A97">
        <v>235</v>
      </c>
      <c r="B97" t="s">
        <v>358</v>
      </c>
      <c r="C97" t="s">
        <v>348</v>
      </c>
      <c r="D97">
        <v>10719</v>
      </c>
      <c r="E97">
        <f>D97*7</f>
        <v>75033</v>
      </c>
      <c r="G97" s="85">
        <f t="shared" si="5"/>
        <v>3.4578281421670468E-3</v>
      </c>
      <c r="H97" s="87">
        <f t="shared" si="6"/>
        <v>0.74873060199334907</v>
      </c>
      <c r="I97" t="s">
        <v>560</v>
      </c>
      <c r="J97">
        <v>96</v>
      </c>
      <c r="K97" s="166">
        <f t="shared" si="7"/>
        <v>2.9154518950437317E-3</v>
      </c>
      <c r="L97" s="164">
        <f t="shared" si="8"/>
        <v>0.27988338192419765</v>
      </c>
      <c r="M97"/>
      <c r="N97"/>
      <c r="O97"/>
      <c r="P97"/>
      <c r="R97"/>
      <c r="S97"/>
    </row>
    <row r="98" spans="1:19">
      <c r="A98">
        <v>330</v>
      </c>
      <c r="B98" t="s">
        <v>456</v>
      </c>
      <c r="C98" t="s">
        <v>452</v>
      </c>
      <c r="D98">
        <v>5638</v>
      </c>
      <c r="E98">
        <f>D98*13</f>
        <v>73294</v>
      </c>
      <c r="G98" s="85">
        <f t="shared" si="5"/>
        <v>3.3776878953525984E-3</v>
      </c>
      <c r="H98" s="87">
        <f t="shared" si="6"/>
        <v>0.75210828988870171</v>
      </c>
      <c r="I98" t="s">
        <v>560</v>
      </c>
      <c r="J98">
        <v>97</v>
      </c>
      <c r="K98" s="166">
        <f t="shared" si="7"/>
        <v>2.9154518950437317E-3</v>
      </c>
      <c r="L98" s="164">
        <f t="shared" si="8"/>
        <v>0.28279883381924137</v>
      </c>
      <c r="M98"/>
      <c r="N98"/>
      <c r="O98"/>
      <c r="P98"/>
      <c r="R98"/>
      <c r="S98"/>
    </row>
    <row r="99" spans="1:19">
      <c r="A99">
        <v>18</v>
      </c>
      <c r="B99" t="s">
        <v>135</v>
      </c>
      <c r="C99" t="s">
        <v>118</v>
      </c>
      <c r="D99">
        <v>14613</v>
      </c>
      <c r="E99">
        <f>D99*5</f>
        <v>73065</v>
      </c>
      <c r="G99" s="85">
        <f t="shared" si="5"/>
        <v>3.3671346368589188E-3</v>
      </c>
      <c r="H99" s="87">
        <f t="shared" si="6"/>
        <v>0.7554754245255606</v>
      </c>
      <c r="I99" t="s">
        <v>560</v>
      </c>
      <c r="J99">
        <v>98</v>
      </c>
      <c r="K99" s="166">
        <f t="shared" si="7"/>
        <v>2.9154518950437317E-3</v>
      </c>
      <c r="L99" s="164">
        <f t="shared" si="8"/>
        <v>0.28571428571428509</v>
      </c>
      <c r="M99"/>
      <c r="N99"/>
      <c r="O99"/>
      <c r="P99"/>
      <c r="R99"/>
      <c r="S99"/>
    </row>
    <row r="100" spans="1:19">
      <c r="A100">
        <v>172</v>
      </c>
      <c r="B100" t="s">
        <v>293</v>
      </c>
      <c r="C100" t="s">
        <v>251</v>
      </c>
      <c r="D100">
        <v>4286</v>
      </c>
      <c r="E100">
        <f>D100*17</f>
        <v>72862</v>
      </c>
      <c r="G100" s="85">
        <f t="shared" si="5"/>
        <v>3.3577795649191071E-3</v>
      </c>
      <c r="H100" s="87">
        <f t="shared" si="6"/>
        <v>0.75883320409047972</v>
      </c>
      <c r="I100" t="s">
        <v>560</v>
      </c>
      <c r="J100">
        <v>99</v>
      </c>
      <c r="K100" s="166">
        <f t="shared" si="7"/>
        <v>2.9154518950437317E-3</v>
      </c>
      <c r="L100" s="164">
        <f t="shared" si="8"/>
        <v>0.28862973760932881</v>
      </c>
      <c r="M100"/>
      <c r="N100"/>
      <c r="O100"/>
      <c r="P100"/>
      <c r="R100"/>
      <c r="S100"/>
    </row>
    <row r="101" spans="1:19">
      <c r="A101">
        <v>223</v>
      </c>
      <c r="B101" t="s">
        <v>345</v>
      </c>
      <c r="C101" t="s">
        <v>309</v>
      </c>
      <c r="D101">
        <v>4831</v>
      </c>
      <c r="E101">
        <f>D101*15</f>
        <v>72465</v>
      </c>
      <c r="G101" s="85">
        <f t="shared" si="5"/>
        <v>3.3394841779235142E-3</v>
      </c>
      <c r="H101" s="87">
        <f t="shared" si="6"/>
        <v>0.76217268826840323</v>
      </c>
      <c r="I101" t="s">
        <v>560</v>
      </c>
      <c r="J101">
        <v>100</v>
      </c>
      <c r="K101" s="166">
        <f t="shared" si="7"/>
        <v>2.9154518950437317E-3</v>
      </c>
      <c r="L101" s="164">
        <f t="shared" si="8"/>
        <v>0.29154518950437253</v>
      </c>
      <c r="M101"/>
      <c r="N101"/>
      <c r="O101"/>
      <c r="P101"/>
      <c r="R101"/>
      <c r="S101"/>
    </row>
    <row r="102" spans="1:19">
      <c r="A102">
        <v>239</v>
      </c>
      <c r="B102" t="s">
        <v>362</v>
      </c>
      <c r="C102" t="s">
        <v>348</v>
      </c>
      <c r="D102">
        <v>10169</v>
      </c>
      <c r="E102">
        <f>D102*7</f>
        <v>71183</v>
      </c>
      <c r="G102" s="85">
        <f t="shared" si="5"/>
        <v>3.2804043639981994E-3</v>
      </c>
      <c r="H102" s="87">
        <f t="shared" si="6"/>
        <v>0.76545309263240147</v>
      </c>
      <c r="I102" t="s">
        <v>560</v>
      </c>
      <c r="J102">
        <v>101</v>
      </c>
      <c r="K102" s="166">
        <f t="shared" si="7"/>
        <v>2.9154518950437317E-3</v>
      </c>
      <c r="L102" s="164">
        <f t="shared" si="8"/>
        <v>0.29446064139941625</v>
      </c>
      <c r="M102"/>
      <c r="N102"/>
      <c r="O102"/>
      <c r="P102"/>
      <c r="R102"/>
      <c r="S102"/>
    </row>
    <row r="103" spans="1:19">
      <c r="A103">
        <v>23</v>
      </c>
      <c r="B103" t="s">
        <v>140</v>
      </c>
      <c r="C103" t="s">
        <v>118</v>
      </c>
      <c r="D103">
        <v>14067</v>
      </c>
      <c r="E103">
        <f>D103*5</f>
        <v>70335</v>
      </c>
      <c r="G103" s="85">
        <f t="shared" si="5"/>
        <v>3.2413250487028271E-3</v>
      </c>
      <c r="H103" s="87">
        <f t="shared" si="6"/>
        <v>0.76869441768110425</v>
      </c>
      <c r="I103" t="s">
        <v>560</v>
      </c>
      <c r="J103">
        <v>102</v>
      </c>
      <c r="K103" s="166">
        <f t="shared" si="7"/>
        <v>2.9154518950437317E-3</v>
      </c>
      <c r="L103" s="164">
        <f t="shared" si="8"/>
        <v>0.29737609329445996</v>
      </c>
      <c r="M103"/>
      <c r="N103"/>
      <c r="O103"/>
      <c r="P103"/>
      <c r="R103"/>
      <c r="S103"/>
    </row>
    <row r="104" spans="1:19">
      <c r="A104">
        <v>83</v>
      </c>
      <c r="B104" t="s">
        <v>202</v>
      </c>
      <c r="C104" t="s">
        <v>196</v>
      </c>
      <c r="D104">
        <v>5813</v>
      </c>
      <c r="E104">
        <f>D104*12</f>
        <v>69756</v>
      </c>
      <c r="G104" s="85">
        <f t="shared" si="5"/>
        <v>3.2146423558301615E-3</v>
      </c>
      <c r="H104" s="87">
        <f t="shared" si="6"/>
        <v>0.77190906003693438</v>
      </c>
      <c r="I104" t="s">
        <v>560</v>
      </c>
      <c r="J104">
        <v>103</v>
      </c>
      <c r="K104" s="166">
        <f t="shared" si="7"/>
        <v>2.9154518950437317E-3</v>
      </c>
      <c r="L104" s="164">
        <f t="shared" si="8"/>
        <v>0.30029154518950368</v>
      </c>
      <c r="M104"/>
      <c r="N104"/>
      <c r="O104"/>
      <c r="P104"/>
      <c r="R104"/>
      <c r="S104"/>
    </row>
    <row r="105" spans="1:19">
      <c r="A105">
        <v>213</v>
      </c>
      <c r="B105" t="s">
        <v>335</v>
      </c>
      <c r="C105" t="s">
        <v>309</v>
      </c>
      <c r="D105">
        <v>4642</v>
      </c>
      <c r="E105">
        <f>D105*15</f>
        <v>69630</v>
      </c>
      <c r="G105" s="85">
        <f t="shared" si="5"/>
        <v>3.2088357594537266E-3</v>
      </c>
      <c r="H105" s="87">
        <f t="shared" si="6"/>
        <v>0.77511789579638812</v>
      </c>
      <c r="I105" t="s">
        <v>560</v>
      </c>
      <c r="J105">
        <v>104</v>
      </c>
      <c r="K105" s="166">
        <f t="shared" si="7"/>
        <v>2.9154518950437317E-3</v>
      </c>
      <c r="L105" s="164">
        <f t="shared" si="8"/>
        <v>0.3032069970845474</v>
      </c>
      <c r="M105"/>
      <c r="N105"/>
      <c r="O105"/>
      <c r="P105"/>
      <c r="R105"/>
      <c r="S105"/>
    </row>
    <row r="106" spans="1:19">
      <c r="A106">
        <v>309</v>
      </c>
      <c r="B106" t="s">
        <v>434</v>
      </c>
      <c r="C106" t="s">
        <v>403</v>
      </c>
      <c r="D106">
        <v>17214</v>
      </c>
      <c r="E106">
        <f>D106*4</f>
        <v>68856</v>
      </c>
      <c r="G106" s="85">
        <f t="shared" si="5"/>
        <v>3.1731666674270544E-3</v>
      </c>
      <c r="H106" s="87">
        <f t="shared" si="6"/>
        <v>0.77829106246381519</v>
      </c>
      <c r="I106" t="s">
        <v>560</v>
      </c>
      <c r="J106">
        <v>105</v>
      </c>
      <c r="K106" s="166">
        <f t="shared" si="7"/>
        <v>2.9154518950437317E-3</v>
      </c>
      <c r="L106" s="164">
        <f t="shared" si="8"/>
        <v>0.30612244897959112</v>
      </c>
      <c r="M106"/>
      <c r="N106"/>
      <c r="O106"/>
      <c r="P106"/>
      <c r="R106"/>
      <c r="S106"/>
    </row>
    <row r="107" spans="1:19">
      <c r="A107">
        <v>142</v>
      </c>
      <c r="B107" t="s">
        <v>263</v>
      </c>
      <c r="C107" t="s">
        <v>251</v>
      </c>
      <c r="D107">
        <v>4011</v>
      </c>
      <c r="E107">
        <f>D107*17</f>
        <v>68187</v>
      </c>
      <c r="G107" s="85">
        <f t="shared" si="5"/>
        <v>3.1423364057140781E-3</v>
      </c>
      <c r="H107" s="87">
        <f t="shared" si="6"/>
        <v>0.78143339886952923</v>
      </c>
      <c r="I107" t="s">
        <v>560</v>
      </c>
      <c r="J107">
        <v>106</v>
      </c>
      <c r="K107" s="166">
        <f t="shared" si="7"/>
        <v>2.9154518950437317E-3</v>
      </c>
      <c r="L107" s="164">
        <f t="shared" si="8"/>
        <v>0.30903790087463484</v>
      </c>
      <c r="M107"/>
      <c r="N107"/>
      <c r="O107"/>
      <c r="P107"/>
      <c r="R107"/>
      <c r="S107"/>
    </row>
    <row r="108" spans="1:19">
      <c r="A108">
        <v>282</v>
      </c>
      <c r="B108" t="s">
        <v>407</v>
      </c>
      <c r="C108" t="s">
        <v>403</v>
      </c>
      <c r="D108">
        <v>16975</v>
      </c>
      <c r="E108">
        <f>D108*4</f>
        <v>67900</v>
      </c>
      <c r="G108" s="85">
        <f t="shared" si="5"/>
        <v>3.1291102695233091E-3</v>
      </c>
      <c r="H108" s="87">
        <f t="shared" si="6"/>
        <v>0.78456250913905257</v>
      </c>
      <c r="I108" t="s">
        <v>560</v>
      </c>
      <c r="J108">
        <v>107</v>
      </c>
      <c r="K108" s="166">
        <f t="shared" si="7"/>
        <v>2.9154518950437317E-3</v>
      </c>
      <c r="L108" s="164">
        <f t="shared" si="8"/>
        <v>0.31195335276967856</v>
      </c>
      <c r="M108"/>
      <c r="N108"/>
      <c r="O108"/>
      <c r="P108"/>
      <c r="R108"/>
      <c r="S108"/>
    </row>
    <row r="109" spans="1:19">
      <c r="A109">
        <v>284</v>
      </c>
      <c r="B109" t="s">
        <v>409</v>
      </c>
      <c r="C109" t="s">
        <v>403</v>
      </c>
      <c r="D109">
        <v>16611</v>
      </c>
      <c r="E109">
        <f>D109*4</f>
        <v>66444</v>
      </c>
      <c r="G109" s="85">
        <f t="shared" si="5"/>
        <v>3.0620118225067271E-3</v>
      </c>
      <c r="H109" s="87">
        <f t="shared" si="6"/>
        <v>0.78762452096155933</v>
      </c>
      <c r="I109" t="s">
        <v>560</v>
      </c>
      <c r="J109">
        <v>108</v>
      </c>
      <c r="K109" s="166">
        <f t="shared" si="7"/>
        <v>2.9154518950437317E-3</v>
      </c>
      <c r="L109" s="164">
        <f t="shared" si="8"/>
        <v>0.31486880466472228</v>
      </c>
      <c r="M109"/>
      <c r="N109"/>
      <c r="O109"/>
      <c r="P109"/>
      <c r="R109"/>
      <c r="S109"/>
    </row>
    <row r="110" spans="1:19">
      <c r="A110">
        <v>19</v>
      </c>
      <c r="B110" t="s">
        <v>136</v>
      </c>
      <c r="C110" t="s">
        <v>118</v>
      </c>
      <c r="D110">
        <v>13286</v>
      </c>
      <c r="E110">
        <f>D110*5</f>
        <v>66430</v>
      </c>
      <c r="G110" s="85">
        <f t="shared" si="5"/>
        <v>3.0613666451315674E-3</v>
      </c>
      <c r="H110" s="87">
        <f t="shared" si="6"/>
        <v>0.7906858876066909</v>
      </c>
      <c r="I110" t="s">
        <v>560</v>
      </c>
      <c r="J110">
        <v>109</v>
      </c>
      <c r="K110" s="166">
        <f t="shared" si="7"/>
        <v>2.9154518950437317E-3</v>
      </c>
      <c r="L110" s="164">
        <f t="shared" si="8"/>
        <v>0.317784256559766</v>
      </c>
      <c r="M110"/>
      <c r="N110"/>
      <c r="O110"/>
      <c r="P110"/>
      <c r="R110"/>
      <c r="S110"/>
    </row>
    <row r="111" spans="1:19">
      <c r="A111">
        <v>154</v>
      </c>
      <c r="B111" t="s">
        <v>275</v>
      </c>
      <c r="C111" t="s">
        <v>251</v>
      </c>
      <c r="D111">
        <v>3743</v>
      </c>
      <c r="E111">
        <f>D111*17</f>
        <v>63631</v>
      </c>
      <c r="G111" s="85">
        <f t="shared" si="5"/>
        <v>2.9323772541979044E-3</v>
      </c>
      <c r="H111" s="87">
        <f t="shared" si="6"/>
        <v>0.79361826486088882</v>
      </c>
      <c r="I111" t="s">
        <v>560</v>
      </c>
      <c r="J111">
        <v>110</v>
      </c>
      <c r="K111" s="166">
        <f t="shared" si="7"/>
        <v>2.9154518950437317E-3</v>
      </c>
      <c r="L111" s="164">
        <f t="shared" si="8"/>
        <v>0.32069970845480972</v>
      </c>
      <c r="M111"/>
      <c r="N111"/>
      <c r="O111"/>
      <c r="P111"/>
      <c r="R111"/>
      <c r="S111"/>
    </row>
    <row r="112" spans="1:19">
      <c r="A112">
        <v>280</v>
      </c>
      <c r="B112" t="s">
        <v>405</v>
      </c>
      <c r="C112" t="s">
        <v>403</v>
      </c>
      <c r="D112">
        <v>15592</v>
      </c>
      <c r="E112">
        <f>D112*4</f>
        <v>62368</v>
      </c>
      <c r="G112" s="85">
        <f t="shared" si="5"/>
        <v>2.8741730381388773E-3</v>
      </c>
      <c r="H112" s="87">
        <f t="shared" si="6"/>
        <v>0.79649243789902768</v>
      </c>
      <c r="I112" t="s">
        <v>560</v>
      </c>
      <c r="J112">
        <v>111</v>
      </c>
      <c r="K112" s="166">
        <f t="shared" si="7"/>
        <v>2.9154518950437317E-3</v>
      </c>
      <c r="L112" s="164">
        <f t="shared" si="8"/>
        <v>0.32361516034985344</v>
      </c>
      <c r="M112"/>
      <c r="N112"/>
      <c r="O112"/>
      <c r="P112"/>
      <c r="R112"/>
      <c r="S112"/>
    </row>
    <row r="113" spans="1:19">
      <c r="A113">
        <v>232</v>
      </c>
      <c r="B113" t="s">
        <v>355</v>
      </c>
      <c r="C113" t="s">
        <v>348</v>
      </c>
      <c r="D113">
        <v>8874</v>
      </c>
      <c r="E113">
        <f>D113*7</f>
        <v>62118</v>
      </c>
      <c r="G113" s="85">
        <f t="shared" si="5"/>
        <v>2.8626520135824583E-3</v>
      </c>
      <c r="H113" s="87">
        <f t="shared" si="6"/>
        <v>0.79935508991261017</v>
      </c>
      <c r="I113" t="s">
        <v>560</v>
      </c>
      <c r="J113">
        <v>112</v>
      </c>
      <c r="K113" s="166">
        <f t="shared" si="7"/>
        <v>2.9154518950437317E-3</v>
      </c>
      <c r="L113" s="164">
        <f t="shared" si="8"/>
        <v>0.32653061224489716</v>
      </c>
      <c r="M113"/>
      <c r="N113"/>
      <c r="O113"/>
      <c r="P113"/>
      <c r="R113"/>
      <c r="S113"/>
    </row>
    <row r="114" spans="1:19">
      <c r="A114">
        <v>25</v>
      </c>
      <c r="B114" t="s">
        <v>142</v>
      </c>
      <c r="C114" t="s">
        <v>118</v>
      </c>
      <c r="D114">
        <v>12036</v>
      </c>
      <c r="E114">
        <f>D114*5</f>
        <v>60180</v>
      </c>
      <c r="G114" s="85">
        <f t="shared" si="5"/>
        <v>2.7733410312211011E-3</v>
      </c>
      <c r="H114" s="87">
        <f t="shared" si="6"/>
        <v>0.80212843094383124</v>
      </c>
      <c r="I114" t="s">
        <v>560</v>
      </c>
      <c r="J114">
        <v>113</v>
      </c>
      <c r="K114" s="166">
        <f t="shared" si="7"/>
        <v>2.9154518950437317E-3</v>
      </c>
      <c r="L114" s="164">
        <f t="shared" si="8"/>
        <v>0.32944606413994088</v>
      </c>
      <c r="M114"/>
      <c r="N114"/>
      <c r="O114"/>
      <c r="P114"/>
      <c r="R114"/>
      <c r="S114"/>
    </row>
    <row r="115" spans="1:19">
      <c r="A115">
        <v>204</v>
      </c>
      <c r="B115" t="s">
        <v>326</v>
      </c>
      <c r="C115" t="s">
        <v>309</v>
      </c>
      <c r="D115">
        <v>4005</v>
      </c>
      <c r="E115">
        <f>D115*15</f>
        <v>60075</v>
      </c>
      <c r="G115" s="85">
        <f t="shared" si="5"/>
        <v>2.7685022009074052E-3</v>
      </c>
      <c r="H115" s="87">
        <f t="shared" si="6"/>
        <v>0.80489693314473865</v>
      </c>
      <c r="I115" t="s">
        <v>560</v>
      </c>
      <c r="J115">
        <v>114</v>
      </c>
      <c r="K115" s="166">
        <f t="shared" si="7"/>
        <v>2.9154518950437317E-3</v>
      </c>
      <c r="L115" s="164">
        <f t="shared" si="8"/>
        <v>0.33236151603498459</v>
      </c>
      <c r="M115"/>
      <c r="N115"/>
      <c r="O115"/>
      <c r="P115"/>
      <c r="R115"/>
      <c r="S115"/>
    </row>
    <row r="116" spans="1:19">
      <c r="A116">
        <v>143</v>
      </c>
      <c r="B116" t="s">
        <v>264</v>
      </c>
      <c r="C116" t="s">
        <v>251</v>
      </c>
      <c r="D116">
        <v>3495</v>
      </c>
      <c r="E116">
        <f>D116*17</f>
        <v>59415</v>
      </c>
      <c r="G116" s="85">
        <f t="shared" si="5"/>
        <v>2.7380866960784599E-3</v>
      </c>
      <c r="H116" s="87">
        <f t="shared" si="6"/>
        <v>0.80763501984081709</v>
      </c>
      <c r="I116" t="s">
        <v>560</v>
      </c>
      <c r="J116">
        <v>115</v>
      </c>
      <c r="K116" s="166">
        <f t="shared" si="7"/>
        <v>2.9154518950437317E-3</v>
      </c>
      <c r="L116" s="164">
        <f t="shared" si="8"/>
        <v>0.33527696793002831</v>
      </c>
      <c r="M116"/>
      <c r="N116"/>
      <c r="O116"/>
      <c r="P116"/>
      <c r="R116"/>
      <c r="S116"/>
    </row>
    <row r="117" spans="1:19">
      <c r="A117">
        <v>85</v>
      </c>
      <c r="B117" t="s">
        <v>204</v>
      </c>
      <c r="C117" t="s">
        <v>196</v>
      </c>
      <c r="D117">
        <v>4931</v>
      </c>
      <c r="E117">
        <f>D117*12</f>
        <v>59172</v>
      </c>
      <c r="G117" s="85">
        <f t="shared" si="5"/>
        <v>2.726888260209621E-3</v>
      </c>
      <c r="H117" s="87">
        <f t="shared" si="6"/>
        <v>0.81036190810102671</v>
      </c>
      <c r="I117" t="s">
        <v>560</v>
      </c>
      <c r="J117">
        <v>116</v>
      </c>
      <c r="K117" s="166">
        <f t="shared" si="7"/>
        <v>2.9154518950437317E-3</v>
      </c>
      <c r="L117" s="164">
        <f t="shared" si="8"/>
        <v>0.33819241982507203</v>
      </c>
      <c r="M117"/>
      <c r="N117"/>
      <c r="O117"/>
      <c r="P117"/>
      <c r="R117"/>
      <c r="S117"/>
    </row>
    <row r="118" spans="1:19">
      <c r="A118">
        <v>216</v>
      </c>
      <c r="B118" t="s">
        <v>338</v>
      </c>
      <c r="C118" t="s">
        <v>309</v>
      </c>
      <c r="D118">
        <v>3943</v>
      </c>
      <c r="E118">
        <f>D118*15</f>
        <v>59145</v>
      </c>
      <c r="G118" s="85">
        <f t="shared" si="5"/>
        <v>2.7256439895575277E-3</v>
      </c>
      <c r="H118" s="87">
        <f t="shared" si="6"/>
        <v>0.81308755209058425</v>
      </c>
      <c r="I118" t="s">
        <v>560</v>
      </c>
      <c r="J118">
        <v>117</v>
      </c>
      <c r="K118" s="166">
        <f t="shared" si="7"/>
        <v>2.9154518950437317E-3</v>
      </c>
      <c r="L118" s="164">
        <f t="shared" si="8"/>
        <v>0.34110787172011575</v>
      </c>
      <c r="M118"/>
      <c r="N118"/>
      <c r="O118"/>
      <c r="P118"/>
      <c r="R118"/>
      <c r="S118"/>
    </row>
    <row r="119" spans="1:19">
      <c r="A119">
        <v>15</v>
      </c>
      <c r="B119" t="s">
        <v>132</v>
      </c>
      <c r="C119" t="s">
        <v>118</v>
      </c>
      <c r="D119">
        <v>11601</v>
      </c>
      <c r="E119">
        <f>D119*5</f>
        <v>58005</v>
      </c>
      <c r="G119" s="85">
        <f t="shared" si="5"/>
        <v>2.6731081175802585E-3</v>
      </c>
      <c r="H119" s="87">
        <f t="shared" si="6"/>
        <v>0.81576066020816451</v>
      </c>
      <c r="I119" t="s">
        <v>560</v>
      </c>
      <c r="J119">
        <v>118</v>
      </c>
      <c r="K119" s="166">
        <f t="shared" si="7"/>
        <v>2.9154518950437317E-3</v>
      </c>
      <c r="L119" s="164">
        <f t="shared" si="8"/>
        <v>0.34402332361515947</v>
      </c>
      <c r="M119"/>
      <c r="N119"/>
      <c r="O119"/>
      <c r="P119"/>
      <c r="R119"/>
      <c r="S119"/>
    </row>
    <row r="120" spans="1:19">
      <c r="A120">
        <v>99</v>
      </c>
      <c r="B120" t="s">
        <v>218</v>
      </c>
      <c r="C120" t="s">
        <v>196</v>
      </c>
      <c r="D120">
        <v>4792</v>
      </c>
      <c r="E120">
        <f>D120*12</f>
        <v>57504</v>
      </c>
      <c r="G120" s="85">
        <f t="shared" si="5"/>
        <v>2.6500199843691955E-3</v>
      </c>
      <c r="H120" s="87">
        <f t="shared" si="6"/>
        <v>0.81841068019253371</v>
      </c>
      <c r="I120" t="s">
        <v>560</v>
      </c>
      <c r="J120">
        <v>119</v>
      </c>
      <c r="K120" s="166">
        <f t="shared" si="7"/>
        <v>2.9154518950437317E-3</v>
      </c>
      <c r="L120" s="164">
        <f t="shared" si="8"/>
        <v>0.34693877551020319</v>
      </c>
      <c r="M120"/>
      <c r="N120"/>
      <c r="O120"/>
      <c r="P120"/>
      <c r="R120"/>
      <c r="S120"/>
    </row>
    <row r="121" spans="1:19">
      <c r="A121">
        <v>194</v>
      </c>
      <c r="B121" t="s">
        <v>316</v>
      </c>
      <c r="C121" t="s">
        <v>309</v>
      </c>
      <c r="D121">
        <v>3725</v>
      </c>
      <c r="E121">
        <f>D121*15</f>
        <v>55875</v>
      </c>
      <c r="G121" s="85">
        <f t="shared" si="5"/>
        <v>2.5749489883595713E-3</v>
      </c>
      <c r="H121" s="87">
        <f t="shared" si="6"/>
        <v>0.82098562918089324</v>
      </c>
      <c r="I121" t="s">
        <v>560</v>
      </c>
      <c r="J121">
        <v>120</v>
      </c>
      <c r="K121" s="166">
        <f t="shared" si="7"/>
        <v>2.9154518950437317E-3</v>
      </c>
      <c r="L121" s="164">
        <f t="shared" si="8"/>
        <v>0.34985422740524691</v>
      </c>
      <c r="M121"/>
      <c r="N121"/>
      <c r="O121"/>
      <c r="P121"/>
      <c r="R121"/>
      <c r="S121"/>
    </row>
    <row r="122" spans="1:19">
      <c r="A122">
        <v>21</v>
      </c>
      <c r="B122" t="s">
        <v>138</v>
      </c>
      <c r="C122" t="s">
        <v>118</v>
      </c>
      <c r="D122">
        <v>11018</v>
      </c>
      <c r="E122">
        <f>D122*5</f>
        <v>55090</v>
      </c>
      <c r="G122" s="85">
        <f t="shared" si="5"/>
        <v>2.5387729712524169E-3</v>
      </c>
      <c r="H122" s="87">
        <f t="shared" si="6"/>
        <v>0.82352440215214562</v>
      </c>
      <c r="I122" t="s">
        <v>560</v>
      </c>
      <c r="J122">
        <v>121</v>
      </c>
      <c r="K122" s="166">
        <f t="shared" si="7"/>
        <v>2.9154518950437317E-3</v>
      </c>
      <c r="L122" s="164">
        <f t="shared" si="8"/>
        <v>0.35276967930029063</v>
      </c>
      <c r="M122"/>
      <c r="N122"/>
      <c r="O122"/>
      <c r="P122"/>
      <c r="R122"/>
      <c r="S122"/>
    </row>
    <row r="123" spans="1:19">
      <c r="A123">
        <v>86</v>
      </c>
      <c r="B123" t="s">
        <v>205</v>
      </c>
      <c r="C123" t="s">
        <v>196</v>
      </c>
      <c r="D123">
        <v>4547</v>
      </c>
      <c r="E123">
        <f>D123*12</f>
        <v>54564</v>
      </c>
      <c r="G123" s="85">
        <f t="shared" si="5"/>
        <v>2.514532735585712E-3</v>
      </c>
      <c r="H123" s="87">
        <f t="shared" si="6"/>
        <v>0.82603893488773128</v>
      </c>
      <c r="I123" t="s">
        <v>560</v>
      </c>
      <c r="J123">
        <v>122</v>
      </c>
      <c r="K123" s="166">
        <f t="shared" si="7"/>
        <v>2.9154518950437317E-3</v>
      </c>
      <c r="L123" s="164">
        <f t="shared" si="8"/>
        <v>0.35568513119533435</v>
      </c>
      <c r="M123"/>
      <c r="N123"/>
      <c r="O123"/>
      <c r="P123"/>
      <c r="R123"/>
      <c r="S123"/>
    </row>
    <row r="124" spans="1:19">
      <c r="A124">
        <v>8</v>
      </c>
      <c r="B124" t="s">
        <v>125</v>
      </c>
      <c r="C124" t="s">
        <v>118</v>
      </c>
      <c r="D124">
        <v>10744</v>
      </c>
      <c r="E124">
        <f>D124*5</f>
        <v>53720</v>
      </c>
      <c r="G124" s="85">
        <f t="shared" si="5"/>
        <v>2.4756377566832427E-3</v>
      </c>
      <c r="H124" s="87">
        <f t="shared" si="6"/>
        <v>0.82851457264441453</v>
      </c>
      <c r="I124" t="s">
        <v>560</v>
      </c>
      <c r="J124">
        <v>123</v>
      </c>
      <c r="K124" s="166">
        <f t="shared" si="7"/>
        <v>2.9154518950437317E-3</v>
      </c>
      <c r="L124" s="164">
        <f t="shared" si="8"/>
        <v>0.35860058309037807</v>
      </c>
      <c r="M124"/>
      <c r="N124"/>
      <c r="O124"/>
      <c r="P124"/>
      <c r="R124"/>
      <c r="S124"/>
    </row>
    <row r="125" spans="1:19">
      <c r="A125">
        <v>96</v>
      </c>
      <c r="B125" t="s">
        <v>215</v>
      </c>
      <c r="C125" t="s">
        <v>196</v>
      </c>
      <c r="D125">
        <v>4470</v>
      </c>
      <c r="E125">
        <f>D125*12</f>
        <v>53640</v>
      </c>
      <c r="G125" s="85">
        <f t="shared" si="5"/>
        <v>2.4719510288251888E-3</v>
      </c>
      <c r="H125" s="87">
        <f t="shared" si="6"/>
        <v>0.83098652367323966</v>
      </c>
      <c r="I125" t="s">
        <v>560</v>
      </c>
      <c r="J125">
        <v>124</v>
      </c>
      <c r="K125" s="166">
        <f t="shared" si="7"/>
        <v>2.9154518950437317E-3</v>
      </c>
      <c r="L125" s="164">
        <f t="shared" si="8"/>
        <v>0.36151603498542179</v>
      </c>
      <c r="M125"/>
      <c r="N125"/>
      <c r="O125"/>
      <c r="P125"/>
      <c r="R125"/>
      <c r="S125"/>
    </row>
    <row r="126" spans="1:19">
      <c r="A126">
        <v>250</v>
      </c>
      <c r="B126" t="s">
        <v>374</v>
      </c>
      <c r="C126" t="s">
        <v>373</v>
      </c>
      <c r="D126">
        <v>8862</v>
      </c>
      <c r="E126">
        <f>D126*6</f>
        <v>53172</v>
      </c>
      <c r="G126" s="85">
        <f t="shared" si="5"/>
        <v>2.4503836708555729E-3</v>
      </c>
      <c r="H126" s="87">
        <f t="shared" si="6"/>
        <v>0.83343690734409526</v>
      </c>
      <c r="I126" t="s">
        <v>560</v>
      </c>
      <c r="J126">
        <v>125</v>
      </c>
      <c r="K126" s="166">
        <f t="shared" si="7"/>
        <v>2.9154518950437317E-3</v>
      </c>
      <c r="L126" s="164">
        <f t="shared" si="8"/>
        <v>0.3644314868804655</v>
      </c>
      <c r="M126"/>
      <c r="N126"/>
      <c r="O126"/>
      <c r="P126"/>
      <c r="R126"/>
      <c r="S126"/>
    </row>
    <row r="127" spans="1:19">
      <c r="A127">
        <v>197</v>
      </c>
      <c r="B127" t="s">
        <v>319</v>
      </c>
      <c r="C127" t="s">
        <v>309</v>
      </c>
      <c r="D127">
        <v>3478</v>
      </c>
      <c r="E127">
        <f>D127*15</f>
        <v>52170</v>
      </c>
      <c r="G127" s="85">
        <f t="shared" si="5"/>
        <v>2.404207404433447E-3</v>
      </c>
      <c r="H127" s="87">
        <f t="shared" si="6"/>
        <v>0.83584111474852874</v>
      </c>
      <c r="I127" t="s">
        <v>560</v>
      </c>
      <c r="J127">
        <v>126</v>
      </c>
      <c r="K127" s="166">
        <f t="shared" si="7"/>
        <v>2.9154518950437317E-3</v>
      </c>
      <c r="L127" s="164">
        <f t="shared" si="8"/>
        <v>0.36734693877550922</v>
      </c>
      <c r="M127"/>
      <c r="N127"/>
      <c r="O127"/>
      <c r="P127"/>
      <c r="R127"/>
      <c r="S127"/>
    </row>
    <row r="128" spans="1:19">
      <c r="A128">
        <v>319</v>
      </c>
      <c r="B128" t="s">
        <v>444</v>
      </c>
      <c r="C128" t="s">
        <v>403</v>
      </c>
      <c r="D128">
        <v>12919</v>
      </c>
      <c r="E128">
        <f>D128*4</f>
        <v>51676</v>
      </c>
      <c r="G128" s="85">
        <f t="shared" si="5"/>
        <v>2.3814418599099637E-3</v>
      </c>
      <c r="H128" s="87">
        <f t="shared" si="6"/>
        <v>0.8382225566084387</v>
      </c>
      <c r="I128" t="s">
        <v>560</v>
      </c>
      <c r="J128">
        <v>127</v>
      </c>
      <c r="K128" s="166">
        <f t="shared" si="7"/>
        <v>2.9154518950437317E-3</v>
      </c>
      <c r="L128" s="164">
        <f t="shared" si="8"/>
        <v>0.37026239067055294</v>
      </c>
      <c r="M128"/>
      <c r="N128"/>
      <c r="O128"/>
      <c r="P128"/>
      <c r="R128"/>
      <c r="S128"/>
    </row>
    <row r="129" spans="1:19">
      <c r="A129">
        <v>97</v>
      </c>
      <c r="B129" t="s">
        <v>216</v>
      </c>
      <c r="C129" t="s">
        <v>196</v>
      </c>
      <c r="D129">
        <v>4280</v>
      </c>
      <c r="E129">
        <f>D129*12</f>
        <v>51360</v>
      </c>
      <c r="G129" s="85">
        <f t="shared" si="5"/>
        <v>2.3668792848706506E-3</v>
      </c>
      <c r="H129" s="87">
        <f t="shared" si="6"/>
        <v>0.84058943589330937</v>
      </c>
      <c r="I129" t="s">
        <v>560</v>
      </c>
      <c r="J129">
        <v>128</v>
      </c>
      <c r="K129" s="166">
        <f t="shared" si="7"/>
        <v>2.9154518950437317E-3</v>
      </c>
      <c r="L129" s="164">
        <f t="shared" si="8"/>
        <v>0.37317784256559666</v>
      </c>
      <c r="M129"/>
      <c r="N129"/>
      <c r="O129"/>
      <c r="P129"/>
      <c r="R129"/>
      <c r="S129"/>
    </row>
    <row r="130" spans="1:19">
      <c r="A130">
        <v>237</v>
      </c>
      <c r="B130" t="s">
        <v>360</v>
      </c>
      <c r="C130" t="s">
        <v>348</v>
      </c>
      <c r="D130">
        <v>7331</v>
      </c>
      <c r="E130">
        <f>D130*7</f>
        <v>51317</v>
      </c>
      <c r="G130" s="85">
        <f t="shared" si="5"/>
        <v>2.3648976686469463E-3</v>
      </c>
      <c r="H130" s="87">
        <f t="shared" si="6"/>
        <v>0.84295433356195626</v>
      </c>
      <c r="I130" t="s">
        <v>560</v>
      </c>
      <c r="J130">
        <v>129</v>
      </c>
      <c r="K130" s="166">
        <f t="shared" si="7"/>
        <v>2.9154518950437317E-3</v>
      </c>
      <c r="L130" s="164">
        <f t="shared" si="8"/>
        <v>0.37609329446064038</v>
      </c>
      <c r="M130"/>
      <c r="N130"/>
      <c r="O130"/>
      <c r="P130"/>
      <c r="R130"/>
      <c r="S130"/>
    </row>
    <row r="131" spans="1:19">
      <c r="A131">
        <v>324</v>
      </c>
      <c r="B131" t="s">
        <v>449</v>
      </c>
      <c r="C131" t="s">
        <v>403</v>
      </c>
      <c r="D131">
        <v>12823</v>
      </c>
      <c r="E131">
        <f>D131*4</f>
        <v>51292</v>
      </c>
      <c r="G131" s="85">
        <f t="shared" ref="G131:G194" si="9">E131/$E$345</f>
        <v>2.3637455661913048E-3</v>
      </c>
      <c r="H131" s="87">
        <f t="shared" ref="H131:H194" si="10">H130+G131</f>
        <v>0.8453180791281476</v>
      </c>
      <c r="I131" t="s">
        <v>560</v>
      </c>
      <c r="J131">
        <v>130</v>
      </c>
      <c r="K131" s="166">
        <f t="shared" ref="K131:K194" si="11">1/343</f>
        <v>2.9154518950437317E-3</v>
      </c>
      <c r="L131" s="164">
        <f t="shared" si="8"/>
        <v>0.3790087463556841</v>
      </c>
      <c r="M131"/>
      <c r="N131"/>
      <c r="O131"/>
      <c r="P131"/>
      <c r="R131"/>
      <c r="S131"/>
    </row>
    <row r="132" spans="1:19">
      <c r="A132">
        <v>221</v>
      </c>
      <c r="B132" t="s">
        <v>343</v>
      </c>
      <c r="C132" t="s">
        <v>309</v>
      </c>
      <c r="D132">
        <v>3371</v>
      </c>
      <c r="E132">
        <f>D132*15</f>
        <v>50565</v>
      </c>
      <c r="G132" s="85">
        <f t="shared" si="9"/>
        <v>2.330242426781239E-3</v>
      </c>
      <c r="H132" s="87">
        <f t="shared" si="10"/>
        <v>0.84764832155492886</v>
      </c>
      <c r="I132" t="s">
        <v>560</v>
      </c>
      <c r="J132">
        <v>131</v>
      </c>
      <c r="K132" s="166">
        <f t="shared" si="11"/>
        <v>2.9154518950437317E-3</v>
      </c>
      <c r="L132" s="164">
        <f t="shared" ref="L132:L195" si="12">L131+K132</f>
        <v>0.38192419825072782</v>
      </c>
      <c r="M132"/>
      <c r="N132"/>
      <c r="O132"/>
      <c r="P132"/>
      <c r="R132"/>
      <c r="S132"/>
    </row>
    <row r="133" spans="1:19">
      <c r="A133">
        <v>27</v>
      </c>
      <c r="B133" t="s">
        <v>144</v>
      </c>
      <c r="C133" t="s">
        <v>118</v>
      </c>
      <c r="D133">
        <v>9900</v>
      </c>
      <c r="E133">
        <f>D133*5</f>
        <v>49500</v>
      </c>
      <c r="G133" s="85">
        <f t="shared" si="9"/>
        <v>2.2811628621708956E-3</v>
      </c>
      <c r="H133" s="87">
        <f t="shared" si="10"/>
        <v>0.84992948441709981</v>
      </c>
      <c r="I133" t="s">
        <v>560</v>
      </c>
      <c r="J133">
        <v>132</v>
      </c>
      <c r="K133" s="166">
        <f t="shared" si="11"/>
        <v>2.9154518950437317E-3</v>
      </c>
      <c r="L133" s="164">
        <f t="shared" si="12"/>
        <v>0.38483965014577154</v>
      </c>
      <c r="M133"/>
      <c r="N133"/>
      <c r="O133"/>
      <c r="P133"/>
      <c r="R133"/>
      <c r="S133"/>
    </row>
    <row r="134" spans="1:19">
      <c r="A134">
        <v>295</v>
      </c>
      <c r="B134" t="s">
        <v>420</v>
      </c>
      <c r="C134" t="s">
        <v>403</v>
      </c>
      <c r="D134">
        <v>12361</v>
      </c>
      <c r="E134">
        <f>D134*4</f>
        <v>49444</v>
      </c>
      <c r="G134" s="85">
        <f t="shared" si="9"/>
        <v>2.2785821526702579E-3</v>
      </c>
      <c r="H134" s="87">
        <f t="shared" si="10"/>
        <v>0.85220806656977011</v>
      </c>
      <c r="I134" t="s">
        <v>560</v>
      </c>
      <c r="J134">
        <v>133</v>
      </c>
      <c r="K134" s="166">
        <f t="shared" si="11"/>
        <v>2.9154518950437317E-3</v>
      </c>
      <c r="L134" s="164">
        <f t="shared" si="12"/>
        <v>0.38775510204081526</v>
      </c>
      <c r="M134"/>
      <c r="N134"/>
      <c r="O134"/>
      <c r="P134"/>
      <c r="R134"/>
      <c r="S134"/>
    </row>
    <row r="135" spans="1:19">
      <c r="A135">
        <v>287</v>
      </c>
      <c r="B135" t="s">
        <v>412</v>
      </c>
      <c r="C135" t="s">
        <v>403</v>
      </c>
      <c r="D135">
        <v>12337</v>
      </c>
      <c r="E135">
        <f>D135*4</f>
        <v>49348</v>
      </c>
      <c r="G135" s="85">
        <f t="shared" si="9"/>
        <v>2.2741580792405929E-3</v>
      </c>
      <c r="H135" s="87">
        <f t="shared" si="10"/>
        <v>0.85448222464901069</v>
      </c>
      <c r="I135" t="s">
        <v>560</v>
      </c>
      <c r="J135">
        <v>134</v>
      </c>
      <c r="K135" s="166">
        <f t="shared" si="11"/>
        <v>2.9154518950437317E-3</v>
      </c>
      <c r="L135" s="164">
        <f t="shared" si="12"/>
        <v>0.39067055393585898</v>
      </c>
      <c r="M135"/>
      <c r="N135"/>
      <c r="O135"/>
      <c r="P135"/>
      <c r="R135"/>
      <c r="S135"/>
    </row>
    <row r="136" spans="1:19">
      <c r="A136">
        <v>136</v>
      </c>
      <c r="B136" t="s">
        <v>257</v>
      </c>
      <c r="C136" t="s">
        <v>251</v>
      </c>
      <c r="D136">
        <v>2873</v>
      </c>
      <c r="E136">
        <f>D136*17</f>
        <v>48841</v>
      </c>
      <c r="G136" s="85">
        <f t="shared" si="9"/>
        <v>2.2507934414401761E-3</v>
      </c>
      <c r="H136" s="87">
        <f t="shared" si="10"/>
        <v>0.85673301809045088</v>
      </c>
      <c r="I136" t="s">
        <v>560</v>
      </c>
      <c r="J136">
        <v>135</v>
      </c>
      <c r="K136" s="166">
        <f t="shared" si="11"/>
        <v>2.9154518950437317E-3</v>
      </c>
      <c r="L136" s="164">
        <f t="shared" si="12"/>
        <v>0.3935860058309027</v>
      </c>
      <c r="M136"/>
      <c r="N136"/>
      <c r="O136"/>
      <c r="P136"/>
      <c r="R136"/>
      <c r="S136"/>
    </row>
    <row r="137" spans="1:19">
      <c r="A137">
        <v>48</v>
      </c>
      <c r="B137" t="s">
        <v>166</v>
      </c>
      <c r="C137" t="s">
        <v>150</v>
      </c>
      <c r="D137">
        <v>15850</v>
      </c>
      <c r="E137">
        <f>D137*3</f>
        <v>47550</v>
      </c>
      <c r="G137" s="85">
        <f t="shared" si="9"/>
        <v>2.19129887063083E-3</v>
      </c>
      <c r="H137" s="87">
        <f t="shared" si="10"/>
        <v>0.85892431696108174</v>
      </c>
      <c r="I137" t="s">
        <v>560</v>
      </c>
      <c r="J137">
        <v>136</v>
      </c>
      <c r="K137" s="166">
        <f t="shared" si="11"/>
        <v>2.9154518950437317E-3</v>
      </c>
      <c r="L137" s="164">
        <f t="shared" si="12"/>
        <v>0.39650145772594642</v>
      </c>
      <c r="M137"/>
      <c r="N137"/>
      <c r="O137"/>
      <c r="P137"/>
      <c r="R137"/>
      <c r="S137"/>
    </row>
    <row r="138" spans="1:19">
      <c r="A138">
        <v>3</v>
      </c>
      <c r="B138" t="s">
        <v>120</v>
      </c>
      <c r="C138" t="s">
        <v>118</v>
      </c>
      <c r="D138">
        <v>9290</v>
      </c>
      <c r="E138">
        <f>D138*5</f>
        <v>46450</v>
      </c>
      <c r="G138" s="85">
        <f t="shared" si="9"/>
        <v>2.1406063625825878E-3</v>
      </c>
      <c r="H138" s="87">
        <f t="shared" si="10"/>
        <v>0.86106492332366436</v>
      </c>
      <c r="I138" t="s">
        <v>560</v>
      </c>
      <c r="J138">
        <v>137</v>
      </c>
      <c r="K138" s="166">
        <f t="shared" si="11"/>
        <v>2.9154518950437317E-3</v>
      </c>
      <c r="L138" s="164">
        <f t="shared" si="12"/>
        <v>0.39941690962099013</v>
      </c>
      <c r="M138"/>
      <c r="N138"/>
      <c r="O138"/>
      <c r="P138"/>
      <c r="R138"/>
      <c r="S138"/>
    </row>
    <row r="139" spans="1:19">
      <c r="A139">
        <v>12</v>
      </c>
      <c r="B139" t="s">
        <v>129</v>
      </c>
      <c r="C139" t="s">
        <v>118</v>
      </c>
      <c r="D139">
        <v>9282</v>
      </c>
      <c r="E139">
        <f>D139*5</f>
        <v>46410</v>
      </c>
      <c r="G139" s="85">
        <f t="shared" si="9"/>
        <v>2.1387629986535611E-3</v>
      </c>
      <c r="H139" s="87">
        <f t="shared" si="10"/>
        <v>0.86320368632231792</v>
      </c>
      <c r="I139" t="s">
        <v>560</v>
      </c>
      <c r="J139">
        <v>138</v>
      </c>
      <c r="K139" s="166">
        <f t="shared" si="11"/>
        <v>2.9154518950437317E-3</v>
      </c>
      <c r="L139" s="164">
        <f t="shared" si="12"/>
        <v>0.40233236151603385</v>
      </c>
      <c r="M139"/>
      <c r="N139"/>
      <c r="O139"/>
      <c r="P139"/>
      <c r="R139"/>
      <c r="S139"/>
    </row>
    <row r="140" spans="1:19">
      <c r="A140">
        <v>278</v>
      </c>
      <c r="B140" t="s">
        <v>402</v>
      </c>
      <c r="C140" t="s">
        <v>403</v>
      </c>
      <c r="D140">
        <v>11563</v>
      </c>
      <c r="E140">
        <f>D140*4</f>
        <v>46252</v>
      </c>
      <c r="G140" s="85">
        <f t="shared" si="9"/>
        <v>2.1314817111339041E-3</v>
      </c>
      <c r="H140" s="87">
        <f t="shared" si="10"/>
        <v>0.86533516803345178</v>
      </c>
      <c r="I140" t="s">
        <v>560</v>
      </c>
      <c r="J140">
        <v>139</v>
      </c>
      <c r="K140" s="166">
        <f t="shared" si="11"/>
        <v>2.9154518950437317E-3</v>
      </c>
      <c r="L140" s="164">
        <f t="shared" si="12"/>
        <v>0.40524781341107757</v>
      </c>
      <c r="M140"/>
      <c r="N140"/>
      <c r="O140"/>
      <c r="P140"/>
      <c r="R140"/>
      <c r="S140"/>
    </row>
    <row r="141" spans="1:19">
      <c r="A141">
        <v>59</v>
      </c>
      <c r="B141" t="s">
        <v>177</v>
      </c>
      <c r="C141" t="s">
        <v>150</v>
      </c>
      <c r="D141">
        <v>15230</v>
      </c>
      <c r="E141">
        <f>D141*3</f>
        <v>45690</v>
      </c>
      <c r="G141" s="85">
        <f t="shared" si="9"/>
        <v>2.105582447931075E-3</v>
      </c>
      <c r="H141" s="87">
        <f t="shared" si="10"/>
        <v>0.86744075048138281</v>
      </c>
      <c r="I141" t="s">
        <v>560</v>
      </c>
      <c r="J141">
        <v>140</v>
      </c>
      <c r="K141" s="166">
        <f t="shared" si="11"/>
        <v>2.9154518950437317E-3</v>
      </c>
      <c r="L141" s="164">
        <f t="shared" si="12"/>
        <v>0.40816326530612129</v>
      </c>
      <c r="M141"/>
      <c r="N141"/>
      <c r="O141"/>
      <c r="P141"/>
      <c r="R141"/>
      <c r="S141"/>
    </row>
    <row r="142" spans="1:19">
      <c r="A142">
        <v>299</v>
      </c>
      <c r="B142" t="s">
        <v>424</v>
      </c>
      <c r="C142" t="s">
        <v>403</v>
      </c>
      <c r="D142">
        <v>11303</v>
      </c>
      <c r="E142">
        <f>D142*4</f>
        <v>45212</v>
      </c>
      <c r="G142" s="85">
        <f t="shared" si="9"/>
        <v>2.0835542489792028E-3</v>
      </c>
      <c r="H142" s="87">
        <f t="shared" si="10"/>
        <v>0.86952430473036202</v>
      </c>
      <c r="I142" t="s">
        <v>560</v>
      </c>
      <c r="J142">
        <v>141</v>
      </c>
      <c r="K142" s="166">
        <f t="shared" si="11"/>
        <v>2.9154518950437317E-3</v>
      </c>
      <c r="L142" s="164">
        <f t="shared" si="12"/>
        <v>0.41107871720116501</v>
      </c>
      <c r="M142"/>
      <c r="N142"/>
      <c r="O142"/>
      <c r="P142"/>
      <c r="R142"/>
      <c r="S142"/>
    </row>
    <row r="143" spans="1:19">
      <c r="A143">
        <v>63</v>
      </c>
      <c r="B143" t="s">
        <v>181</v>
      </c>
      <c r="C143" t="s">
        <v>150</v>
      </c>
      <c r="D143">
        <v>15039</v>
      </c>
      <c r="E143">
        <f>D143*3</f>
        <v>45117</v>
      </c>
      <c r="G143" s="85">
        <f t="shared" si="9"/>
        <v>2.0791762596477636E-3</v>
      </c>
      <c r="H143" s="87">
        <f t="shared" si="10"/>
        <v>0.87160348099000973</v>
      </c>
      <c r="I143" t="s">
        <v>560</v>
      </c>
      <c r="J143">
        <v>142</v>
      </c>
      <c r="K143" s="166">
        <f t="shared" si="11"/>
        <v>2.9154518950437317E-3</v>
      </c>
      <c r="L143" s="164">
        <f t="shared" si="12"/>
        <v>0.41399416909620873</v>
      </c>
      <c r="M143"/>
      <c r="N143"/>
      <c r="O143"/>
      <c r="P143"/>
      <c r="R143"/>
      <c r="S143"/>
    </row>
    <row r="144" spans="1:19">
      <c r="A144">
        <v>158</v>
      </c>
      <c r="B144" t="s">
        <v>279</v>
      </c>
      <c r="C144" t="s">
        <v>251</v>
      </c>
      <c r="D144">
        <v>2652</v>
      </c>
      <c r="E144">
        <f>D144*17</f>
        <v>45084</v>
      </c>
      <c r="G144" s="85">
        <f t="shared" si="9"/>
        <v>2.0776554844063161E-3</v>
      </c>
      <c r="H144" s="87">
        <f t="shared" si="10"/>
        <v>0.87368113647441603</v>
      </c>
      <c r="I144" t="s">
        <v>560</v>
      </c>
      <c r="J144">
        <v>143</v>
      </c>
      <c r="K144" s="166">
        <f t="shared" si="11"/>
        <v>2.9154518950437317E-3</v>
      </c>
      <c r="L144" s="164">
        <f t="shared" si="12"/>
        <v>0.41690962099125245</v>
      </c>
      <c r="M144"/>
      <c r="N144"/>
      <c r="O144"/>
      <c r="P144"/>
      <c r="R144"/>
      <c r="S144"/>
    </row>
    <row r="145" spans="1:19">
      <c r="A145">
        <v>188</v>
      </c>
      <c r="B145" t="s">
        <v>310</v>
      </c>
      <c r="C145" t="s">
        <v>309</v>
      </c>
      <c r="D145">
        <v>2948</v>
      </c>
      <c r="E145">
        <f>D145*15</f>
        <v>44220</v>
      </c>
      <c r="G145" s="85">
        <f t="shared" si="9"/>
        <v>2.0378388235393332E-3</v>
      </c>
      <c r="H145" s="87">
        <f t="shared" si="10"/>
        <v>0.87571897529795539</v>
      </c>
      <c r="I145" t="s">
        <v>560</v>
      </c>
      <c r="J145">
        <v>144</v>
      </c>
      <c r="K145" s="166">
        <f t="shared" si="11"/>
        <v>2.9154518950437317E-3</v>
      </c>
      <c r="L145" s="164">
        <f t="shared" si="12"/>
        <v>0.41982507288629617</v>
      </c>
      <c r="M145"/>
      <c r="N145"/>
      <c r="O145"/>
      <c r="P145"/>
      <c r="R145"/>
      <c r="S145"/>
    </row>
    <row r="146" spans="1:19">
      <c r="A146">
        <v>322</v>
      </c>
      <c r="B146" t="s">
        <v>447</v>
      </c>
      <c r="C146" t="s">
        <v>403</v>
      </c>
      <c r="D146">
        <v>10970</v>
      </c>
      <c r="E146">
        <f>D146*4</f>
        <v>43880</v>
      </c>
      <c r="G146" s="85">
        <f t="shared" si="9"/>
        <v>2.022170230142604E-3</v>
      </c>
      <c r="H146" s="87">
        <f t="shared" si="10"/>
        <v>0.87774114552809801</v>
      </c>
      <c r="I146" t="s">
        <v>560</v>
      </c>
      <c r="J146">
        <v>145</v>
      </c>
      <c r="K146" s="166">
        <f t="shared" si="11"/>
        <v>2.9154518950437317E-3</v>
      </c>
      <c r="L146" s="164">
        <f t="shared" si="12"/>
        <v>0.42274052478133989</v>
      </c>
      <c r="M146"/>
      <c r="N146"/>
      <c r="O146"/>
      <c r="P146"/>
      <c r="R146"/>
      <c r="S146"/>
    </row>
    <row r="147" spans="1:19">
      <c r="A147">
        <v>226</v>
      </c>
      <c r="B147" t="s">
        <v>349</v>
      </c>
      <c r="C147" t="s">
        <v>348</v>
      </c>
      <c r="D147">
        <v>6256</v>
      </c>
      <c r="E147">
        <f>D147*7</f>
        <v>43792</v>
      </c>
      <c r="G147" s="85">
        <f t="shared" si="9"/>
        <v>2.0181148294987445E-3</v>
      </c>
      <c r="H147" s="87">
        <f t="shared" si="10"/>
        <v>0.87975926035759677</v>
      </c>
      <c r="I147" t="s">
        <v>560</v>
      </c>
      <c r="J147">
        <v>146</v>
      </c>
      <c r="K147" s="166">
        <f t="shared" si="11"/>
        <v>2.9154518950437317E-3</v>
      </c>
      <c r="L147" s="164">
        <f t="shared" si="12"/>
        <v>0.42565597667638361</v>
      </c>
      <c r="M147"/>
      <c r="N147"/>
      <c r="O147"/>
      <c r="P147"/>
      <c r="R147"/>
      <c r="S147"/>
    </row>
    <row r="148" spans="1:19">
      <c r="A148">
        <v>5</v>
      </c>
      <c r="B148" t="s">
        <v>122</v>
      </c>
      <c r="C148" t="s">
        <v>118</v>
      </c>
      <c r="D148">
        <v>8748</v>
      </c>
      <c r="E148">
        <f>D148*5</f>
        <v>43740</v>
      </c>
      <c r="G148" s="85">
        <f t="shared" si="9"/>
        <v>2.0157184563910097E-3</v>
      </c>
      <c r="H148" s="87">
        <f t="shared" si="10"/>
        <v>0.88177497881398781</v>
      </c>
      <c r="I148" t="s">
        <v>560</v>
      </c>
      <c r="J148">
        <v>147</v>
      </c>
      <c r="K148" s="166">
        <f t="shared" si="11"/>
        <v>2.9154518950437317E-3</v>
      </c>
      <c r="L148" s="164">
        <f t="shared" si="12"/>
        <v>0.42857142857142733</v>
      </c>
      <c r="M148"/>
      <c r="N148"/>
      <c r="O148"/>
      <c r="P148"/>
      <c r="R148"/>
      <c r="S148"/>
    </row>
    <row r="149" spans="1:19">
      <c r="A149">
        <v>312</v>
      </c>
      <c r="B149" t="s">
        <v>437</v>
      </c>
      <c r="C149" t="s">
        <v>403</v>
      </c>
      <c r="D149">
        <v>10870</v>
      </c>
      <c r="E149">
        <f>D149*4</f>
        <v>43480</v>
      </c>
      <c r="G149" s="85">
        <f t="shared" si="9"/>
        <v>2.003736590852334E-3</v>
      </c>
      <c r="H149" s="87">
        <f t="shared" si="10"/>
        <v>0.8837787154048401</v>
      </c>
      <c r="I149" t="s">
        <v>560</v>
      </c>
      <c r="J149">
        <v>148</v>
      </c>
      <c r="K149" s="166">
        <f t="shared" si="11"/>
        <v>2.9154518950437317E-3</v>
      </c>
      <c r="L149" s="164">
        <f t="shared" si="12"/>
        <v>0.43148688046647105</v>
      </c>
      <c r="M149"/>
      <c r="N149"/>
      <c r="O149"/>
      <c r="P149"/>
      <c r="R149"/>
      <c r="S149"/>
    </row>
    <row r="150" spans="1:19">
      <c r="A150">
        <v>241</v>
      </c>
      <c r="B150" t="s">
        <v>364</v>
      </c>
      <c r="C150" t="s">
        <v>348</v>
      </c>
      <c r="D150">
        <v>6197</v>
      </c>
      <c r="E150">
        <f>D150*7</f>
        <v>43379</v>
      </c>
      <c r="G150" s="85">
        <f t="shared" si="9"/>
        <v>1.999082096931541E-3</v>
      </c>
      <c r="H150" s="87">
        <f t="shared" si="10"/>
        <v>0.88577779750177166</v>
      </c>
      <c r="I150" t="s">
        <v>560</v>
      </c>
      <c r="J150">
        <v>149</v>
      </c>
      <c r="K150" s="166">
        <f t="shared" si="11"/>
        <v>2.9154518950437317E-3</v>
      </c>
      <c r="L150" s="164">
        <f t="shared" si="12"/>
        <v>0.43440233236151476</v>
      </c>
      <c r="M150"/>
      <c r="N150"/>
      <c r="O150"/>
      <c r="P150"/>
      <c r="R150"/>
      <c r="S150"/>
    </row>
    <row r="151" spans="1:19">
      <c r="A151">
        <v>325</v>
      </c>
      <c r="B151" t="s">
        <v>450</v>
      </c>
      <c r="C151" t="s">
        <v>403</v>
      </c>
      <c r="D151">
        <v>10700</v>
      </c>
      <c r="E151">
        <f>D151*4</f>
        <v>42800</v>
      </c>
      <c r="G151" s="85">
        <f t="shared" si="9"/>
        <v>1.9723994040588754E-3</v>
      </c>
      <c r="H151" s="87">
        <f t="shared" si="10"/>
        <v>0.88775019690583057</v>
      </c>
      <c r="I151" t="s">
        <v>560</v>
      </c>
      <c r="J151">
        <v>150</v>
      </c>
      <c r="K151" s="166">
        <f t="shared" si="11"/>
        <v>2.9154518950437317E-3</v>
      </c>
      <c r="L151" s="164">
        <f t="shared" si="12"/>
        <v>0.43731778425655848</v>
      </c>
      <c r="M151"/>
      <c r="N151"/>
      <c r="O151"/>
      <c r="P151"/>
      <c r="R151"/>
      <c r="S151"/>
    </row>
    <row r="152" spans="1:19">
      <c r="A152">
        <v>76</v>
      </c>
      <c r="B152" t="s">
        <v>194</v>
      </c>
      <c r="C152" t="s">
        <v>150</v>
      </c>
      <c r="D152">
        <v>13868</v>
      </c>
      <c r="E152">
        <f>D152*3</f>
        <v>41604</v>
      </c>
      <c r="G152" s="85">
        <f t="shared" si="9"/>
        <v>1.9172828225809686E-3</v>
      </c>
      <c r="H152" s="87">
        <f t="shared" si="10"/>
        <v>0.88966747972841154</v>
      </c>
      <c r="I152" t="s">
        <v>560</v>
      </c>
      <c r="J152">
        <v>151</v>
      </c>
      <c r="K152" s="166">
        <f t="shared" si="11"/>
        <v>2.9154518950437317E-3</v>
      </c>
      <c r="L152" s="164">
        <f t="shared" si="12"/>
        <v>0.4402332361516022</v>
      </c>
      <c r="M152"/>
      <c r="N152"/>
      <c r="O152"/>
      <c r="P152"/>
      <c r="R152"/>
      <c r="S152"/>
    </row>
    <row r="153" spans="1:19">
      <c r="A153">
        <v>207</v>
      </c>
      <c r="B153" t="s">
        <v>329</v>
      </c>
      <c r="C153" t="s">
        <v>309</v>
      </c>
      <c r="D153">
        <v>2757</v>
      </c>
      <c r="E153">
        <f>D153*15</f>
        <v>41355</v>
      </c>
      <c r="G153" s="85">
        <f t="shared" si="9"/>
        <v>1.9058078821227755E-3</v>
      </c>
      <c r="H153" s="87">
        <f t="shared" si="10"/>
        <v>0.89157328761053434</v>
      </c>
      <c r="I153" t="s">
        <v>560</v>
      </c>
      <c r="J153">
        <v>152</v>
      </c>
      <c r="K153" s="166">
        <f t="shared" si="11"/>
        <v>2.9154518950437317E-3</v>
      </c>
      <c r="L153" s="164">
        <f t="shared" si="12"/>
        <v>0.44314868804664592</v>
      </c>
      <c r="M153"/>
      <c r="N153"/>
      <c r="O153"/>
      <c r="P153"/>
      <c r="R153"/>
      <c r="S153"/>
    </row>
    <row r="154" spans="1:19">
      <c r="A154">
        <v>183</v>
      </c>
      <c r="B154" t="s">
        <v>304</v>
      </c>
      <c r="C154" t="s">
        <v>251</v>
      </c>
      <c r="D154">
        <v>2422</v>
      </c>
      <c r="E154">
        <f>D154*17</f>
        <v>41174</v>
      </c>
      <c r="G154" s="85">
        <f t="shared" si="9"/>
        <v>1.8974666603439284E-3</v>
      </c>
      <c r="H154" s="87">
        <f t="shared" si="10"/>
        <v>0.8934707542708783</v>
      </c>
      <c r="I154" t="s">
        <v>560</v>
      </c>
      <c r="J154">
        <v>153</v>
      </c>
      <c r="K154" s="166">
        <f t="shared" si="11"/>
        <v>2.9154518950437317E-3</v>
      </c>
      <c r="L154" s="164">
        <f t="shared" si="12"/>
        <v>0.44606413994168964</v>
      </c>
      <c r="M154"/>
      <c r="N154"/>
      <c r="O154"/>
      <c r="P154"/>
      <c r="R154"/>
      <c r="S154"/>
    </row>
    <row r="155" spans="1:19">
      <c r="A155">
        <v>17</v>
      </c>
      <c r="B155" t="s">
        <v>134</v>
      </c>
      <c r="C155" t="s">
        <v>118</v>
      </c>
      <c r="D155">
        <v>8178</v>
      </c>
      <c r="E155">
        <f>D155*5</f>
        <v>40890</v>
      </c>
      <c r="G155" s="85">
        <f t="shared" si="9"/>
        <v>1.8843787764478367E-3</v>
      </c>
      <c r="H155" s="87">
        <f t="shared" si="10"/>
        <v>0.89535513304732617</v>
      </c>
      <c r="I155" t="s">
        <v>560</v>
      </c>
      <c r="J155">
        <v>154</v>
      </c>
      <c r="K155" s="166">
        <f t="shared" si="11"/>
        <v>2.9154518950437317E-3</v>
      </c>
      <c r="L155" s="164">
        <f t="shared" si="12"/>
        <v>0.44897959183673336</v>
      </c>
      <c r="M155"/>
      <c r="N155"/>
      <c r="O155"/>
      <c r="P155"/>
      <c r="R155"/>
      <c r="S155"/>
    </row>
    <row r="156" spans="1:19">
      <c r="A156">
        <v>71</v>
      </c>
      <c r="B156" t="s">
        <v>189</v>
      </c>
      <c r="C156" t="s">
        <v>150</v>
      </c>
      <c r="D156">
        <v>13629</v>
      </c>
      <c r="E156">
        <f>D156*3</f>
        <v>40887</v>
      </c>
      <c r="G156" s="85">
        <f t="shared" si="9"/>
        <v>1.8842405241531598E-3</v>
      </c>
      <c r="H156" s="87">
        <f t="shared" si="10"/>
        <v>0.89723937357147932</v>
      </c>
      <c r="I156" t="s">
        <v>560</v>
      </c>
      <c r="J156">
        <v>155</v>
      </c>
      <c r="K156" s="166">
        <f t="shared" si="11"/>
        <v>2.9154518950437317E-3</v>
      </c>
      <c r="L156" s="164">
        <f t="shared" si="12"/>
        <v>0.45189504373177708</v>
      </c>
      <c r="M156"/>
      <c r="N156"/>
      <c r="O156"/>
      <c r="P156"/>
      <c r="R156"/>
      <c r="S156"/>
    </row>
    <row r="157" spans="1:19">
      <c r="A157">
        <v>238</v>
      </c>
      <c r="B157" t="s">
        <v>361</v>
      </c>
      <c r="C157" t="s">
        <v>348</v>
      </c>
      <c r="D157">
        <v>5819</v>
      </c>
      <c r="E157">
        <f>D157*7</f>
        <v>40733</v>
      </c>
      <c r="G157" s="85">
        <f t="shared" si="9"/>
        <v>1.8771435730264058E-3</v>
      </c>
      <c r="H157" s="87">
        <f t="shared" si="10"/>
        <v>0.89911651714450569</v>
      </c>
      <c r="I157" t="s">
        <v>560</v>
      </c>
      <c r="J157">
        <v>156</v>
      </c>
      <c r="K157" s="166">
        <f t="shared" si="11"/>
        <v>2.9154518950437317E-3</v>
      </c>
      <c r="L157" s="164">
        <f t="shared" si="12"/>
        <v>0.4548104956268208</v>
      </c>
      <c r="M157"/>
      <c r="N157"/>
      <c r="O157"/>
      <c r="P157"/>
      <c r="R157"/>
      <c r="S157"/>
    </row>
    <row r="158" spans="1:19">
      <c r="A158">
        <v>49</v>
      </c>
      <c r="B158" t="s">
        <v>167</v>
      </c>
      <c r="C158" t="s">
        <v>150</v>
      </c>
      <c r="D158">
        <v>13526</v>
      </c>
      <c r="E158">
        <f>D158*3</f>
        <v>40578</v>
      </c>
      <c r="G158" s="85">
        <f t="shared" si="9"/>
        <v>1.8700005378014264E-3</v>
      </c>
      <c r="H158" s="87">
        <f t="shared" si="10"/>
        <v>0.90098651768230709</v>
      </c>
      <c r="I158" t="s">
        <v>560</v>
      </c>
      <c r="J158">
        <v>157</v>
      </c>
      <c r="K158" s="166">
        <f t="shared" si="11"/>
        <v>2.9154518950437317E-3</v>
      </c>
      <c r="L158" s="164">
        <f t="shared" si="12"/>
        <v>0.45772594752186452</v>
      </c>
      <c r="M158"/>
      <c r="N158"/>
      <c r="O158"/>
      <c r="P158"/>
      <c r="R158"/>
      <c r="S158"/>
    </row>
    <row r="159" spans="1:19">
      <c r="A159">
        <v>301</v>
      </c>
      <c r="B159" t="s">
        <v>426</v>
      </c>
      <c r="C159" t="s">
        <v>403</v>
      </c>
      <c r="D159">
        <v>10031</v>
      </c>
      <c r="E159">
        <f>D159*4</f>
        <v>40124</v>
      </c>
      <c r="G159" s="85">
        <f t="shared" si="9"/>
        <v>1.84907835720697E-3</v>
      </c>
      <c r="H159" s="87">
        <f t="shared" si="10"/>
        <v>0.90283559603951402</v>
      </c>
      <c r="I159" t="s">
        <v>560</v>
      </c>
      <c r="J159">
        <v>158</v>
      </c>
      <c r="K159" s="166">
        <f t="shared" si="11"/>
        <v>2.9154518950437317E-3</v>
      </c>
      <c r="L159" s="164">
        <f t="shared" si="12"/>
        <v>0.46064139941690824</v>
      </c>
      <c r="M159"/>
      <c r="N159"/>
      <c r="O159"/>
      <c r="P159"/>
      <c r="R159"/>
      <c r="S159"/>
    </row>
    <row r="160" spans="1:19">
      <c r="A160">
        <v>275</v>
      </c>
      <c r="B160" t="s">
        <v>399</v>
      </c>
      <c r="C160" t="s">
        <v>373</v>
      </c>
      <c r="D160">
        <v>6473</v>
      </c>
      <c r="E160">
        <f>D160*6</f>
        <v>38838</v>
      </c>
      <c r="G160" s="85">
        <f t="shared" si="9"/>
        <v>1.7898142068887525E-3</v>
      </c>
      <c r="H160" s="87">
        <f t="shared" si="10"/>
        <v>0.90462541024640275</v>
      </c>
      <c r="I160" t="s">
        <v>560</v>
      </c>
      <c r="J160">
        <v>159</v>
      </c>
      <c r="K160" s="166">
        <f t="shared" si="11"/>
        <v>2.9154518950437317E-3</v>
      </c>
      <c r="L160" s="164">
        <f t="shared" si="12"/>
        <v>0.46355685131195196</v>
      </c>
      <c r="M160"/>
      <c r="N160"/>
      <c r="O160"/>
      <c r="P160"/>
      <c r="R160"/>
      <c r="S160"/>
    </row>
    <row r="161" spans="1:19">
      <c r="A161">
        <v>46</v>
      </c>
      <c r="B161" t="s">
        <v>164</v>
      </c>
      <c r="C161" t="s">
        <v>150</v>
      </c>
      <c r="D161">
        <v>12735</v>
      </c>
      <c r="E161">
        <f>D161*3</f>
        <v>38205</v>
      </c>
      <c r="G161" s="85">
        <f t="shared" si="9"/>
        <v>1.7606429727119004E-3</v>
      </c>
      <c r="H161" s="87">
        <f t="shared" si="10"/>
        <v>0.9063860532191147</v>
      </c>
      <c r="I161" t="s">
        <v>560</v>
      </c>
      <c r="J161">
        <v>160</v>
      </c>
      <c r="K161" s="166">
        <f t="shared" si="11"/>
        <v>2.9154518950437317E-3</v>
      </c>
      <c r="L161" s="164">
        <f t="shared" si="12"/>
        <v>0.46647230320699568</v>
      </c>
      <c r="M161"/>
      <c r="N161"/>
      <c r="O161"/>
      <c r="P161"/>
      <c r="R161"/>
      <c r="S161"/>
    </row>
    <row r="162" spans="1:19">
      <c r="A162">
        <v>65</v>
      </c>
      <c r="B162" t="s">
        <v>183</v>
      </c>
      <c r="C162" t="s">
        <v>150</v>
      </c>
      <c r="D162">
        <v>12611</v>
      </c>
      <c r="E162">
        <f>D162*3</f>
        <v>37833</v>
      </c>
      <c r="G162" s="85">
        <f t="shared" si="9"/>
        <v>1.7434996881719495E-3</v>
      </c>
      <c r="H162" s="87">
        <f t="shared" si="10"/>
        <v>0.9081295529072867</v>
      </c>
      <c r="I162" t="s">
        <v>560</v>
      </c>
      <c r="J162">
        <v>161</v>
      </c>
      <c r="K162" s="166">
        <f t="shared" si="11"/>
        <v>2.9154518950437317E-3</v>
      </c>
      <c r="L162" s="164">
        <f t="shared" si="12"/>
        <v>0.46938775510203939</v>
      </c>
      <c r="M162"/>
      <c r="N162"/>
      <c r="O162"/>
      <c r="P162"/>
      <c r="R162"/>
      <c r="S162"/>
    </row>
    <row r="163" spans="1:19">
      <c r="A163">
        <v>159</v>
      </c>
      <c r="B163" t="s">
        <v>280</v>
      </c>
      <c r="C163" t="s">
        <v>251</v>
      </c>
      <c r="D163">
        <v>2225</v>
      </c>
      <c r="E163">
        <f>D163*17</f>
        <v>37825</v>
      </c>
      <c r="G163" s="85">
        <f t="shared" si="9"/>
        <v>1.7431310153861439E-3</v>
      </c>
      <c r="H163" s="87">
        <f t="shared" si="10"/>
        <v>0.90987268392267284</v>
      </c>
      <c r="I163" t="s">
        <v>560</v>
      </c>
      <c r="J163">
        <v>162</v>
      </c>
      <c r="K163" s="166">
        <f t="shared" si="11"/>
        <v>2.9154518950437317E-3</v>
      </c>
      <c r="L163" s="164">
        <f t="shared" si="12"/>
        <v>0.47230320699708311</v>
      </c>
      <c r="M163"/>
      <c r="N163"/>
      <c r="O163"/>
      <c r="P163"/>
      <c r="R163"/>
      <c r="S163"/>
    </row>
    <row r="164" spans="1:19">
      <c r="A164">
        <v>279</v>
      </c>
      <c r="B164" t="s">
        <v>404</v>
      </c>
      <c r="C164" t="s">
        <v>403</v>
      </c>
      <c r="D164">
        <v>9264</v>
      </c>
      <c r="E164">
        <f>D164*4</f>
        <v>37056</v>
      </c>
      <c r="G164" s="85">
        <f t="shared" si="9"/>
        <v>1.7076923438506001E-3</v>
      </c>
      <c r="H164" s="87">
        <f t="shared" si="10"/>
        <v>0.91158037626652344</v>
      </c>
      <c r="I164" t="s">
        <v>560</v>
      </c>
      <c r="J164">
        <v>163</v>
      </c>
      <c r="K164" s="166">
        <f t="shared" si="11"/>
        <v>2.9154518950437317E-3</v>
      </c>
      <c r="L164" s="164">
        <f t="shared" si="12"/>
        <v>0.47521865889212683</v>
      </c>
      <c r="M164"/>
      <c r="N164"/>
      <c r="O164"/>
      <c r="P164"/>
      <c r="R164"/>
      <c r="S164"/>
    </row>
    <row r="165" spans="1:19">
      <c r="A165">
        <v>189</v>
      </c>
      <c r="B165" t="s">
        <v>311</v>
      </c>
      <c r="C165" t="s">
        <v>309</v>
      </c>
      <c r="D165">
        <v>2453</v>
      </c>
      <c r="E165">
        <f>D165*15</f>
        <v>36795</v>
      </c>
      <c r="G165" s="85">
        <f t="shared" si="9"/>
        <v>1.6956643942136992E-3</v>
      </c>
      <c r="H165" s="87">
        <f t="shared" si="10"/>
        <v>0.91327604066073709</v>
      </c>
      <c r="I165" t="s">
        <v>560</v>
      </c>
      <c r="J165">
        <v>164</v>
      </c>
      <c r="K165" s="166">
        <f t="shared" si="11"/>
        <v>2.9154518950437317E-3</v>
      </c>
      <c r="L165" s="164">
        <f t="shared" si="12"/>
        <v>0.47813411078717055</v>
      </c>
      <c r="M165"/>
      <c r="N165"/>
      <c r="O165"/>
      <c r="P165"/>
      <c r="R165"/>
      <c r="S165"/>
    </row>
    <row r="166" spans="1:19">
      <c r="A166">
        <v>225</v>
      </c>
      <c r="B166" t="s">
        <v>347</v>
      </c>
      <c r="C166" t="s">
        <v>348</v>
      </c>
      <c r="D166">
        <v>5251</v>
      </c>
      <c r="E166">
        <f>D166*7</f>
        <v>36757</v>
      </c>
      <c r="G166" s="85">
        <f t="shared" si="9"/>
        <v>1.6939131984811235E-3</v>
      </c>
      <c r="H166" s="87">
        <f t="shared" si="10"/>
        <v>0.9149699538592182</v>
      </c>
      <c r="I166" t="s">
        <v>560</v>
      </c>
      <c r="J166">
        <v>165</v>
      </c>
      <c r="K166" s="166">
        <f t="shared" si="11"/>
        <v>2.9154518950437317E-3</v>
      </c>
      <c r="L166" s="164">
        <f t="shared" si="12"/>
        <v>0.48104956268221427</v>
      </c>
      <c r="M166"/>
      <c r="N166"/>
      <c r="O166"/>
      <c r="P166"/>
      <c r="R166"/>
      <c r="S166"/>
    </row>
    <row r="167" spans="1:19">
      <c r="A167">
        <v>68</v>
      </c>
      <c r="B167" t="s">
        <v>186</v>
      </c>
      <c r="C167" t="s">
        <v>150</v>
      </c>
      <c r="D167">
        <v>12041</v>
      </c>
      <c r="E167">
        <f>D167*3</f>
        <v>36123</v>
      </c>
      <c r="G167" s="85">
        <f t="shared" si="9"/>
        <v>1.6646958802060457E-3</v>
      </c>
      <c r="H167" s="87">
        <f t="shared" si="10"/>
        <v>0.91663464973942421</v>
      </c>
      <c r="I167" t="s">
        <v>560</v>
      </c>
      <c r="J167">
        <v>166</v>
      </c>
      <c r="K167" s="166">
        <f t="shared" si="11"/>
        <v>2.9154518950437317E-3</v>
      </c>
      <c r="L167" s="164">
        <f t="shared" si="12"/>
        <v>0.48396501457725799</v>
      </c>
      <c r="M167"/>
      <c r="N167"/>
      <c r="O167"/>
      <c r="P167"/>
      <c r="R167"/>
      <c r="S167"/>
    </row>
    <row r="168" spans="1:19">
      <c r="A168">
        <v>50</v>
      </c>
      <c r="B168" t="s">
        <v>168</v>
      </c>
      <c r="C168" t="s">
        <v>150</v>
      </c>
      <c r="D168">
        <v>11970</v>
      </c>
      <c r="E168">
        <f>D168*3</f>
        <v>35910</v>
      </c>
      <c r="G168" s="85">
        <f t="shared" si="9"/>
        <v>1.654879967283977E-3</v>
      </c>
      <c r="H168" s="87">
        <f t="shared" si="10"/>
        <v>0.91828952970670819</v>
      </c>
      <c r="I168" t="s">
        <v>560</v>
      </c>
      <c r="J168">
        <v>167</v>
      </c>
      <c r="K168" s="166">
        <f t="shared" si="11"/>
        <v>2.9154518950437317E-3</v>
      </c>
      <c r="L168" s="164">
        <f t="shared" si="12"/>
        <v>0.48688046647230171</v>
      </c>
      <c r="M168"/>
      <c r="N168"/>
      <c r="O168"/>
      <c r="P168"/>
      <c r="R168"/>
      <c r="S168"/>
    </row>
    <row r="169" spans="1:19">
      <c r="A169">
        <v>285</v>
      </c>
      <c r="B169" t="s">
        <v>410</v>
      </c>
      <c r="C169" t="s">
        <v>403</v>
      </c>
      <c r="D169">
        <v>8922</v>
      </c>
      <c r="E169">
        <f>D169*4</f>
        <v>35688</v>
      </c>
      <c r="G169" s="85">
        <f t="shared" si="9"/>
        <v>1.6446492974778772E-3</v>
      </c>
      <c r="H169" s="87">
        <f t="shared" si="10"/>
        <v>0.91993417900418606</v>
      </c>
      <c r="I169" t="s">
        <v>560</v>
      </c>
      <c r="J169">
        <v>168</v>
      </c>
      <c r="K169" s="166">
        <f t="shared" si="11"/>
        <v>2.9154518950437317E-3</v>
      </c>
      <c r="L169" s="164">
        <f t="shared" si="12"/>
        <v>0.48979591836734543</v>
      </c>
      <c r="M169"/>
      <c r="N169"/>
      <c r="O169"/>
      <c r="P169"/>
      <c r="R169"/>
      <c r="S169"/>
    </row>
    <row r="170" spans="1:19">
      <c r="A170">
        <v>228</v>
      </c>
      <c r="B170" t="s">
        <v>351</v>
      </c>
      <c r="C170" t="s">
        <v>348</v>
      </c>
      <c r="D170">
        <v>5037</v>
      </c>
      <c r="E170">
        <f>D170*7</f>
        <v>35259</v>
      </c>
      <c r="G170" s="85">
        <f t="shared" si="9"/>
        <v>1.6248792193390628E-3</v>
      </c>
      <c r="H170" s="87">
        <f t="shared" si="10"/>
        <v>0.92155905822352513</v>
      </c>
      <c r="I170" t="s">
        <v>560</v>
      </c>
      <c r="J170">
        <v>169</v>
      </c>
      <c r="K170" s="166">
        <f t="shared" si="11"/>
        <v>2.9154518950437317E-3</v>
      </c>
      <c r="L170" s="164">
        <f t="shared" si="12"/>
        <v>0.49271137026238915</v>
      </c>
      <c r="M170"/>
      <c r="N170"/>
      <c r="O170"/>
      <c r="P170"/>
      <c r="R170"/>
      <c r="S170"/>
    </row>
    <row r="171" spans="1:19">
      <c r="A171">
        <v>270</v>
      </c>
      <c r="B171" t="s">
        <v>394</v>
      </c>
      <c r="C171" t="s">
        <v>373</v>
      </c>
      <c r="D171">
        <v>5803</v>
      </c>
      <c r="E171">
        <f>D171*6</f>
        <v>34818</v>
      </c>
      <c r="G171" s="85">
        <f t="shared" si="9"/>
        <v>1.6045561320215402E-3</v>
      </c>
      <c r="H171" s="87">
        <f t="shared" si="10"/>
        <v>0.92316361435554672</v>
      </c>
      <c r="I171" t="s">
        <v>560</v>
      </c>
      <c r="J171">
        <v>170</v>
      </c>
      <c r="K171" s="166">
        <f t="shared" si="11"/>
        <v>2.9154518950437317E-3</v>
      </c>
      <c r="L171" s="164">
        <f t="shared" si="12"/>
        <v>0.49562682215743287</v>
      </c>
      <c r="M171"/>
      <c r="N171"/>
      <c r="O171"/>
      <c r="P171"/>
      <c r="R171"/>
      <c r="S171"/>
    </row>
    <row r="172" spans="1:19">
      <c r="A172">
        <v>273</v>
      </c>
      <c r="B172" t="s">
        <v>397</v>
      </c>
      <c r="C172" t="s">
        <v>373</v>
      </c>
      <c r="D172">
        <v>5724</v>
      </c>
      <c r="E172">
        <f>D172*6</f>
        <v>34344</v>
      </c>
      <c r="G172" s="85">
        <f t="shared" si="9"/>
        <v>1.5827122694625705E-3</v>
      </c>
      <c r="H172" s="87">
        <f t="shared" si="10"/>
        <v>0.92474632662500933</v>
      </c>
      <c r="I172" t="s">
        <v>560</v>
      </c>
      <c r="J172">
        <v>171</v>
      </c>
      <c r="K172" s="166">
        <f t="shared" si="11"/>
        <v>2.9154518950437317E-3</v>
      </c>
      <c r="L172" s="164">
        <f t="shared" si="12"/>
        <v>0.49854227405247659</v>
      </c>
      <c r="M172"/>
      <c r="N172"/>
      <c r="O172"/>
      <c r="P172"/>
      <c r="R172"/>
      <c r="S172"/>
    </row>
    <row r="173" spans="1:19">
      <c r="A173">
        <v>61</v>
      </c>
      <c r="B173" t="s">
        <v>179</v>
      </c>
      <c r="C173" t="s">
        <v>150</v>
      </c>
      <c r="D173">
        <v>11432</v>
      </c>
      <c r="E173">
        <f>D173*3</f>
        <v>34296</v>
      </c>
      <c r="G173" s="85">
        <f t="shared" si="9"/>
        <v>1.5805002327477381E-3</v>
      </c>
      <c r="H173" s="87">
        <f t="shared" si="10"/>
        <v>0.92632682685775702</v>
      </c>
      <c r="I173" t="s">
        <v>560</v>
      </c>
      <c r="J173">
        <v>172</v>
      </c>
      <c r="K173" s="166">
        <f t="shared" si="11"/>
        <v>2.9154518950437317E-3</v>
      </c>
      <c r="L173" s="164">
        <f t="shared" si="12"/>
        <v>0.50145772594752036</v>
      </c>
      <c r="M173"/>
      <c r="N173"/>
      <c r="O173"/>
      <c r="P173"/>
      <c r="R173"/>
      <c r="S173"/>
    </row>
    <row r="174" spans="1:19">
      <c r="A174">
        <v>323</v>
      </c>
      <c r="B174" t="s">
        <v>448</v>
      </c>
      <c r="C174" t="s">
        <v>403</v>
      </c>
      <c r="D174">
        <v>8561</v>
      </c>
      <c r="E174">
        <f>D174*4</f>
        <v>34244</v>
      </c>
      <c r="G174" s="85">
        <f t="shared" si="9"/>
        <v>1.578103859640003E-3</v>
      </c>
      <c r="H174" s="87">
        <f t="shared" si="10"/>
        <v>0.92790493071739699</v>
      </c>
      <c r="I174" t="s">
        <v>560</v>
      </c>
      <c r="J174">
        <v>173</v>
      </c>
      <c r="K174" s="166">
        <f t="shared" si="11"/>
        <v>2.9154518950437317E-3</v>
      </c>
      <c r="L174" s="164">
        <f t="shared" si="12"/>
        <v>0.50437317784256408</v>
      </c>
      <c r="M174"/>
      <c r="N174"/>
      <c r="O174"/>
      <c r="P174"/>
      <c r="R174"/>
      <c r="S174"/>
    </row>
    <row r="175" spans="1:19">
      <c r="A175">
        <v>31</v>
      </c>
      <c r="B175" t="s">
        <v>148</v>
      </c>
      <c r="C175" t="s">
        <v>118</v>
      </c>
      <c r="D175">
        <v>6821</v>
      </c>
      <c r="E175">
        <f>D175*5</f>
        <v>34105</v>
      </c>
      <c r="G175" s="85">
        <f t="shared" si="9"/>
        <v>1.5716981699866342E-3</v>
      </c>
      <c r="H175" s="87">
        <f t="shared" si="10"/>
        <v>0.92947662888738358</v>
      </c>
      <c r="I175" t="s">
        <v>560</v>
      </c>
      <c r="J175">
        <v>174</v>
      </c>
      <c r="K175" s="166">
        <f t="shared" si="11"/>
        <v>2.9154518950437317E-3</v>
      </c>
      <c r="L175" s="164">
        <f t="shared" si="12"/>
        <v>0.5072886297376078</v>
      </c>
      <c r="M175"/>
      <c r="N175"/>
      <c r="O175"/>
      <c r="P175"/>
      <c r="R175"/>
      <c r="S175"/>
    </row>
    <row r="176" spans="1:19">
      <c r="A176">
        <v>56</v>
      </c>
      <c r="B176" t="s">
        <v>174</v>
      </c>
      <c r="C176" t="s">
        <v>150</v>
      </c>
      <c r="D176">
        <v>11353</v>
      </c>
      <c r="E176">
        <f>D176*3</f>
        <v>34059</v>
      </c>
      <c r="G176" s="85">
        <f t="shared" si="9"/>
        <v>1.5695783014682532E-3</v>
      </c>
      <c r="H176" s="87">
        <f t="shared" si="10"/>
        <v>0.93104620718885178</v>
      </c>
      <c r="I176" t="s">
        <v>560</v>
      </c>
      <c r="J176">
        <v>175</v>
      </c>
      <c r="K176" s="166">
        <f t="shared" si="11"/>
        <v>2.9154518950437317E-3</v>
      </c>
      <c r="L176" s="164">
        <f t="shared" si="12"/>
        <v>0.51020408163265152</v>
      </c>
      <c r="M176"/>
      <c r="N176"/>
      <c r="O176"/>
      <c r="P176"/>
      <c r="R176"/>
      <c r="S176"/>
    </row>
    <row r="177" spans="1:39">
      <c r="A177">
        <v>34</v>
      </c>
      <c r="B177" t="s">
        <v>152</v>
      </c>
      <c r="C177" t="s">
        <v>150</v>
      </c>
      <c r="D177">
        <v>11312</v>
      </c>
      <c r="E177">
        <f>D177*3</f>
        <v>33936</v>
      </c>
      <c r="G177" s="85">
        <f t="shared" si="9"/>
        <v>1.5639099573864952E-3</v>
      </c>
      <c r="H177" s="87">
        <f t="shared" si="10"/>
        <v>0.93261011714623832</v>
      </c>
      <c r="I177" t="s">
        <v>560</v>
      </c>
      <c r="J177">
        <v>176</v>
      </c>
      <c r="K177" s="166">
        <f t="shared" si="11"/>
        <v>2.9154518950437317E-3</v>
      </c>
      <c r="L177" s="164">
        <f t="shared" si="12"/>
        <v>0.51311953352769524</v>
      </c>
      <c r="M177"/>
      <c r="N177"/>
      <c r="O177"/>
      <c r="P177"/>
      <c r="R177"/>
      <c r="S177"/>
    </row>
    <row r="178" spans="1:39">
      <c r="A178">
        <v>29</v>
      </c>
      <c r="B178" t="s">
        <v>146</v>
      </c>
      <c r="C178" t="s">
        <v>118</v>
      </c>
      <c r="D178">
        <v>6670</v>
      </c>
      <c r="E178">
        <f>D178*5</f>
        <v>33350</v>
      </c>
      <c r="G178" s="85">
        <f t="shared" si="9"/>
        <v>1.53690467582625E-3</v>
      </c>
      <c r="H178" s="87">
        <f t="shared" si="10"/>
        <v>0.93414702182206455</v>
      </c>
      <c r="I178" t="s">
        <v>560</v>
      </c>
      <c r="J178">
        <v>177</v>
      </c>
      <c r="K178" s="166">
        <f t="shared" si="11"/>
        <v>2.9154518950437317E-3</v>
      </c>
      <c r="L178" s="164">
        <f t="shared" si="12"/>
        <v>0.51603498542273896</v>
      </c>
      <c r="M178"/>
      <c r="N178"/>
      <c r="O178"/>
      <c r="P178"/>
      <c r="R178"/>
      <c r="S178"/>
    </row>
    <row r="179" spans="1:39">
      <c r="A179">
        <v>246</v>
      </c>
      <c r="B179" t="s">
        <v>369</v>
      </c>
      <c r="C179" t="s">
        <v>348</v>
      </c>
      <c r="D179">
        <v>4568</v>
      </c>
      <c r="E179">
        <f>D179*7</f>
        <v>31976</v>
      </c>
      <c r="G179" s="85">
        <f t="shared" si="9"/>
        <v>1.4735851248641729E-3</v>
      </c>
      <c r="H179" s="87">
        <f t="shared" si="10"/>
        <v>0.93562060694692872</v>
      </c>
      <c r="I179" t="s">
        <v>560</v>
      </c>
      <c r="J179">
        <v>178</v>
      </c>
      <c r="K179" s="166">
        <f t="shared" si="11"/>
        <v>2.9154518950437317E-3</v>
      </c>
      <c r="L179" s="164">
        <f t="shared" si="12"/>
        <v>0.51895043731778268</v>
      </c>
      <c r="M179"/>
      <c r="N179"/>
      <c r="O179"/>
      <c r="P179"/>
      <c r="R179"/>
      <c r="S179"/>
    </row>
    <row r="180" spans="1:39">
      <c r="A180">
        <v>215</v>
      </c>
      <c r="B180" t="s">
        <v>337</v>
      </c>
      <c r="C180" t="s">
        <v>309</v>
      </c>
      <c r="D180">
        <v>2101</v>
      </c>
      <c r="E180">
        <f>D180*15</f>
        <v>31515</v>
      </c>
      <c r="G180" s="85">
        <f t="shared" si="9"/>
        <v>1.452340355582137E-3</v>
      </c>
      <c r="H180" s="87">
        <f t="shared" si="10"/>
        <v>0.93707294730251089</v>
      </c>
      <c r="I180" t="s">
        <v>560</v>
      </c>
      <c r="J180">
        <v>179</v>
      </c>
      <c r="K180" s="166">
        <f t="shared" si="11"/>
        <v>2.9154518950437317E-3</v>
      </c>
      <c r="L180" s="164">
        <f t="shared" si="12"/>
        <v>0.52186588921282639</v>
      </c>
      <c r="M180"/>
      <c r="N180"/>
      <c r="O180"/>
      <c r="P180"/>
      <c r="R180"/>
      <c r="S180"/>
    </row>
    <row r="181" spans="1:39">
      <c r="A181">
        <v>26</v>
      </c>
      <c r="B181" t="s">
        <v>143</v>
      </c>
      <c r="C181" t="s">
        <v>118</v>
      </c>
      <c r="D181">
        <v>6277</v>
      </c>
      <c r="E181">
        <f>D181*5</f>
        <v>31385</v>
      </c>
      <c r="G181" s="85">
        <f t="shared" si="9"/>
        <v>1.4463494228127991E-3</v>
      </c>
      <c r="H181" s="87">
        <f t="shared" si="10"/>
        <v>0.93851929672532375</v>
      </c>
      <c r="I181" t="s">
        <v>560</v>
      </c>
      <c r="J181">
        <v>180</v>
      </c>
      <c r="K181" s="166">
        <f t="shared" si="11"/>
        <v>2.9154518950437317E-3</v>
      </c>
      <c r="L181" s="164">
        <f t="shared" si="12"/>
        <v>0.52478134110787011</v>
      </c>
      <c r="M181"/>
      <c r="N181"/>
      <c r="O181"/>
      <c r="P181"/>
      <c r="R181"/>
      <c r="S181"/>
    </row>
    <row r="182" spans="1:39">
      <c r="A182">
        <v>288</v>
      </c>
      <c r="B182" t="s">
        <v>413</v>
      </c>
      <c r="C182" t="s">
        <v>403</v>
      </c>
      <c r="D182">
        <v>7759</v>
      </c>
      <c r="E182">
        <f>D182*4</f>
        <v>31036</v>
      </c>
      <c r="G182" s="85">
        <f t="shared" si="9"/>
        <v>1.4302660725320387E-3</v>
      </c>
      <c r="H182" s="87">
        <f t="shared" si="10"/>
        <v>0.9399495627978558</v>
      </c>
      <c r="I182" t="s">
        <v>560</v>
      </c>
      <c r="J182">
        <v>181</v>
      </c>
      <c r="K182" s="166">
        <f t="shared" si="11"/>
        <v>2.9154518950437317E-3</v>
      </c>
      <c r="L182" s="164">
        <f t="shared" si="12"/>
        <v>0.52769679300291383</v>
      </c>
      <c r="M182"/>
      <c r="N182"/>
      <c r="O182"/>
      <c r="P182"/>
      <c r="R182"/>
      <c r="S182"/>
    </row>
    <row r="183" spans="1:39">
      <c r="A183">
        <v>307</v>
      </c>
      <c r="B183" t="s">
        <v>432</v>
      </c>
      <c r="C183" t="s">
        <v>403</v>
      </c>
      <c r="D183">
        <v>7706</v>
      </c>
      <c r="E183">
        <f>D183*4</f>
        <v>30824</v>
      </c>
      <c r="G183" s="85">
        <f t="shared" si="9"/>
        <v>1.4204962437081956E-3</v>
      </c>
      <c r="H183" s="87">
        <f t="shared" si="10"/>
        <v>0.94137005904156401</v>
      </c>
      <c r="I183" t="s">
        <v>560</v>
      </c>
      <c r="J183">
        <v>182</v>
      </c>
      <c r="K183" s="166">
        <f t="shared" si="11"/>
        <v>2.9154518950437317E-3</v>
      </c>
      <c r="L183" s="164">
        <f t="shared" si="12"/>
        <v>0.53061224489795755</v>
      </c>
      <c r="M183"/>
      <c r="N183"/>
      <c r="O183"/>
      <c r="P183"/>
      <c r="R183"/>
      <c r="S183"/>
    </row>
    <row r="184" spans="1:39">
      <c r="A184">
        <v>39</v>
      </c>
      <c r="B184" t="s">
        <v>157</v>
      </c>
      <c r="C184" t="s">
        <v>150</v>
      </c>
      <c r="D184">
        <v>10212</v>
      </c>
      <c r="E184">
        <f>D184*3</f>
        <v>30636</v>
      </c>
      <c r="G184" s="85">
        <f t="shared" si="9"/>
        <v>1.4118324332417689E-3</v>
      </c>
      <c r="H184" s="87">
        <f t="shared" si="10"/>
        <v>0.94278189147480573</v>
      </c>
      <c r="I184" t="s">
        <v>560</v>
      </c>
      <c r="J184">
        <v>183</v>
      </c>
      <c r="K184" s="166">
        <f t="shared" si="11"/>
        <v>2.9154518950437317E-3</v>
      </c>
      <c r="L184" s="164">
        <f t="shared" si="12"/>
        <v>0.53352769679300127</v>
      </c>
      <c r="M184"/>
      <c r="N184"/>
      <c r="O184"/>
      <c r="P184"/>
      <c r="R184"/>
      <c r="S184"/>
    </row>
    <row r="185" spans="1:39">
      <c r="A185">
        <v>167</v>
      </c>
      <c r="B185" t="s">
        <v>288</v>
      </c>
      <c r="C185" t="s">
        <v>251</v>
      </c>
      <c r="D185">
        <v>1788</v>
      </c>
      <c r="E185">
        <f>D185*17</f>
        <v>30396</v>
      </c>
      <c r="G185" s="85">
        <f t="shared" si="9"/>
        <v>1.4007722496676069E-3</v>
      </c>
      <c r="H185" s="87">
        <f t="shared" si="10"/>
        <v>0.94418266372447335</v>
      </c>
      <c r="I185" t="s">
        <v>560</v>
      </c>
      <c r="J185">
        <v>184</v>
      </c>
      <c r="K185" s="166">
        <f t="shared" si="11"/>
        <v>2.9154518950437317E-3</v>
      </c>
      <c r="L185" s="164">
        <f t="shared" si="12"/>
        <v>0.53644314868804499</v>
      </c>
      <c r="M185"/>
      <c r="N185"/>
      <c r="O185"/>
      <c r="P185"/>
      <c r="R185"/>
      <c r="S185"/>
    </row>
    <row r="186" spans="1:39">
      <c r="A186">
        <v>305</v>
      </c>
      <c r="B186" t="s">
        <v>430</v>
      </c>
      <c r="C186" t="s">
        <v>403</v>
      </c>
      <c r="D186">
        <v>7596</v>
      </c>
      <c r="E186">
        <f>D186*4</f>
        <v>30384</v>
      </c>
      <c r="G186" s="85">
        <f t="shared" si="9"/>
        <v>1.4002192404888988E-3</v>
      </c>
      <c r="H186" s="87">
        <f t="shared" si="10"/>
        <v>0.94558288296496229</v>
      </c>
      <c r="I186" t="s">
        <v>560</v>
      </c>
      <c r="J186">
        <v>185</v>
      </c>
      <c r="K186" s="166">
        <f t="shared" si="11"/>
        <v>2.9154518950437317E-3</v>
      </c>
      <c r="L186" s="164">
        <f t="shared" si="12"/>
        <v>0.53935860058308871</v>
      </c>
      <c r="M186"/>
      <c r="N186"/>
      <c r="O186"/>
      <c r="P186"/>
      <c r="R186"/>
      <c r="S186"/>
    </row>
    <row r="187" spans="1:39">
      <c r="A187">
        <v>306</v>
      </c>
      <c r="B187" t="s">
        <v>431</v>
      </c>
      <c r="C187" t="s">
        <v>403</v>
      </c>
      <c r="D187">
        <v>7579</v>
      </c>
      <c r="E187">
        <f>D187*4</f>
        <v>30316</v>
      </c>
      <c r="G187" s="85">
        <f t="shared" si="9"/>
        <v>1.397085521809553E-3</v>
      </c>
      <c r="H187" s="87">
        <f t="shared" si="10"/>
        <v>0.94697996848677179</v>
      </c>
      <c r="I187" t="s">
        <v>560</v>
      </c>
      <c r="J187">
        <v>186</v>
      </c>
      <c r="K187" s="166">
        <f t="shared" si="11"/>
        <v>2.9154518950437317E-3</v>
      </c>
      <c r="L187" s="164">
        <f t="shared" si="12"/>
        <v>0.54227405247813243</v>
      </c>
      <c r="M187"/>
      <c r="N187"/>
      <c r="O187"/>
      <c r="P187"/>
      <c r="R187"/>
      <c r="S187"/>
    </row>
    <row r="188" spans="1:39">
      <c r="A188">
        <v>331</v>
      </c>
      <c r="B188" t="s">
        <v>457</v>
      </c>
      <c r="C188" t="s">
        <v>452</v>
      </c>
      <c r="D188">
        <v>2316</v>
      </c>
      <c r="E188">
        <f>D188*13</f>
        <v>30108</v>
      </c>
      <c r="G188" s="85">
        <f t="shared" si="9"/>
        <v>1.3875000293786127E-3</v>
      </c>
      <c r="H188" s="87">
        <f t="shared" si="10"/>
        <v>0.94836746851615039</v>
      </c>
      <c r="I188" t="s">
        <v>560</v>
      </c>
      <c r="J188">
        <v>187</v>
      </c>
      <c r="K188" s="166">
        <f t="shared" si="11"/>
        <v>2.9154518950437317E-3</v>
      </c>
      <c r="L188" s="164">
        <f t="shared" si="12"/>
        <v>0.54518950437317615</v>
      </c>
      <c r="M188"/>
      <c r="N188"/>
      <c r="O188"/>
      <c r="P188"/>
      <c r="R188"/>
      <c r="S188"/>
    </row>
    <row r="189" spans="1:39">
      <c r="A189">
        <v>79</v>
      </c>
      <c r="B189" t="s">
        <v>198</v>
      </c>
      <c r="C189" t="s">
        <v>196</v>
      </c>
      <c r="D189">
        <v>2505</v>
      </c>
      <c r="E189">
        <f>D189*12</f>
        <v>30060</v>
      </c>
      <c r="G189" s="85">
        <f t="shared" si="9"/>
        <v>1.3852879926637802E-3</v>
      </c>
      <c r="H189" s="87">
        <f t="shared" si="10"/>
        <v>0.94975275650881419</v>
      </c>
      <c r="I189" t="s">
        <v>560</v>
      </c>
      <c r="J189">
        <v>188</v>
      </c>
      <c r="K189" s="166">
        <f t="shared" si="11"/>
        <v>2.9154518950437317E-3</v>
      </c>
      <c r="L189" s="164">
        <f t="shared" si="12"/>
        <v>0.54810495626821987</v>
      </c>
      <c r="M189"/>
      <c r="N189"/>
      <c r="O189"/>
      <c r="P189"/>
      <c r="R189"/>
      <c r="S189"/>
      <c r="AM189" t="s">
        <v>561</v>
      </c>
    </row>
    <row r="190" spans="1:39">
      <c r="A190">
        <v>222</v>
      </c>
      <c r="B190" t="s">
        <v>344</v>
      </c>
      <c r="C190" t="s">
        <v>309</v>
      </c>
      <c r="D190">
        <v>2002</v>
      </c>
      <c r="E190">
        <f>D190*15</f>
        <v>30030</v>
      </c>
      <c r="G190" s="85">
        <f t="shared" si="9"/>
        <v>1.38390546971701E-3</v>
      </c>
      <c r="H190" s="87">
        <f t="shared" si="10"/>
        <v>0.95113666197853119</v>
      </c>
      <c r="I190" t="s">
        <v>562</v>
      </c>
      <c r="J190">
        <v>189</v>
      </c>
      <c r="K190" s="166">
        <f t="shared" si="11"/>
        <v>2.9154518950437317E-3</v>
      </c>
      <c r="L190" s="164">
        <f t="shared" si="12"/>
        <v>0.55102040816326359</v>
      </c>
      <c r="M190"/>
      <c r="N190"/>
      <c r="O190"/>
      <c r="P190"/>
      <c r="R190"/>
      <c r="S190"/>
    </row>
    <row r="191" spans="1:39">
      <c r="A191">
        <v>308</v>
      </c>
      <c r="B191" t="s">
        <v>433</v>
      </c>
      <c r="C191" t="s">
        <v>403</v>
      </c>
      <c r="D191">
        <v>7171</v>
      </c>
      <c r="E191">
        <f>D191*4</f>
        <v>28684</v>
      </c>
      <c r="G191" s="85">
        <f t="shared" si="9"/>
        <v>1.3218762735052519E-3</v>
      </c>
      <c r="H191" s="87">
        <f t="shared" si="10"/>
        <v>0.95245853825203641</v>
      </c>
      <c r="I191" t="s">
        <v>562</v>
      </c>
      <c r="J191">
        <v>190</v>
      </c>
      <c r="K191" s="166">
        <f t="shared" si="11"/>
        <v>2.9154518950437317E-3</v>
      </c>
      <c r="L191" s="164">
        <f t="shared" si="12"/>
        <v>0.55393586005830731</v>
      </c>
      <c r="M191"/>
      <c r="N191"/>
      <c r="O191"/>
      <c r="P191"/>
      <c r="R191"/>
      <c r="S191"/>
    </row>
    <row r="192" spans="1:39">
      <c r="A192">
        <v>291</v>
      </c>
      <c r="B192" t="s">
        <v>416</v>
      </c>
      <c r="C192" t="s">
        <v>403</v>
      </c>
      <c r="D192">
        <v>7107</v>
      </c>
      <c r="E192">
        <f>D192*4</f>
        <v>28428</v>
      </c>
      <c r="G192" s="85">
        <f t="shared" si="9"/>
        <v>1.3100787443594791E-3</v>
      </c>
      <c r="H192" s="87">
        <f t="shared" si="10"/>
        <v>0.95376861699639592</v>
      </c>
      <c r="I192" t="s">
        <v>562</v>
      </c>
      <c r="J192">
        <v>191</v>
      </c>
      <c r="K192" s="166">
        <f t="shared" si="11"/>
        <v>2.9154518950437317E-3</v>
      </c>
      <c r="L192" s="164">
        <f t="shared" si="12"/>
        <v>0.55685131195335102</v>
      </c>
      <c r="M192"/>
      <c r="N192"/>
      <c r="O192"/>
      <c r="P192"/>
      <c r="R192"/>
      <c r="S192"/>
    </row>
    <row r="193" spans="1:19">
      <c r="A193">
        <v>267</v>
      </c>
      <c r="B193" t="s">
        <v>391</v>
      </c>
      <c r="C193" t="s">
        <v>373</v>
      </c>
      <c r="D193">
        <v>4565</v>
      </c>
      <c r="E193">
        <f>D193*6</f>
        <v>27390</v>
      </c>
      <c r="G193" s="85">
        <f t="shared" si="9"/>
        <v>1.2622434504012288E-3</v>
      </c>
      <c r="H193" s="87">
        <f t="shared" si="10"/>
        <v>0.95503086044679719</v>
      </c>
      <c r="I193" t="s">
        <v>562</v>
      </c>
      <c r="J193">
        <v>192</v>
      </c>
      <c r="K193" s="166">
        <f t="shared" si="11"/>
        <v>2.9154518950437317E-3</v>
      </c>
      <c r="L193" s="164">
        <f t="shared" si="12"/>
        <v>0.55976676384839474</v>
      </c>
      <c r="M193"/>
      <c r="N193"/>
      <c r="O193"/>
      <c r="P193"/>
      <c r="R193"/>
      <c r="S193"/>
    </row>
    <row r="194" spans="1:19">
      <c r="A194">
        <v>30</v>
      </c>
      <c r="B194" t="s">
        <v>147</v>
      </c>
      <c r="C194" t="s">
        <v>118</v>
      </c>
      <c r="D194">
        <v>5251</v>
      </c>
      <c r="E194">
        <f>D194*5</f>
        <v>26255</v>
      </c>
      <c r="G194" s="85">
        <f t="shared" si="9"/>
        <v>1.2099379989150881E-3</v>
      </c>
      <c r="H194" s="87">
        <f t="shared" si="10"/>
        <v>0.9562407984457123</v>
      </c>
      <c r="I194" t="s">
        <v>562</v>
      </c>
      <c r="J194">
        <v>193</v>
      </c>
      <c r="K194" s="166">
        <f t="shared" si="11"/>
        <v>2.9154518950437317E-3</v>
      </c>
      <c r="L194" s="164">
        <f t="shared" si="12"/>
        <v>0.56268221574343846</v>
      </c>
      <c r="M194"/>
      <c r="N194"/>
      <c r="O194"/>
      <c r="P194"/>
      <c r="R194"/>
      <c r="S194"/>
    </row>
    <row r="195" spans="1:19">
      <c r="A195">
        <v>265</v>
      </c>
      <c r="B195" t="s">
        <v>389</v>
      </c>
      <c r="C195" t="s">
        <v>373</v>
      </c>
      <c r="D195">
        <v>4286</v>
      </c>
      <c r="E195">
        <f>D195*6</f>
        <v>25716</v>
      </c>
      <c r="G195" s="85">
        <f t="shared" ref="G195:G258" si="13">E195/$E$345</f>
        <v>1.1850986699714495E-3</v>
      </c>
      <c r="H195" s="87">
        <f t="shared" ref="H195:H258" si="14">H194+G195</f>
        <v>0.95742589711568371</v>
      </c>
      <c r="I195" t="s">
        <v>562</v>
      </c>
      <c r="J195">
        <v>194</v>
      </c>
      <c r="K195" s="166">
        <f t="shared" ref="K195:K258" si="15">1/343</f>
        <v>2.9154518950437317E-3</v>
      </c>
      <c r="L195" s="164">
        <f t="shared" si="12"/>
        <v>0.56559766763848218</v>
      </c>
      <c r="M195"/>
      <c r="N195"/>
      <c r="O195"/>
      <c r="P195"/>
      <c r="R195"/>
      <c r="S195"/>
    </row>
    <row r="196" spans="1:19">
      <c r="A196">
        <v>103</v>
      </c>
      <c r="B196" t="s">
        <v>222</v>
      </c>
      <c r="C196" t="s">
        <v>196</v>
      </c>
      <c r="D196">
        <v>2137</v>
      </c>
      <c r="E196">
        <f>D196*12</f>
        <v>25644</v>
      </c>
      <c r="G196" s="85">
        <f t="shared" si="13"/>
        <v>1.1817806148992009E-3</v>
      </c>
      <c r="H196" s="87">
        <f t="shared" si="14"/>
        <v>0.95860767773058286</v>
      </c>
      <c r="I196" t="s">
        <v>562</v>
      </c>
      <c r="J196">
        <v>195</v>
      </c>
      <c r="K196" s="166">
        <f t="shared" si="15"/>
        <v>2.9154518950437317E-3</v>
      </c>
      <c r="L196" s="164">
        <f t="shared" ref="L196:L259" si="16">L195+K196</f>
        <v>0.5685131195335259</v>
      </c>
      <c r="M196"/>
      <c r="N196"/>
      <c r="O196"/>
      <c r="P196"/>
      <c r="R196"/>
      <c r="S196"/>
    </row>
    <row r="197" spans="1:19">
      <c r="A197">
        <v>294</v>
      </c>
      <c r="B197" t="s">
        <v>419</v>
      </c>
      <c r="C197" t="s">
        <v>403</v>
      </c>
      <c r="D197">
        <v>6364</v>
      </c>
      <c r="E197">
        <f>D197*4</f>
        <v>25456</v>
      </c>
      <c r="G197" s="85">
        <f t="shared" si="13"/>
        <v>1.1731168044327742E-3</v>
      </c>
      <c r="H197" s="87">
        <f t="shared" si="14"/>
        <v>0.95978079453501564</v>
      </c>
      <c r="I197" t="s">
        <v>562</v>
      </c>
      <c r="J197">
        <v>196</v>
      </c>
      <c r="K197" s="166">
        <f t="shared" si="15"/>
        <v>2.9154518950437317E-3</v>
      </c>
      <c r="L197" s="164">
        <f t="shared" si="16"/>
        <v>0.57142857142856962</v>
      </c>
      <c r="M197"/>
      <c r="N197"/>
      <c r="O197"/>
      <c r="P197"/>
      <c r="R197"/>
      <c r="S197"/>
    </row>
    <row r="198" spans="1:19">
      <c r="A198">
        <v>203</v>
      </c>
      <c r="B198" t="s">
        <v>325</v>
      </c>
      <c r="C198" t="s">
        <v>309</v>
      </c>
      <c r="D198">
        <v>1696</v>
      </c>
      <c r="E198">
        <f>D198*15</f>
        <v>25440</v>
      </c>
      <c r="G198" s="85">
        <f t="shared" si="13"/>
        <v>1.1723794588611633E-3</v>
      </c>
      <c r="H198" s="87">
        <f t="shared" si="14"/>
        <v>0.96095317399387681</v>
      </c>
      <c r="I198" t="s">
        <v>562</v>
      </c>
      <c r="J198">
        <v>197</v>
      </c>
      <c r="K198" s="166">
        <f t="shared" si="15"/>
        <v>2.9154518950437317E-3</v>
      </c>
      <c r="L198" s="164">
        <f t="shared" si="16"/>
        <v>0.57434402332361334</v>
      </c>
      <c r="M198"/>
      <c r="N198"/>
      <c r="O198"/>
      <c r="P198"/>
      <c r="R198"/>
      <c r="S198"/>
    </row>
    <row r="199" spans="1:19">
      <c r="A199">
        <v>169</v>
      </c>
      <c r="B199" t="s">
        <v>290</v>
      </c>
      <c r="C199" t="s">
        <v>251</v>
      </c>
      <c r="D199">
        <v>1482</v>
      </c>
      <c r="E199">
        <f>D199*17</f>
        <v>25194</v>
      </c>
      <c r="G199" s="85">
        <f t="shared" si="13"/>
        <v>1.1610427706976473E-3</v>
      </c>
      <c r="H199" s="87">
        <f t="shared" si="14"/>
        <v>0.96211421676457443</v>
      </c>
      <c r="I199" t="s">
        <v>562</v>
      </c>
      <c r="J199">
        <v>198</v>
      </c>
      <c r="K199" s="166">
        <f t="shared" si="15"/>
        <v>2.9154518950437317E-3</v>
      </c>
      <c r="L199" s="164">
        <f t="shared" si="16"/>
        <v>0.57725947521865706</v>
      </c>
      <c r="M199"/>
      <c r="N199"/>
      <c r="O199"/>
      <c r="P199"/>
      <c r="R199"/>
      <c r="S199"/>
    </row>
    <row r="200" spans="1:19">
      <c r="A200">
        <v>168</v>
      </c>
      <c r="B200" t="s">
        <v>289</v>
      </c>
      <c r="C200" t="s">
        <v>251</v>
      </c>
      <c r="D200">
        <v>1447</v>
      </c>
      <c r="E200">
        <f>D200*17</f>
        <v>24599</v>
      </c>
      <c r="G200" s="85">
        <f t="shared" si="13"/>
        <v>1.1336227322533709E-3</v>
      </c>
      <c r="H200" s="87">
        <f t="shared" si="14"/>
        <v>0.9632478394968278</v>
      </c>
      <c r="I200" t="s">
        <v>562</v>
      </c>
      <c r="J200">
        <v>199</v>
      </c>
      <c r="K200" s="166">
        <f t="shared" si="15"/>
        <v>2.9154518950437317E-3</v>
      </c>
      <c r="L200" s="164">
        <f t="shared" si="16"/>
        <v>0.58017492711370078</v>
      </c>
      <c r="M200"/>
      <c r="N200"/>
      <c r="O200"/>
      <c r="P200"/>
      <c r="R200"/>
      <c r="S200"/>
    </row>
    <row r="201" spans="1:19">
      <c r="A201">
        <v>320</v>
      </c>
      <c r="B201" t="s">
        <v>445</v>
      </c>
      <c r="C201" t="s">
        <v>403</v>
      </c>
      <c r="D201">
        <v>6148</v>
      </c>
      <c r="E201">
        <f>D201*4</f>
        <v>24592</v>
      </c>
      <c r="G201" s="85">
        <f t="shared" si="13"/>
        <v>1.1333001435657913E-3</v>
      </c>
      <c r="H201" s="87">
        <f t="shared" si="14"/>
        <v>0.96438113964039363</v>
      </c>
      <c r="I201" t="s">
        <v>562</v>
      </c>
      <c r="J201">
        <v>200</v>
      </c>
      <c r="K201" s="166">
        <f t="shared" si="15"/>
        <v>2.9154518950437317E-3</v>
      </c>
      <c r="L201" s="164">
        <f t="shared" si="16"/>
        <v>0.5830903790087445</v>
      </c>
      <c r="M201"/>
      <c r="N201"/>
      <c r="O201"/>
      <c r="P201"/>
      <c r="R201"/>
      <c r="S201"/>
    </row>
    <row r="202" spans="1:19">
      <c r="A202">
        <v>260</v>
      </c>
      <c r="B202" t="s">
        <v>384</v>
      </c>
      <c r="C202" t="s">
        <v>373</v>
      </c>
      <c r="D202">
        <v>4047</v>
      </c>
      <c r="E202">
        <f>D202*6</f>
        <v>24282</v>
      </c>
      <c r="G202" s="85">
        <f t="shared" si="13"/>
        <v>1.119014073115832E-3</v>
      </c>
      <c r="H202" s="87">
        <f t="shared" si="14"/>
        <v>0.9655001537135095</v>
      </c>
      <c r="I202" t="s">
        <v>562</v>
      </c>
      <c r="J202">
        <v>201</v>
      </c>
      <c r="K202" s="166">
        <f t="shared" si="15"/>
        <v>2.9154518950437317E-3</v>
      </c>
      <c r="L202" s="164">
        <f t="shared" si="16"/>
        <v>0.58600583090378822</v>
      </c>
      <c r="M202"/>
      <c r="N202"/>
      <c r="O202"/>
      <c r="P202"/>
      <c r="R202"/>
      <c r="S202"/>
    </row>
    <row r="203" spans="1:19">
      <c r="A203">
        <v>44</v>
      </c>
      <c r="B203" t="s">
        <v>162</v>
      </c>
      <c r="C203" t="s">
        <v>150</v>
      </c>
      <c r="D203">
        <v>8050</v>
      </c>
      <c r="E203">
        <f>D203*3</f>
        <v>24150</v>
      </c>
      <c r="G203" s="85">
        <f t="shared" si="13"/>
        <v>1.112930972150043E-3</v>
      </c>
      <c r="H203" s="87">
        <f t="shared" si="14"/>
        <v>0.96661308468565954</v>
      </c>
      <c r="I203" t="s">
        <v>562</v>
      </c>
      <c r="J203">
        <v>202</v>
      </c>
      <c r="K203" s="166">
        <f t="shared" si="15"/>
        <v>2.9154518950437317E-3</v>
      </c>
      <c r="L203" s="164">
        <f t="shared" si="16"/>
        <v>0.58892128279883194</v>
      </c>
      <c r="M203"/>
      <c r="N203"/>
      <c r="O203"/>
      <c r="P203"/>
      <c r="R203"/>
      <c r="S203"/>
    </row>
    <row r="204" spans="1:19">
      <c r="A204">
        <v>66</v>
      </c>
      <c r="B204" t="s">
        <v>184</v>
      </c>
      <c r="C204" t="s">
        <v>150</v>
      </c>
      <c r="D204">
        <v>7954</v>
      </c>
      <c r="E204">
        <f>D204*3</f>
        <v>23862</v>
      </c>
      <c r="G204" s="85">
        <f t="shared" si="13"/>
        <v>1.0996587518610488E-3</v>
      </c>
      <c r="H204" s="87">
        <f t="shared" si="14"/>
        <v>0.96771274343752056</v>
      </c>
      <c r="I204" t="s">
        <v>562</v>
      </c>
      <c r="J204">
        <v>203</v>
      </c>
      <c r="K204" s="166">
        <f t="shared" si="15"/>
        <v>2.9154518950437317E-3</v>
      </c>
      <c r="L204" s="164">
        <f t="shared" si="16"/>
        <v>0.59183673469387565</v>
      </c>
      <c r="M204"/>
      <c r="N204"/>
      <c r="O204"/>
      <c r="P204"/>
      <c r="R204"/>
      <c r="S204"/>
    </row>
    <row r="205" spans="1:19">
      <c r="A205">
        <v>289</v>
      </c>
      <c r="B205" t="s">
        <v>414</v>
      </c>
      <c r="C205" t="s">
        <v>403</v>
      </c>
      <c r="D205">
        <v>5948</v>
      </c>
      <c r="E205">
        <f>D205*4</f>
        <v>23792</v>
      </c>
      <c r="G205" s="85">
        <f t="shared" si="13"/>
        <v>1.0964328649852514E-3</v>
      </c>
      <c r="H205" s="87">
        <f t="shared" si="14"/>
        <v>0.96880917630250585</v>
      </c>
      <c r="I205" t="s">
        <v>562</v>
      </c>
      <c r="J205">
        <v>204</v>
      </c>
      <c r="K205" s="166">
        <f t="shared" si="15"/>
        <v>2.9154518950437317E-3</v>
      </c>
      <c r="L205" s="164">
        <f t="shared" si="16"/>
        <v>0.59475218658891937</v>
      </c>
      <c r="M205"/>
      <c r="N205"/>
      <c r="O205"/>
      <c r="P205"/>
      <c r="R205"/>
      <c r="S205"/>
    </row>
    <row r="206" spans="1:19">
      <c r="A206">
        <v>242</v>
      </c>
      <c r="B206" t="s">
        <v>365</v>
      </c>
      <c r="C206" t="s">
        <v>348</v>
      </c>
      <c r="D206">
        <v>3388</v>
      </c>
      <c r="E206">
        <f>D206*7</f>
        <v>23716</v>
      </c>
      <c r="G206" s="85">
        <f t="shared" si="13"/>
        <v>1.0929304735201003E-3</v>
      </c>
      <c r="H206" s="87">
        <f t="shared" si="14"/>
        <v>0.96990210677602595</v>
      </c>
      <c r="I206" t="s">
        <v>562</v>
      </c>
      <c r="J206">
        <v>205</v>
      </c>
      <c r="K206" s="166">
        <f t="shared" si="15"/>
        <v>2.9154518950437317E-3</v>
      </c>
      <c r="L206" s="164">
        <f t="shared" si="16"/>
        <v>0.59766763848396309</v>
      </c>
      <c r="M206"/>
      <c r="N206"/>
      <c r="O206"/>
      <c r="P206"/>
      <c r="R206"/>
      <c r="S206"/>
    </row>
    <row r="207" spans="1:19">
      <c r="A207">
        <v>43</v>
      </c>
      <c r="B207" t="s">
        <v>161</v>
      </c>
      <c r="C207" t="s">
        <v>150</v>
      </c>
      <c r="D207">
        <v>7897</v>
      </c>
      <c r="E207">
        <f>D207*3</f>
        <v>23691</v>
      </c>
      <c r="G207" s="85">
        <f t="shared" si="13"/>
        <v>1.0917783710644583E-3</v>
      </c>
      <c r="H207" s="87">
        <f t="shared" si="14"/>
        <v>0.9709938851470904</v>
      </c>
      <c r="I207" t="s">
        <v>562</v>
      </c>
      <c r="J207">
        <v>206</v>
      </c>
      <c r="K207" s="166">
        <f t="shared" si="15"/>
        <v>2.9154518950437317E-3</v>
      </c>
      <c r="L207" s="164">
        <f t="shared" si="16"/>
        <v>0.60058309037900681</v>
      </c>
      <c r="M207"/>
      <c r="N207"/>
      <c r="O207"/>
      <c r="P207"/>
      <c r="R207"/>
      <c r="S207"/>
    </row>
    <row r="208" spans="1:19">
      <c r="A208">
        <v>51</v>
      </c>
      <c r="B208" t="s">
        <v>169</v>
      </c>
      <c r="C208" t="s">
        <v>150</v>
      </c>
      <c r="D208">
        <v>7702</v>
      </c>
      <c r="E208">
        <f>D208*3</f>
        <v>23106</v>
      </c>
      <c r="G208" s="85">
        <f t="shared" si="13"/>
        <v>1.0648191736024387E-3</v>
      </c>
      <c r="H208" s="87">
        <f t="shared" si="14"/>
        <v>0.97205870432069286</v>
      </c>
      <c r="I208" t="s">
        <v>562</v>
      </c>
      <c r="J208">
        <v>207</v>
      </c>
      <c r="K208" s="166">
        <f t="shared" si="15"/>
        <v>2.9154518950437317E-3</v>
      </c>
      <c r="L208" s="164">
        <f t="shared" si="16"/>
        <v>0.60349854227405053</v>
      </c>
      <c r="M208"/>
      <c r="N208"/>
      <c r="O208"/>
      <c r="P208"/>
      <c r="R208"/>
      <c r="S208"/>
    </row>
    <row r="209" spans="1:19">
      <c r="A209">
        <v>315</v>
      </c>
      <c r="B209" t="s">
        <v>440</v>
      </c>
      <c r="C209" t="s">
        <v>403</v>
      </c>
      <c r="D209">
        <v>5767</v>
      </c>
      <c r="E209">
        <f>D209*4</f>
        <v>23068</v>
      </c>
      <c r="G209" s="85">
        <f t="shared" si="13"/>
        <v>1.063067977869863E-3</v>
      </c>
      <c r="H209" s="87">
        <f t="shared" si="14"/>
        <v>0.97312177229856267</v>
      </c>
      <c r="I209" t="s">
        <v>562</v>
      </c>
      <c r="J209">
        <v>208</v>
      </c>
      <c r="K209" s="166">
        <f t="shared" si="15"/>
        <v>2.9154518950437317E-3</v>
      </c>
      <c r="L209" s="164">
        <f t="shared" si="16"/>
        <v>0.60641399416909425</v>
      </c>
      <c r="M209"/>
      <c r="N209"/>
      <c r="O209"/>
      <c r="P209"/>
      <c r="R209"/>
      <c r="S209"/>
    </row>
    <row r="210" spans="1:19">
      <c r="A210">
        <v>73</v>
      </c>
      <c r="B210" t="s">
        <v>191</v>
      </c>
      <c r="C210" t="s">
        <v>150</v>
      </c>
      <c r="D210">
        <v>7652</v>
      </c>
      <c r="E210">
        <f>D210*3</f>
        <v>22956</v>
      </c>
      <c r="G210" s="85">
        <f t="shared" si="13"/>
        <v>1.0579065588685874E-3</v>
      </c>
      <c r="H210" s="87">
        <f t="shared" si="14"/>
        <v>0.97417967885743129</v>
      </c>
      <c r="I210" t="s">
        <v>562</v>
      </c>
      <c r="J210">
        <v>209</v>
      </c>
      <c r="K210" s="166">
        <f t="shared" si="15"/>
        <v>2.9154518950437317E-3</v>
      </c>
      <c r="L210" s="164">
        <f t="shared" si="16"/>
        <v>0.60932944606413797</v>
      </c>
      <c r="M210"/>
      <c r="N210"/>
      <c r="O210"/>
      <c r="P210"/>
      <c r="R210"/>
      <c r="S210"/>
    </row>
    <row r="211" spans="1:19">
      <c r="A211">
        <v>321</v>
      </c>
      <c r="B211" t="s">
        <v>446</v>
      </c>
      <c r="C211" t="s">
        <v>403</v>
      </c>
      <c r="D211">
        <v>5478</v>
      </c>
      <c r="E211">
        <f>D211*4</f>
        <v>21912</v>
      </c>
      <c r="G211" s="85">
        <f t="shared" si="13"/>
        <v>1.0097947603209831E-3</v>
      </c>
      <c r="H211" s="87">
        <f t="shared" si="14"/>
        <v>0.97518947361775232</v>
      </c>
      <c r="I211" t="s">
        <v>562</v>
      </c>
      <c r="J211">
        <v>210</v>
      </c>
      <c r="K211" s="166">
        <f t="shared" si="15"/>
        <v>2.9154518950437317E-3</v>
      </c>
      <c r="L211" s="164">
        <f t="shared" si="16"/>
        <v>0.61224489795918169</v>
      </c>
      <c r="M211"/>
      <c r="N211"/>
      <c r="O211"/>
      <c r="P211"/>
      <c r="R211"/>
      <c r="S211"/>
    </row>
    <row r="212" spans="1:19">
      <c r="A212">
        <v>37</v>
      </c>
      <c r="B212" t="s">
        <v>155</v>
      </c>
      <c r="C212" t="s">
        <v>150</v>
      </c>
      <c r="D212">
        <v>7156</v>
      </c>
      <c r="E212">
        <f>D212*3</f>
        <v>21468</v>
      </c>
      <c r="G212" s="85">
        <f t="shared" si="13"/>
        <v>9.8933342070878358E-4</v>
      </c>
      <c r="H212" s="87">
        <f t="shared" si="14"/>
        <v>0.97617880703846116</v>
      </c>
      <c r="I212" t="s">
        <v>562</v>
      </c>
      <c r="J212">
        <v>211</v>
      </c>
      <c r="K212" s="166">
        <f t="shared" si="15"/>
        <v>2.9154518950437317E-3</v>
      </c>
      <c r="L212" s="164">
        <f t="shared" si="16"/>
        <v>0.61516034985422541</v>
      </c>
      <c r="M212"/>
      <c r="N212"/>
      <c r="O212"/>
      <c r="P212"/>
      <c r="R212"/>
      <c r="S212"/>
    </row>
    <row r="213" spans="1:19">
      <c r="A213">
        <v>233</v>
      </c>
      <c r="B213" t="s">
        <v>356</v>
      </c>
      <c r="C213" t="s">
        <v>348</v>
      </c>
      <c r="D213">
        <v>3055</v>
      </c>
      <c r="E213">
        <f>D213*7</f>
        <v>21385</v>
      </c>
      <c r="G213" s="85">
        <f t="shared" si="13"/>
        <v>9.8550844055605253E-4</v>
      </c>
      <c r="H213" s="87">
        <f t="shared" si="14"/>
        <v>0.97716431547901716</v>
      </c>
      <c r="I213" t="s">
        <v>562</v>
      </c>
      <c r="J213">
        <v>212</v>
      </c>
      <c r="K213" s="166">
        <f t="shared" si="15"/>
        <v>2.9154518950437317E-3</v>
      </c>
      <c r="L213" s="164">
        <f t="shared" si="16"/>
        <v>0.61807580174926913</v>
      </c>
      <c r="M213"/>
      <c r="N213"/>
      <c r="O213"/>
      <c r="P213"/>
      <c r="R213"/>
      <c r="S213"/>
    </row>
    <row r="214" spans="1:19">
      <c r="A214">
        <v>33</v>
      </c>
      <c r="B214" t="s">
        <v>151</v>
      </c>
      <c r="C214" t="s">
        <v>150</v>
      </c>
      <c r="D214">
        <v>7027</v>
      </c>
      <c r="E214">
        <f>D214*3</f>
        <v>21081</v>
      </c>
      <c r="G214" s="85">
        <f t="shared" si="13"/>
        <v>9.7149887469544748E-4</v>
      </c>
      <c r="H214" s="87">
        <f t="shared" si="14"/>
        <v>0.97813581435371266</v>
      </c>
      <c r="I214" t="s">
        <v>562</v>
      </c>
      <c r="J214">
        <v>213</v>
      </c>
      <c r="K214" s="166">
        <f t="shared" si="15"/>
        <v>2.9154518950437317E-3</v>
      </c>
      <c r="L214" s="164">
        <f t="shared" si="16"/>
        <v>0.62099125364431285</v>
      </c>
      <c r="M214"/>
      <c r="N214"/>
      <c r="O214"/>
      <c r="P214"/>
      <c r="R214"/>
      <c r="S214"/>
    </row>
    <row r="215" spans="1:19">
      <c r="A215">
        <v>55</v>
      </c>
      <c r="B215" t="s">
        <v>173</v>
      </c>
      <c r="C215" t="s">
        <v>150</v>
      </c>
      <c r="D215">
        <v>7022</v>
      </c>
      <c r="E215">
        <f>D215*3</f>
        <v>21066</v>
      </c>
      <c r="G215" s="85">
        <f t="shared" si="13"/>
        <v>9.7080761322206239E-4</v>
      </c>
      <c r="H215" s="87">
        <f t="shared" si="14"/>
        <v>0.97910662196693476</v>
      </c>
      <c r="I215" t="s">
        <v>562</v>
      </c>
      <c r="J215">
        <v>214</v>
      </c>
      <c r="K215" s="166">
        <f t="shared" si="15"/>
        <v>2.9154518950437317E-3</v>
      </c>
      <c r="L215" s="164">
        <f t="shared" si="16"/>
        <v>0.62390670553935657</v>
      </c>
      <c r="M215"/>
      <c r="N215"/>
      <c r="O215"/>
      <c r="P215"/>
      <c r="R215"/>
      <c r="S215"/>
    </row>
    <row r="216" spans="1:19">
      <c r="A216">
        <v>313</v>
      </c>
      <c r="B216" t="s">
        <v>438</v>
      </c>
      <c r="C216" t="s">
        <v>403</v>
      </c>
      <c r="D216">
        <v>5262</v>
      </c>
      <c r="E216">
        <f>D216*4</f>
        <v>21048</v>
      </c>
      <c r="G216" s="85">
        <f t="shared" si="13"/>
        <v>9.6997809945400019E-4</v>
      </c>
      <c r="H216" s="87">
        <f t="shared" si="14"/>
        <v>0.98007660006638875</v>
      </c>
      <c r="I216" t="s">
        <v>562</v>
      </c>
      <c r="J216">
        <v>215</v>
      </c>
      <c r="K216" s="166">
        <f t="shared" si="15"/>
        <v>2.9154518950437317E-3</v>
      </c>
      <c r="L216" s="164">
        <f t="shared" si="16"/>
        <v>0.62682215743440028</v>
      </c>
      <c r="M216"/>
      <c r="N216"/>
      <c r="O216"/>
      <c r="P216"/>
      <c r="R216"/>
      <c r="S216"/>
    </row>
    <row r="217" spans="1:19">
      <c r="A217">
        <v>271</v>
      </c>
      <c r="B217" t="s">
        <v>395</v>
      </c>
      <c r="C217" t="s">
        <v>373</v>
      </c>
      <c r="D217">
        <v>3447</v>
      </c>
      <c r="E217">
        <f>D217*6</f>
        <v>20682</v>
      </c>
      <c r="G217" s="85">
        <f t="shared" si="13"/>
        <v>9.5311131950340331E-4</v>
      </c>
      <c r="H217" s="87">
        <f t="shared" si="14"/>
        <v>0.98102971138589212</v>
      </c>
      <c r="I217" t="s">
        <v>562</v>
      </c>
      <c r="J217">
        <v>216</v>
      </c>
      <c r="K217" s="166">
        <f t="shared" si="15"/>
        <v>2.9154518950437317E-3</v>
      </c>
      <c r="L217" s="164">
        <f t="shared" si="16"/>
        <v>0.629737609329444</v>
      </c>
      <c r="M217"/>
      <c r="N217"/>
      <c r="O217"/>
      <c r="P217"/>
      <c r="R217"/>
      <c r="S217"/>
    </row>
    <row r="218" spans="1:19">
      <c r="A218">
        <v>316</v>
      </c>
      <c r="B218" t="s">
        <v>441</v>
      </c>
      <c r="C218" t="s">
        <v>403</v>
      </c>
      <c r="D218">
        <v>4835</v>
      </c>
      <c r="E218">
        <f>D218*4</f>
        <v>19340</v>
      </c>
      <c r="G218" s="85">
        <f t="shared" si="13"/>
        <v>8.9126645968454785E-4</v>
      </c>
      <c r="H218" s="87">
        <f t="shared" si="14"/>
        <v>0.98192097784557664</v>
      </c>
      <c r="I218" t="s">
        <v>562</v>
      </c>
      <c r="J218">
        <v>217</v>
      </c>
      <c r="K218" s="166">
        <f t="shared" si="15"/>
        <v>2.9154518950437317E-3</v>
      </c>
      <c r="L218" s="164">
        <f t="shared" si="16"/>
        <v>0.63265306122448772</v>
      </c>
      <c r="M218"/>
      <c r="N218"/>
      <c r="O218"/>
      <c r="P218"/>
      <c r="R218"/>
      <c r="S218"/>
    </row>
    <row r="219" spans="1:19">
      <c r="A219">
        <v>318</v>
      </c>
      <c r="B219" t="s">
        <v>443</v>
      </c>
      <c r="C219" t="s">
        <v>403</v>
      </c>
      <c r="D219">
        <v>4638</v>
      </c>
      <c r="E219">
        <f>D219*4</f>
        <v>18552</v>
      </c>
      <c r="G219" s="85">
        <f t="shared" si="13"/>
        <v>8.5495219028271631E-4</v>
      </c>
      <c r="H219" s="87">
        <f t="shared" si="14"/>
        <v>0.98277593003585939</v>
      </c>
      <c r="I219" t="s">
        <v>562</v>
      </c>
      <c r="J219">
        <v>218</v>
      </c>
      <c r="K219" s="166">
        <f t="shared" si="15"/>
        <v>2.9154518950437317E-3</v>
      </c>
      <c r="L219" s="164">
        <f t="shared" si="16"/>
        <v>0.63556851311953144</v>
      </c>
      <c r="M219"/>
      <c r="N219"/>
      <c r="O219"/>
      <c r="P219"/>
      <c r="R219"/>
      <c r="S219"/>
    </row>
    <row r="220" spans="1:19">
      <c r="A220">
        <v>149</v>
      </c>
      <c r="B220" t="s">
        <v>270</v>
      </c>
      <c r="C220" t="s">
        <v>251</v>
      </c>
      <c r="D220">
        <v>1073</v>
      </c>
      <c r="E220">
        <f>D220*17</f>
        <v>18241</v>
      </c>
      <c r="G220" s="85">
        <f t="shared" si="13"/>
        <v>8.4062003573453148E-4</v>
      </c>
      <c r="H220" s="87">
        <f t="shared" si="14"/>
        <v>0.98361655007159388</v>
      </c>
      <c r="I220" t="s">
        <v>562</v>
      </c>
      <c r="J220">
        <v>219</v>
      </c>
      <c r="K220" s="166">
        <f t="shared" si="15"/>
        <v>2.9154518950437317E-3</v>
      </c>
      <c r="L220" s="164">
        <f t="shared" si="16"/>
        <v>0.63848396501457516</v>
      </c>
      <c r="M220"/>
      <c r="N220"/>
      <c r="O220"/>
      <c r="P220"/>
      <c r="R220"/>
      <c r="S220"/>
    </row>
    <row r="221" spans="1:19">
      <c r="A221">
        <v>67</v>
      </c>
      <c r="B221" t="s">
        <v>185</v>
      </c>
      <c r="C221" t="s">
        <v>150</v>
      </c>
      <c r="D221">
        <v>6040</v>
      </c>
      <c r="E221">
        <f>D221*3</f>
        <v>18120</v>
      </c>
      <c r="G221" s="85">
        <f t="shared" si="13"/>
        <v>8.3504385984922486E-4</v>
      </c>
      <c r="H221" s="87">
        <f t="shared" si="14"/>
        <v>0.9844515939314431</v>
      </c>
      <c r="I221" t="s">
        <v>562</v>
      </c>
      <c r="J221">
        <v>220</v>
      </c>
      <c r="K221" s="166">
        <f t="shared" si="15"/>
        <v>2.9154518950437317E-3</v>
      </c>
      <c r="L221" s="164">
        <f t="shared" si="16"/>
        <v>0.64139941690961888</v>
      </c>
      <c r="M221"/>
      <c r="N221"/>
      <c r="O221"/>
      <c r="P221"/>
      <c r="R221"/>
      <c r="S221"/>
    </row>
    <row r="222" spans="1:19">
      <c r="A222">
        <v>314</v>
      </c>
      <c r="B222" t="s">
        <v>439</v>
      </c>
      <c r="C222" t="s">
        <v>403</v>
      </c>
      <c r="D222">
        <v>4518</v>
      </c>
      <c r="E222">
        <f>D222*4</f>
        <v>18072</v>
      </c>
      <c r="G222" s="85">
        <f t="shared" si="13"/>
        <v>8.3283182313439238E-4</v>
      </c>
      <c r="H222" s="87">
        <f t="shared" si="14"/>
        <v>0.98528442575457753</v>
      </c>
      <c r="I222" t="s">
        <v>562</v>
      </c>
      <c r="J222">
        <v>221</v>
      </c>
      <c r="K222" s="166">
        <f t="shared" si="15"/>
        <v>2.9154518950437317E-3</v>
      </c>
      <c r="L222" s="164">
        <f t="shared" si="16"/>
        <v>0.6443148688046626</v>
      </c>
      <c r="M222"/>
      <c r="N222"/>
      <c r="O222"/>
      <c r="P222"/>
      <c r="R222"/>
      <c r="S222"/>
    </row>
    <row r="223" spans="1:19">
      <c r="A223">
        <v>64</v>
      </c>
      <c r="B223" t="s">
        <v>182</v>
      </c>
      <c r="C223" t="s">
        <v>150</v>
      </c>
      <c r="D223">
        <v>5893</v>
      </c>
      <c r="E223">
        <f>D223*3</f>
        <v>17679</v>
      </c>
      <c r="G223" s="85">
        <f t="shared" si="13"/>
        <v>8.1472077253170224E-4</v>
      </c>
      <c r="H223" s="87">
        <f t="shared" si="14"/>
        <v>0.98609914652710928</v>
      </c>
      <c r="I223" t="s">
        <v>562</v>
      </c>
      <c r="J223">
        <v>222</v>
      </c>
      <c r="K223" s="166">
        <f t="shared" si="15"/>
        <v>2.9154518950437317E-3</v>
      </c>
      <c r="L223" s="164">
        <f t="shared" si="16"/>
        <v>0.64723032069970632</v>
      </c>
      <c r="M223"/>
      <c r="N223"/>
      <c r="O223"/>
      <c r="P223"/>
      <c r="R223"/>
      <c r="S223"/>
    </row>
    <row r="224" spans="1:19">
      <c r="A224">
        <v>13</v>
      </c>
      <c r="B224" t="s">
        <v>130</v>
      </c>
      <c r="C224" t="s">
        <v>118</v>
      </c>
      <c r="D224">
        <v>3275</v>
      </c>
      <c r="E224">
        <f>D224*5</f>
        <v>16375</v>
      </c>
      <c r="G224" s="85">
        <f t="shared" si="13"/>
        <v>7.5462710844542257E-4</v>
      </c>
      <c r="H224" s="87">
        <f t="shared" si="14"/>
        <v>0.98685377363555471</v>
      </c>
      <c r="I224" t="s">
        <v>562</v>
      </c>
      <c r="J224">
        <v>223</v>
      </c>
      <c r="K224" s="166">
        <f t="shared" si="15"/>
        <v>2.9154518950437317E-3</v>
      </c>
      <c r="L224" s="164">
        <f t="shared" si="16"/>
        <v>0.65014577259475004</v>
      </c>
      <c r="M224"/>
      <c r="N224"/>
      <c r="O224"/>
      <c r="P224"/>
      <c r="R224"/>
      <c r="S224"/>
    </row>
    <row r="225" spans="1:19">
      <c r="A225">
        <v>1</v>
      </c>
      <c r="B225" t="s">
        <v>117</v>
      </c>
      <c r="C225" t="s">
        <v>118</v>
      </c>
      <c r="D225">
        <v>3202</v>
      </c>
      <c r="E225">
        <f>D225*5</f>
        <v>16010</v>
      </c>
      <c r="G225" s="85">
        <f t="shared" si="13"/>
        <v>7.3780641259305133E-4</v>
      </c>
      <c r="H225" s="87">
        <f t="shared" si="14"/>
        <v>0.98759158004814773</v>
      </c>
      <c r="I225" t="s">
        <v>562</v>
      </c>
      <c r="J225">
        <v>224</v>
      </c>
      <c r="K225" s="166">
        <f t="shared" si="15"/>
        <v>2.9154518950437317E-3</v>
      </c>
      <c r="L225" s="164">
        <f t="shared" si="16"/>
        <v>0.65306122448979376</v>
      </c>
      <c r="M225"/>
      <c r="N225"/>
      <c r="O225"/>
      <c r="P225"/>
      <c r="R225"/>
      <c r="S225"/>
    </row>
    <row r="226" spans="1:19">
      <c r="A226">
        <v>53</v>
      </c>
      <c r="B226" t="s">
        <v>171</v>
      </c>
      <c r="C226" t="s">
        <v>150</v>
      </c>
      <c r="D226">
        <v>4956</v>
      </c>
      <c r="E226">
        <f>D226*3</f>
        <v>14868</v>
      </c>
      <c r="G226" s="85">
        <f t="shared" si="13"/>
        <v>6.8517837241933077E-4</v>
      </c>
      <c r="H226" s="87">
        <f t="shared" si="14"/>
        <v>0.98827675842056706</v>
      </c>
      <c r="I226" t="s">
        <v>562</v>
      </c>
      <c r="J226">
        <v>225</v>
      </c>
      <c r="K226" s="166">
        <f t="shared" si="15"/>
        <v>2.9154518950437317E-3</v>
      </c>
      <c r="L226" s="164">
        <f t="shared" si="16"/>
        <v>0.65597667638483748</v>
      </c>
      <c r="M226"/>
      <c r="N226"/>
      <c r="O226"/>
      <c r="P226"/>
      <c r="R226"/>
      <c r="S226"/>
    </row>
    <row r="227" spans="1:19">
      <c r="A227">
        <v>74</v>
      </c>
      <c r="B227" t="s">
        <v>192</v>
      </c>
      <c r="C227" t="s">
        <v>150</v>
      </c>
      <c r="D227">
        <v>4853</v>
      </c>
      <c r="E227">
        <f>D227*3</f>
        <v>14559</v>
      </c>
      <c r="G227" s="85">
        <f t="shared" si="13"/>
        <v>6.7093838606759732E-4</v>
      </c>
      <c r="H227" s="87">
        <f t="shared" si="14"/>
        <v>0.98894769680663464</v>
      </c>
      <c r="I227" t="s">
        <v>562</v>
      </c>
      <c r="J227">
        <v>226</v>
      </c>
      <c r="K227" s="166">
        <f t="shared" si="15"/>
        <v>2.9154518950437317E-3</v>
      </c>
      <c r="L227" s="164">
        <f t="shared" si="16"/>
        <v>0.6588921282798812</v>
      </c>
      <c r="M227"/>
      <c r="N227"/>
      <c r="O227"/>
      <c r="P227"/>
      <c r="R227"/>
      <c r="S227"/>
    </row>
    <row r="228" spans="1:19">
      <c r="A228">
        <v>70</v>
      </c>
      <c r="B228" t="s">
        <v>188</v>
      </c>
      <c r="C228" t="s">
        <v>150</v>
      </c>
      <c r="D228">
        <v>4747</v>
      </c>
      <c r="E228">
        <f>D228*3</f>
        <v>14241</v>
      </c>
      <c r="G228" s="85">
        <f t="shared" si="13"/>
        <v>6.5628364283183281E-4</v>
      </c>
      <c r="H228" s="87">
        <f t="shared" si="14"/>
        <v>0.98960398044946651</v>
      </c>
      <c r="I228" t="s">
        <v>562</v>
      </c>
      <c r="J228">
        <v>227</v>
      </c>
      <c r="K228" s="166">
        <f t="shared" si="15"/>
        <v>2.9154518950437317E-3</v>
      </c>
      <c r="L228" s="164">
        <f t="shared" si="16"/>
        <v>0.66180758017492491</v>
      </c>
      <c r="M228"/>
      <c r="N228"/>
      <c r="O228"/>
      <c r="P228"/>
      <c r="R228"/>
      <c r="S228"/>
    </row>
    <row r="229" spans="1:19">
      <c r="A229">
        <v>236</v>
      </c>
      <c r="B229" t="s">
        <v>359</v>
      </c>
      <c r="C229" t="s">
        <v>348</v>
      </c>
      <c r="D229">
        <v>2026</v>
      </c>
      <c r="E229">
        <f>D229*7</f>
        <v>14182</v>
      </c>
      <c r="G229" s="85">
        <f t="shared" si="13"/>
        <v>6.5356468103651801E-4</v>
      </c>
      <c r="H229" s="87">
        <f t="shared" si="14"/>
        <v>0.99025754513050301</v>
      </c>
      <c r="I229" t="s">
        <v>562</v>
      </c>
      <c r="J229">
        <v>228</v>
      </c>
      <c r="K229" s="166">
        <f t="shared" si="15"/>
        <v>2.9154518950437317E-3</v>
      </c>
      <c r="L229" s="164">
        <f t="shared" si="16"/>
        <v>0.66472303206996863</v>
      </c>
      <c r="M229"/>
      <c r="N229"/>
      <c r="O229"/>
      <c r="P229"/>
      <c r="R229"/>
      <c r="S229"/>
    </row>
    <row r="230" spans="1:19">
      <c r="A230">
        <v>62</v>
      </c>
      <c r="B230" t="s">
        <v>180</v>
      </c>
      <c r="C230" t="s">
        <v>150</v>
      </c>
      <c r="D230">
        <v>4518</v>
      </c>
      <c r="E230">
        <f>D230*3</f>
        <v>13554</v>
      </c>
      <c r="G230" s="85">
        <f t="shared" si="13"/>
        <v>6.2462386735079431E-4</v>
      </c>
      <c r="H230" s="87">
        <f t="shared" si="14"/>
        <v>0.99088216899785386</v>
      </c>
      <c r="I230" t="s">
        <v>562</v>
      </c>
      <c r="J230">
        <v>229</v>
      </c>
      <c r="K230" s="166">
        <f t="shared" si="15"/>
        <v>2.9154518950437317E-3</v>
      </c>
      <c r="L230" s="164">
        <f t="shared" si="16"/>
        <v>0.66763848396501235</v>
      </c>
      <c r="M230"/>
      <c r="N230"/>
      <c r="O230"/>
      <c r="P230"/>
      <c r="R230"/>
      <c r="S230"/>
    </row>
    <row r="231" spans="1:19">
      <c r="A231">
        <v>281</v>
      </c>
      <c r="B231" t="s">
        <v>406</v>
      </c>
      <c r="C231" t="s">
        <v>403</v>
      </c>
      <c r="D231">
        <v>3332</v>
      </c>
      <c r="E231">
        <f>D231*4</f>
        <v>13328</v>
      </c>
      <c r="G231" s="85">
        <f t="shared" si="13"/>
        <v>6.142088611517919E-4</v>
      </c>
      <c r="H231" s="87">
        <f t="shared" si="14"/>
        <v>0.99149637785900568</v>
      </c>
      <c r="I231" t="s">
        <v>562</v>
      </c>
      <c r="J231">
        <v>230</v>
      </c>
      <c r="K231" s="166">
        <f t="shared" si="15"/>
        <v>2.9154518950437317E-3</v>
      </c>
      <c r="L231" s="164">
        <f t="shared" si="16"/>
        <v>0.67055393586005607</v>
      </c>
      <c r="M231"/>
      <c r="N231"/>
      <c r="O231"/>
      <c r="P231"/>
      <c r="R231"/>
      <c r="S231"/>
    </row>
    <row r="232" spans="1:19">
      <c r="A232">
        <v>155</v>
      </c>
      <c r="B232" t="s">
        <v>276</v>
      </c>
      <c r="C232" t="s">
        <v>251</v>
      </c>
      <c r="D232">
        <v>723</v>
      </c>
      <c r="E232">
        <f>D232*17</f>
        <v>12291</v>
      </c>
      <c r="G232" s="85">
        <f t="shared" si="13"/>
        <v>5.6641965129176723E-4</v>
      </c>
      <c r="H232" s="87">
        <f t="shared" si="14"/>
        <v>0.99206279751029747</v>
      </c>
      <c r="I232" t="s">
        <v>562</v>
      </c>
      <c r="J232">
        <v>231</v>
      </c>
      <c r="K232" s="166">
        <f t="shared" si="15"/>
        <v>2.9154518950437317E-3</v>
      </c>
      <c r="L232" s="164">
        <f t="shared" si="16"/>
        <v>0.67346938775509979</v>
      </c>
      <c r="M232"/>
      <c r="N232"/>
      <c r="O232"/>
      <c r="P232"/>
      <c r="R232"/>
      <c r="S232"/>
    </row>
    <row r="233" spans="1:19">
      <c r="A233">
        <v>138</v>
      </c>
      <c r="B233" t="s">
        <v>259</v>
      </c>
      <c r="C233" t="s">
        <v>251</v>
      </c>
      <c r="D233">
        <v>707</v>
      </c>
      <c r="E233">
        <f>D233*17</f>
        <v>12019</v>
      </c>
      <c r="G233" s="85">
        <f t="shared" si="13"/>
        <v>5.5388477657438372E-4</v>
      </c>
      <c r="H233" s="87">
        <f t="shared" si="14"/>
        <v>0.99261668228687183</v>
      </c>
      <c r="I233" t="s">
        <v>562</v>
      </c>
      <c r="J233">
        <v>232</v>
      </c>
      <c r="K233" s="166">
        <f t="shared" si="15"/>
        <v>2.9154518950437317E-3</v>
      </c>
      <c r="L233" s="164">
        <f t="shared" si="16"/>
        <v>0.67638483965014351</v>
      </c>
      <c r="M233"/>
      <c r="N233"/>
      <c r="O233"/>
      <c r="P233"/>
      <c r="R233"/>
      <c r="S233"/>
    </row>
    <row r="234" spans="1:19">
      <c r="A234">
        <v>60</v>
      </c>
      <c r="B234" t="s">
        <v>178</v>
      </c>
      <c r="C234" t="s">
        <v>150</v>
      </c>
      <c r="D234">
        <v>3970</v>
      </c>
      <c r="E234">
        <f>D234*3</f>
        <v>11910</v>
      </c>
      <c r="G234" s="85">
        <f t="shared" si="13"/>
        <v>5.4886160986778517E-4</v>
      </c>
      <c r="H234" s="87">
        <f t="shared" si="14"/>
        <v>0.99316554389673961</v>
      </c>
      <c r="I234" t="s">
        <v>562</v>
      </c>
      <c r="J234">
        <v>233</v>
      </c>
      <c r="K234" s="166">
        <f t="shared" si="15"/>
        <v>2.9154518950437317E-3</v>
      </c>
      <c r="L234" s="164">
        <f t="shared" si="16"/>
        <v>0.67930029154518723</v>
      </c>
      <c r="M234"/>
      <c r="N234"/>
      <c r="O234"/>
      <c r="P234"/>
      <c r="R234"/>
      <c r="S234"/>
    </row>
    <row r="235" spans="1:19">
      <c r="A235">
        <v>40</v>
      </c>
      <c r="B235" t="s">
        <v>158</v>
      </c>
      <c r="C235" t="s">
        <v>150</v>
      </c>
      <c r="D235">
        <v>3831</v>
      </c>
      <c r="E235">
        <f>D235*3</f>
        <v>11493</v>
      </c>
      <c r="G235" s="85">
        <f t="shared" si="13"/>
        <v>5.296445409076789E-4</v>
      </c>
      <c r="H235" s="87">
        <f t="shared" si="14"/>
        <v>0.99369518843764726</v>
      </c>
      <c r="I235" t="s">
        <v>562</v>
      </c>
      <c r="J235">
        <v>234</v>
      </c>
      <c r="K235" s="166">
        <f t="shared" si="15"/>
        <v>2.9154518950437317E-3</v>
      </c>
      <c r="L235" s="164">
        <f t="shared" si="16"/>
        <v>0.68221574344023095</v>
      </c>
      <c r="M235"/>
      <c r="N235"/>
      <c r="O235"/>
      <c r="P235"/>
      <c r="R235"/>
      <c r="S235"/>
    </row>
    <row r="236" spans="1:19">
      <c r="A236">
        <v>38</v>
      </c>
      <c r="B236" t="s">
        <v>156</v>
      </c>
      <c r="C236" t="s">
        <v>150</v>
      </c>
      <c r="D236">
        <v>3696</v>
      </c>
      <c r="E236">
        <f>D236*3</f>
        <v>11088</v>
      </c>
      <c r="G236" s="85">
        <f t="shared" si="13"/>
        <v>5.109804811262806E-4</v>
      </c>
      <c r="H236" s="87">
        <f t="shared" si="14"/>
        <v>0.99420616891877356</v>
      </c>
      <c r="I236" t="s">
        <v>562</v>
      </c>
      <c r="J236">
        <v>235</v>
      </c>
      <c r="K236" s="166">
        <f t="shared" si="15"/>
        <v>2.9154518950437317E-3</v>
      </c>
      <c r="L236" s="164">
        <f t="shared" si="16"/>
        <v>0.68513119533527467</v>
      </c>
      <c r="M236"/>
      <c r="N236"/>
      <c r="O236"/>
      <c r="P236"/>
      <c r="R236"/>
      <c r="S236"/>
    </row>
    <row r="237" spans="1:19">
      <c r="A237">
        <v>161</v>
      </c>
      <c r="B237" t="s">
        <v>282</v>
      </c>
      <c r="C237" t="s">
        <v>251</v>
      </c>
      <c r="D237">
        <v>617</v>
      </c>
      <c r="E237">
        <f>D237*17</f>
        <v>10489</v>
      </c>
      <c r="G237" s="85">
        <f t="shared" si="13"/>
        <v>4.8337610628910148E-4</v>
      </c>
      <c r="H237" s="87">
        <f t="shared" si="14"/>
        <v>0.99468954502506268</v>
      </c>
      <c r="I237" t="s">
        <v>562</v>
      </c>
      <c r="J237">
        <v>236</v>
      </c>
      <c r="K237" s="166">
        <f t="shared" si="15"/>
        <v>2.9154518950437317E-3</v>
      </c>
      <c r="L237" s="164">
        <f t="shared" si="16"/>
        <v>0.68804664723031839</v>
      </c>
      <c r="M237"/>
      <c r="N237"/>
      <c r="O237"/>
      <c r="P237"/>
      <c r="R237"/>
      <c r="S237"/>
    </row>
    <row r="238" spans="1:19">
      <c r="A238">
        <v>45</v>
      </c>
      <c r="B238" t="s">
        <v>163</v>
      </c>
      <c r="C238" t="s">
        <v>150</v>
      </c>
      <c r="D238">
        <v>3115</v>
      </c>
      <c r="E238">
        <f>D238*3</f>
        <v>9345</v>
      </c>
      <c r="G238" s="85">
        <f t="shared" si="13"/>
        <v>4.306558979189297E-4</v>
      </c>
      <c r="H238" s="87">
        <f t="shared" si="14"/>
        <v>0.99512020092298159</v>
      </c>
      <c r="I238" t="s">
        <v>562</v>
      </c>
      <c r="J238">
        <v>237</v>
      </c>
      <c r="K238" s="166">
        <f t="shared" si="15"/>
        <v>2.9154518950437317E-3</v>
      </c>
      <c r="L238" s="164">
        <f t="shared" si="16"/>
        <v>0.69096209912536211</v>
      </c>
      <c r="M238"/>
      <c r="N238"/>
      <c r="O238"/>
      <c r="P238"/>
      <c r="R238"/>
      <c r="S238"/>
    </row>
    <row r="239" spans="1:19">
      <c r="A239">
        <v>317</v>
      </c>
      <c r="B239" t="s">
        <v>442</v>
      </c>
      <c r="C239" t="s">
        <v>403</v>
      </c>
      <c r="D239">
        <v>2331</v>
      </c>
      <c r="E239">
        <f>D239*4</f>
        <v>9324</v>
      </c>
      <c r="G239" s="85">
        <f t="shared" si="13"/>
        <v>4.2968813185619053E-4</v>
      </c>
      <c r="H239" s="87">
        <f t="shared" si="14"/>
        <v>0.99554988905483777</v>
      </c>
      <c r="I239" t="s">
        <v>562</v>
      </c>
      <c r="J239">
        <v>238</v>
      </c>
      <c r="K239" s="166">
        <f t="shared" si="15"/>
        <v>2.9154518950437317E-3</v>
      </c>
      <c r="L239" s="164">
        <f t="shared" si="16"/>
        <v>0.69387755102040582</v>
      </c>
      <c r="M239"/>
      <c r="N239"/>
      <c r="O239"/>
      <c r="P239"/>
      <c r="R239"/>
      <c r="S239"/>
    </row>
    <row r="240" spans="1:19">
      <c r="A240">
        <v>9</v>
      </c>
      <c r="B240" t="s">
        <v>126</v>
      </c>
      <c r="C240" t="s">
        <v>118</v>
      </c>
      <c r="D240">
        <v>1728</v>
      </c>
      <c r="E240">
        <f>D240*5</f>
        <v>8640</v>
      </c>
      <c r="G240" s="85">
        <f t="shared" si="13"/>
        <v>3.9816660866982904E-4</v>
      </c>
      <c r="H240" s="87">
        <f t="shared" si="14"/>
        <v>0.99594805566350764</v>
      </c>
      <c r="I240" t="s">
        <v>562</v>
      </c>
      <c r="J240">
        <v>239</v>
      </c>
      <c r="K240" s="166">
        <f t="shared" si="15"/>
        <v>2.9154518950437317E-3</v>
      </c>
      <c r="L240" s="164">
        <f t="shared" si="16"/>
        <v>0.69679300291544954</v>
      </c>
      <c r="M240"/>
      <c r="N240"/>
      <c r="O240"/>
      <c r="P240"/>
      <c r="R240"/>
      <c r="S240"/>
    </row>
    <row r="241" spans="1:19">
      <c r="A241">
        <v>82</v>
      </c>
      <c r="B241" t="s">
        <v>201</v>
      </c>
      <c r="C241" t="s">
        <v>196</v>
      </c>
      <c r="D241">
        <v>641</v>
      </c>
      <c r="E241">
        <f>D241*12</f>
        <v>7692</v>
      </c>
      <c r="G241" s="85">
        <f t="shared" si="13"/>
        <v>3.5447888355188945E-4</v>
      </c>
      <c r="H241" s="87">
        <f t="shared" si="14"/>
        <v>0.99630253454705953</v>
      </c>
      <c r="I241" t="s">
        <v>562</v>
      </c>
      <c r="J241">
        <v>240</v>
      </c>
      <c r="K241" s="166">
        <f t="shared" si="15"/>
        <v>2.9154518950437317E-3</v>
      </c>
      <c r="L241" s="164">
        <f t="shared" si="16"/>
        <v>0.69970845481049326</v>
      </c>
      <c r="M241"/>
      <c r="N241"/>
      <c r="O241"/>
      <c r="P241"/>
      <c r="R241"/>
      <c r="S241"/>
    </row>
    <row r="242" spans="1:19">
      <c r="A242">
        <v>36</v>
      </c>
      <c r="B242" t="s">
        <v>154</v>
      </c>
      <c r="C242" t="s">
        <v>150</v>
      </c>
      <c r="D242">
        <v>2493</v>
      </c>
      <c r="E242">
        <f>D242*3</f>
        <v>7479</v>
      </c>
      <c r="G242" s="85">
        <f t="shared" si="13"/>
        <v>3.446629706298208E-4</v>
      </c>
      <c r="H242" s="87">
        <f t="shared" si="14"/>
        <v>0.99664719751768938</v>
      </c>
      <c r="I242" t="s">
        <v>562</v>
      </c>
      <c r="J242">
        <v>241</v>
      </c>
      <c r="K242" s="166">
        <f t="shared" si="15"/>
        <v>2.9154518950437317E-3</v>
      </c>
      <c r="L242" s="164">
        <f t="shared" si="16"/>
        <v>0.70262390670553698</v>
      </c>
      <c r="M242"/>
      <c r="N242"/>
      <c r="O242"/>
      <c r="P242"/>
      <c r="R242"/>
      <c r="S242"/>
    </row>
    <row r="243" spans="1:19">
      <c r="A243">
        <v>35</v>
      </c>
      <c r="B243" t="s">
        <v>153</v>
      </c>
      <c r="C243" t="s">
        <v>150</v>
      </c>
      <c r="D243">
        <v>2329</v>
      </c>
      <c r="E243">
        <f>D243*3</f>
        <v>6987</v>
      </c>
      <c r="G243" s="85">
        <f t="shared" si="13"/>
        <v>3.2198959430278885E-4</v>
      </c>
      <c r="H243" s="87">
        <f t="shared" si="14"/>
        <v>0.99696918711199212</v>
      </c>
      <c r="I243" t="s">
        <v>562</v>
      </c>
      <c r="J243">
        <v>242</v>
      </c>
      <c r="K243" s="166">
        <f t="shared" si="15"/>
        <v>2.9154518950437317E-3</v>
      </c>
      <c r="L243" s="164">
        <f t="shared" si="16"/>
        <v>0.7055393586005807</v>
      </c>
      <c r="M243"/>
      <c r="N243"/>
      <c r="O243"/>
      <c r="P243"/>
      <c r="R243"/>
      <c r="S243"/>
    </row>
    <row r="244" spans="1:19">
      <c r="A244">
        <v>133</v>
      </c>
      <c r="B244" t="s">
        <v>254</v>
      </c>
      <c r="C244" t="s">
        <v>251</v>
      </c>
      <c r="D244">
        <v>409</v>
      </c>
      <c r="E244">
        <f>D244*17</f>
        <v>6953</v>
      </c>
      <c r="G244" s="85">
        <f t="shared" si="13"/>
        <v>3.2042273496311592E-4</v>
      </c>
      <c r="H244" s="87">
        <f t="shared" si="14"/>
        <v>0.99728960984695525</v>
      </c>
      <c r="I244" t="s">
        <v>562</v>
      </c>
      <c r="J244">
        <v>243</v>
      </c>
      <c r="K244" s="166">
        <f t="shared" si="15"/>
        <v>2.9154518950437317E-3</v>
      </c>
      <c r="L244" s="164">
        <f t="shared" si="16"/>
        <v>0.70845481049562442</v>
      </c>
      <c r="M244"/>
      <c r="N244"/>
      <c r="O244"/>
      <c r="P244"/>
      <c r="R244"/>
      <c r="S244"/>
    </row>
    <row r="245" spans="1:19">
      <c r="A245">
        <v>311</v>
      </c>
      <c r="B245" t="s">
        <v>436</v>
      </c>
      <c r="C245" t="s">
        <v>403</v>
      </c>
      <c r="D245">
        <v>1579</v>
      </c>
      <c r="E245">
        <f>D245*4</f>
        <v>6316</v>
      </c>
      <c r="G245" s="85">
        <f t="shared" si="13"/>
        <v>2.9106716439336112E-4</v>
      </c>
      <c r="H245" s="87">
        <f t="shared" si="14"/>
        <v>0.99758067701134856</v>
      </c>
      <c r="I245" t="s">
        <v>562</v>
      </c>
      <c r="J245">
        <v>244</v>
      </c>
      <c r="K245" s="166">
        <f t="shared" si="15"/>
        <v>2.9154518950437317E-3</v>
      </c>
      <c r="L245" s="164">
        <f t="shared" si="16"/>
        <v>0.71137026239066814</v>
      </c>
      <c r="M245"/>
      <c r="N245"/>
      <c r="O245"/>
      <c r="P245"/>
      <c r="R245"/>
      <c r="S245"/>
    </row>
    <row r="246" spans="1:19">
      <c r="A246">
        <v>251</v>
      </c>
      <c r="B246" t="s">
        <v>375</v>
      </c>
      <c r="C246" t="s">
        <v>373</v>
      </c>
      <c r="D246">
        <v>1000</v>
      </c>
      <c r="E246">
        <f>D246*6</f>
        <v>6000</v>
      </c>
      <c r="G246" s="85">
        <f t="shared" si="13"/>
        <v>2.7650458935404794E-4</v>
      </c>
      <c r="H246" s="87">
        <f t="shared" si="14"/>
        <v>0.99785718160070258</v>
      </c>
      <c r="I246" t="s">
        <v>562</v>
      </c>
      <c r="J246">
        <v>245</v>
      </c>
      <c r="K246" s="166">
        <f t="shared" si="15"/>
        <v>2.9154518950437317E-3</v>
      </c>
      <c r="L246" s="164">
        <f t="shared" si="16"/>
        <v>0.71428571428571186</v>
      </c>
      <c r="M246"/>
      <c r="N246"/>
      <c r="O246"/>
      <c r="P246"/>
      <c r="R246"/>
      <c r="S246"/>
    </row>
    <row r="247" spans="1:19">
      <c r="A247">
        <v>234</v>
      </c>
      <c r="B247" t="s">
        <v>357</v>
      </c>
      <c r="C247" t="s">
        <v>348</v>
      </c>
      <c r="D247">
        <v>801</v>
      </c>
      <c r="E247">
        <f>D247*7</f>
        <v>5607</v>
      </c>
      <c r="G247" s="85">
        <f t="shared" si="13"/>
        <v>2.5839353875135781E-4</v>
      </c>
      <c r="H247" s="87">
        <f t="shared" si="14"/>
        <v>0.99811557513945393</v>
      </c>
      <c r="I247" t="s">
        <v>562</v>
      </c>
      <c r="J247">
        <v>246</v>
      </c>
      <c r="K247" s="166">
        <f t="shared" si="15"/>
        <v>2.9154518950437317E-3</v>
      </c>
      <c r="L247" s="164">
        <f t="shared" si="16"/>
        <v>0.71720116618075558</v>
      </c>
      <c r="M247"/>
      <c r="N247"/>
      <c r="O247"/>
      <c r="P247"/>
      <c r="R247"/>
      <c r="S247"/>
    </row>
    <row r="248" spans="1:19">
      <c r="A248">
        <v>78</v>
      </c>
      <c r="B248" t="s">
        <v>197</v>
      </c>
      <c r="C248" t="s">
        <v>196</v>
      </c>
      <c r="D248">
        <v>431</v>
      </c>
      <c r="E248">
        <f>D248*12</f>
        <v>5172</v>
      </c>
      <c r="G248" s="85">
        <f t="shared" si="13"/>
        <v>2.3834695602318934E-4</v>
      </c>
      <c r="H248" s="87">
        <f t="shared" si="14"/>
        <v>0.99835392209547713</v>
      </c>
      <c r="I248" t="s">
        <v>562</v>
      </c>
      <c r="J248">
        <v>247</v>
      </c>
      <c r="K248" s="166">
        <f t="shared" si="15"/>
        <v>2.9154518950437317E-3</v>
      </c>
      <c r="L248" s="164">
        <f t="shared" si="16"/>
        <v>0.7201166180757993</v>
      </c>
      <c r="M248"/>
      <c r="N248"/>
      <c r="O248"/>
      <c r="P248"/>
      <c r="R248"/>
      <c r="S248"/>
    </row>
    <row r="249" spans="1:19">
      <c r="A249">
        <v>218</v>
      </c>
      <c r="B249" t="s">
        <v>340</v>
      </c>
      <c r="C249" t="s">
        <v>309</v>
      </c>
      <c r="D249">
        <v>343</v>
      </c>
      <c r="E249">
        <f>D249*15</f>
        <v>5145</v>
      </c>
      <c r="G249" s="85">
        <f t="shared" si="13"/>
        <v>2.3710268537109611E-4</v>
      </c>
      <c r="H249" s="87">
        <f t="shared" si="14"/>
        <v>0.99859102478084827</v>
      </c>
      <c r="I249" t="s">
        <v>562</v>
      </c>
      <c r="J249">
        <v>248</v>
      </c>
      <c r="K249" s="166">
        <f t="shared" si="15"/>
        <v>2.9154518950437317E-3</v>
      </c>
      <c r="L249" s="164">
        <f t="shared" si="16"/>
        <v>0.72303206997084302</v>
      </c>
      <c r="M249"/>
      <c r="N249"/>
      <c r="O249"/>
      <c r="P249"/>
      <c r="R249"/>
      <c r="S249"/>
    </row>
    <row r="250" spans="1:19">
      <c r="A250">
        <v>47</v>
      </c>
      <c r="B250" t="s">
        <v>165</v>
      </c>
      <c r="C250" t="s">
        <v>150</v>
      </c>
      <c r="D250">
        <v>1229</v>
      </c>
      <c r="E250">
        <f>D250*3</f>
        <v>3687</v>
      </c>
      <c r="G250" s="85">
        <f t="shared" si="13"/>
        <v>1.6991207015806247E-4</v>
      </c>
      <c r="H250" s="87">
        <f t="shared" si="14"/>
        <v>0.99876093685100631</v>
      </c>
      <c r="I250" t="s">
        <v>562</v>
      </c>
      <c r="J250">
        <v>249</v>
      </c>
      <c r="K250" s="166">
        <f t="shared" si="15"/>
        <v>2.9154518950437317E-3</v>
      </c>
      <c r="L250" s="164">
        <f t="shared" si="16"/>
        <v>0.72594752186588674</v>
      </c>
      <c r="M250"/>
      <c r="N250"/>
      <c r="O250"/>
      <c r="P250"/>
      <c r="R250"/>
      <c r="S250"/>
    </row>
    <row r="251" spans="1:19">
      <c r="A251">
        <v>57</v>
      </c>
      <c r="B251" t="s">
        <v>175</v>
      </c>
      <c r="C251" t="s">
        <v>150</v>
      </c>
      <c r="D251">
        <v>1212</v>
      </c>
      <c r="E251">
        <f>D251*3</f>
        <v>3636</v>
      </c>
      <c r="G251" s="85">
        <f t="shared" si="13"/>
        <v>1.6756178114855306E-4</v>
      </c>
      <c r="H251" s="87">
        <f t="shared" si="14"/>
        <v>0.99892849863215483</v>
      </c>
      <c r="I251" t="s">
        <v>562</v>
      </c>
      <c r="J251">
        <v>250</v>
      </c>
      <c r="K251" s="166">
        <f t="shared" si="15"/>
        <v>2.9154518950437317E-3</v>
      </c>
      <c r="L251" s="164">
        <f t="shared" si="16"/>
        <v>0.72886297376093045</v>
      </c>
      <c r="M251"/>
      <c r="N251"/>
      <c r="O251"/>
      <c r="P251"/>
      <c r="R251"/>
      <c r="S251"/>
    </row>
    <row r="252" spans="1:19">
      <c r="A252">
        <v>4</v>
      </c>
      <c r="B252" t="s">
        <v>121</v>
      </c>
      <c r="C252" t="s">
        <v>118</v>
      </c>
      <c r="D252">
        <v>618</v>
      </c>
      <c r="E252">
        <f>D252*5</f>
        <v>3090</v>
      </c>
      <c r="G252" s="85">
        <f t="shared" si="13"/>
        <v>1.4239986351733471E-4</v>
      </c>
      <c r="H252" s="87">
        <f t="shared" si="14"/>
        <v>0.99907089849567221</v>
      </c>
      <c r="I252" t="s">
        <v>562</v>
      </c>
      <c r="J252">
        <v>251</v>
      </c>
      <c r="K252" s="166">
        <f t="shared" si="15"/>
        <v>2.9154518950437317E-3</v>
      </c>
      <c r="L252" s="164">
        <f t="shared" si="16"/>
        <v>0.73177842565597417</v>
      </c>
      <c r="M252"/>
      <c r="N252"/>
      <c r="O252"/>
      <c r="P252"/>
      <c r="R252"/>
      <c r="S252"/>
    </row>
    <row r="253" spans="1:19">
      <c r="A253">
        <v>22</v>
      </c>
      <c r="B253" t="s">
        <v>139</v>
      </c>
      <c r="C253" t="s">
        <v>118</v>
      </c>
      <c r="D253">
        <v>508</v>
      </c>
      <c r="E253">
        <f>D253*5</f>
        <v>2540</v>
      </c>
      <c r="G253" s="85">
        <f t="shared" si="13"/>
        <v>1.1705360949321364E-4</v>
      </c>
      <c r="H253" s="87">
        <f t="shared" si="14"/>
        <v>0.99918795210516542</v>
      </c>
      <c r="I253" t="s">
        <v>562</v>
      </c>
      <c r="J253">
        <v>252</v>
      </c>
      <c r="K253" s="166">
        <f t="shared" si="15"/>
        <v>2.9154518950437317E-3</v>
      </c>
      <c r="L253" s="164">
        <f t="shared" si="16"/>
        <v>0.73469387755101789</v>
      </c>
      <c r="M253"/>
      <c r="N253"/>
      <c r="O253"/>
      <c r="P253"/>
      <c r="R253"/>
      <c r="S253"/>
    </row>
    <row r="254" spans="1:19">
      <c r="A254">
        <v>185</v>
      </c>
      <c r="B254" t="s">
        <v>306</v>
      </c>
      <c r="C254" t="s">
        <v>251</v>
      </c>
      <c r="D254">
        <v>126</v>
      </c>
      <c r="E254">
        <f>D254*17</f>
        <v>2142</v>
      </c>
      <c r="G254" s="85">
        <f t="shared" si="13"/>
        <v>9.871213839939512E-5</v>
      </c>
      <c r="H254" s="87">
        <f t="shared" si="14"/>
        <v>0.99928666424356483</v>
      </c>
      <c r="I254" t="s">
        <v>562</v>
      </c>
      <c r="J254">
        <v>253</v>
      </c>
      <c r="K254" s="166">
        <f t="shared" si="15"/>
        <v>2.9154518950437317E-3</v>
      </c>
      <c r="L254" s="164">
        <f t="shared" si="16"/>
        <v>0.73760932944606161</v>
      </c>
      <c r="M254"/>
      <c r="N254"/>
      <c r="O254"/>
      <c r="P254"/>
      <c r="R254"/>
      <c r="S254"/>
    </row>
    <row r="255" spans="1:19">
      <c r="A255">
        <v>6</v>
      </c>
      <c r="B255" t="s">
        <v>123</v>
      </c>
      <c r="C255" t="s">
        <v>118</v>
      </c>
      <c r="D255">
        <v>289</v>
      </c>
      <c r="E255">
        <f>D255*5</f>
        <v>1445</v>
      </c>
      <c r="G255" s="85">
        <f t="shared" si="13"/>
        <v>6.6591521936099876E-5</v>
      </c>
      <c r="H255" s="87">
        <f t="shared" si="14"/>
        <v>0.99935325576550094</v>
      </c>
      <c r="I255" t="s">
        <v>562</v>
      </c>
      <c r="J255">
        <v>254</v>
      </c>
      <c r="K255" s="166">
        <f t="shared" si="15"/>
        <v>2.9154518950437317E-3</v>
      </c>
      <c r="L255" s="164">
        <f t="shared" si="16"/>
        <v>0.74052478134110533</v>
      </c>
      <c r="M255"/>
      <c r="N255"/>
      <c r="O255"/>
      <c r="P255"/>
      <c r="R255"/>
      <c r="S255"/>
    </row>
    <row r="256" spans="1:19">
      <c r="A256">
        <v>148</v>
      </c>
      <c r="B256" t="s">
        <v>269</v>
      </c>
      <c r="C256" t="s">
        <v>251</v>
      </c>
      <c r="D256">
        <v>76</v>
      </c>
      <c r="E256">
        <f>D256*17</f>
        <v>1292</v>
      </c>
      <c r="G256" s="85">
        <f t="shared" si="13"/>
        <v>5.9540654907571657E-5</v>
      </c>
      <c r="H256" s="87">
        <f t="shared" si="14"/>
        <v>0.99941279642040848</v>
      </c>
      <c r="I256" t="s">
        <v>562</v>
      </c>
      <c r="J256">
        <v>255</v>
      </c>
      <c r="K256" s="166">
        <f t="shared" si="15"/>
        <v>2.9154518950437317E-3</v>
      </c>
      <c r="L256" s="164">
        <f t="shared" si="16"/>
        <v>0.74344023323614905</v>
      </c>
      <c r="M256"/>
      <c r="N256"/>
      <c r="O256"/>
      <c r="P256"/>
      <c r="R256"/>
      <c r="S256"/>
    </row>
    <row r="257" spans="1:19">
      <c r="A257">
        <v>163</v>
      </c>
      <c r="B257" t="s">
        <v>284</v>
      </c>
      <c r="C257" t="s">
        <v>251</v>
      </c>
      <c r="D257">
        <v>60</v>
      </c>
      <c r="E257">
        <f>D257*17</f>
        <v>1020</v>
      </c>
      <c r="G257" s="85">
        <f t="shared" si="13"/>
        <v>4.7005780190188152E-5</v>
      </c>
      <c r="H257" s="87">
        <f t="shared" si="14"/>
        <v>0.99945980220059871</v>
      </c>
      <c r="I257" t="s">
        <v>562</v>
      </c>
      <c r="J257">
        <v>256</v>
      </c>
      <c r="K257" s="166">
        <f t="shared" si="15"/>
        <v>2.9154518950437317E-3</v>
      </c>
      <c r="L257" s="164">
        <f t="shared" si="16"/>
        <v>0.74635568513119277</v>
      </c>
      <c r="M257"/>
      <c r="N257"/>
      <c r="O257"/>
      <c r="P257"/>
      <c r="R257"/>
      <c r="S257"/>
    </row>
    <row r="258" spans="1:19">
      <c r="A258">
        <v>249</v>
      </c>
      <c r="B258" t="s">
        <v>372</v>
      </c>
      <c r="C258" t="s">
        <v>373</v>
      </c>
      <c r="D258">
        <v>153</v>
      </c>
      <c r="E258">
        <f>D258*6</f>
        <v>918</v>
      </c>
      <c r="G258" s="85">
        <f t="shared" si="13"/>
        <v>4.2305202171169334E-5</v>
      </c>
      <c r="H258" s="87">
        <f t="shared" si="14"/>
        <v>0.9995021074027699</v>
      </c>
      <c r="I258" t="s">
        <v>562</v>
      </c>
      <c r="J258">
        <v>257</v>
      </c>
      <c r="K258" s="166">
        <f t="shared" si="15"/>
        <v>2.9154518950437317E-3</v>
      </c>
      <c r="L258" s="164">
        <f t="shared" si="16"/>
        <v>0.74927113702623649</v>
      </c>
      <c r="M258"/>
      <c r="N258"/>
      <c r="O258"/>
      <c r="P258"/>
      <c r="R258"/>
      <c r="S258"/>
    </row>
    <row r="259" spans="1:19">
      <c r="A259">
        <v>52</v>
      </c>
      <c r="B259" t="s">
        <v>170</v>
      </c>
      <c r="C259" t="s">
        <v>150</v>
      </c>
      <c r="D259">
        <v>289</v>
      </c>
      <c r="E259">
        <f>D259*3</f>
        <v>867</v>
      </c>
      <c r="G259" s="85">
        <f t="shared" ref="G259:G322" si="17">E259/$E$345</f>
        <v>3.9954913161659926E-5</v>
      </c>
      <c r="H259" s="87">
        <f t="shared" ref="H259:H322" si="18">H258+G259</f>
        <v>0.99954206231593157</v>
      </c>
      <c r="I259" t="s">
        <v>562</v>
      </c>
      <c r="J259">
        <v>258</v>
      </c>
      <c r="K259" s="166">
        <f t="shared" ref="K259:K322" si="19">1/343</f>
        <v>2.9154518950437317E-3</v>
      </c>
      <c r="L259" s="164">
        <f t="shared" si="16"/>
        <v>0.75218658892128021</v>
      </c>
      <c r="M259"/>
      <c r="N259"/>
      <c r="O259"/>
      <c r="P259"/>
      <c r="R259"/>
      <c r="S259"/>
    </row>
    <row r="260" spans="1:19">
      <c r="A260">
        <v>123</v>
      </c>
      <c r="B260" t="s">
        <v>243</v>
      </c>
      <c r="C260" t="s">
        <v>231</v>
      </c>
      <c r="D260">
        <v>51</v>
      </c>
      <c r="E260">
        <f>D260*16</f>
        <v>816</v>
      </c>
      <c r="G260" s="85">
        <f t="shared" si="17"/>
        <v>3.7604624152150524E-5</v>
      </c>
      <c r="H260" s="87">
        <f t="shared" si="18"/>
        <v>0.99957966694008371</v>
      </c>
      <c r="I260" t="s">
        <v>562</v>
      </c>
      <c r="J260">
        <v>259</v>
      </c>
      <c r="K260" s="166">
        <f t="shared" si="19"/>
        <v>2.9154518950437317E-3</v>
      </c>
      <c r="L260" s="164">
        <f t="shared" ref="L260:L323" si="20">L259+K260</f>
        <v>0.75510204081632393</v>
      </c>
      <c r="M260"/>
      <c r="N260"/>
      <c r="O260"/>
      <c r="P260"/>
      <c r="R260"/>
      <c r="S260"/>
    </row>
    <row r="261" spans="1:19">
      <c r="A261">
        <v>243</v>
      </c>
      <c r="B261" t="s">
        <v>366</v>
      </c>
      <c r="C261" t="s">
        <v>348</v>
      </c>
      <c r="D261">
        <v>113</v>
      </c>
      <c r="E261">
        <f>D261*7</f>
        <v>791</v>
      </c>
      <c r="G261" s="85">
        <f t="shared" si="17"/>
        <v>3.6452521696508655E-5</v>
      </c>
      <c r="H261" s="87">
        <f t="shared" si="18"/>
        <v>0.99961611946178019</v>
      </c>
      <c r="I261" t="s">
        <v>562</v>
      </c>
      <c r="J261">
        <v>260</v>
      </c>
      <c r="K261" s="166">
        <f t="shared" si="19"/>
        <v>2.9154518950437317E-3</v>
      </c>
      <c r="L261" s="164">
        <f t="shared" si="20"/>
        <v>0.75801749271136765</v>
      </c>
      <c r="M261"/>
      <c r="N261"/>
      <c r="O261"/>
      <c r="P261"/>
      <c r="R261"/>
      <c r="S261"/>
    </row>
    <row r="262" spans="1:19">
      <c r="A262">
        <v>81</v>
      </c>
      <c r="B262" t="s">
        <v>200</v>
      </c>
      <c r="C262" t="s">
        <v>196</v>
      </c>
      <c r="D262">
        <v>61</v>
      </c>
      <c r="E262">
        <f>D262*12</f>
        <v>732</v>
      </c>
      <c r="G262" s="85">
        <f t="shared" si="17"/>
        <v>3.3733559901193853E-5</v>
      </c>
      <c r="H262" s="87">
        <f t="shared" si="18"/>
        <v>0.99964985302168141</v>
      </c>
      <c r="I262" t="s">
        <v>562</v>
      </c>
      <c r="J262">
        <v>261</v>
      </c>
      <c r="K262" s="166">
        <f t="shared" si="19"/>
        <v>2.9154518950437317E-3</v>
      </c>
      <c r="L262" s="164">
        <f t="shared" si="20"/>
        <v>0.76093294460641137</v>
      </c>
      <c r="M262"/>
      <c r="N262"/>
      <c r="O262"/>
      <c r="P262"/>
      <c r="R262"/>
      <c r="S262"/>
    </row>
    <row r="263" spans="1:19">
      <c r="A263">
        <v>98</v>
      </c>
      <c r="B263" t="s">
        <v>217</v>
      </c>
      <c r="C263" t="s">
        <v>196</v>
      </c>
      <c r="D263">
        <v>59</v>
      </c>
      <c r="E263">
        <f>D263*12</f>
        <v>708</v>
      </c>
      <c r="G263" s="85">
        <f t="shared" si="17"/>
        <v>3.262754154377766E-5</v>
      </c>
      <c r="H263" s="87">
        <f t="shared" si="18"/>
        <v>0.99968248056322517</v>
      </c>
      <c r="I263" t="s">
        <v>562</v>
      </c>
      <c r="J263">
        <v>262</v>
      </c>
      <c r="K263" s="166">
        <f t="shared" si="19"/>
        <v>2.9154518950437317E-3</v>
      </c>
      <c r="L263" s="164">
        <f t="shared" si="20"/>
        <v>0.76384839650145508</v>
      </c>
      <c r="M263"/>
      <c r="N263"/>
      <c r="O263"/>
      <c r="P263"/>
      <c r="R263"/>
      <c r="S263"/>
    </row>
    <row r="264" spans="1:19">
      <c r="A264">
        <v>214</v>
      </c>
      <c r="B264" t="s">
        <v>336</v>
      </c>
      <c r="C264" t="s">
        <v>309</v>
      </c>
      <c r="D264">
        <v>46</v>
      </c>
      <c r="E264">
        <f>D264*15</f>
        <v>690</v>
      </c>
      <c r="G264" s="85">
        <f t="shared" si="17"/>
        <v>3.1798027775715514E-5</v>
      </c>
      <c r="H264" s="87">
        <f t="shared" si="18"/>
        <v>0.99971427859100093</v>
      </c>
      <c r="I264" t="s">
        <v>562</v>
      </c>
      <c r="J264">
        <v>263</v>
      </c>
      <c r="K264" s="166">
        <f t="shared" si="19"/>
        <v>2.9154518950437317E-3</v>
      </c>
      <c r="L264" s="164">
        <f t="shared" si="20"/>
        <v>0.7667638483964988</v>
      </c>
      <c r="M264"/>
      <c r="N264"/>
      <c r="O264"/>
      <c r="P264"/>
      <c r="R264"/>
      <c r="S264"/>
    </row>
    <row r="265" spans="1:19">
      <c r="A265">
        <v>247</v>
      </c>
      <c r="B265" t="s">
        <v>370</v>
      </c>
      <c r="C265" t="s">
        <v>348</v>
      </c>
      <c r="D265">
        <v>86</v>
      </c>
      <c r="E265">
        <f>D265*7</f>
        <v>602</v>
      </c>
      <c r="G265" s="85">
        <f t="shared" si="17"/>
        <v>2.7742627131856143E-5</v>
      </c>
      <c r="H265" s="87">
        <f t="shared" si="18"/>
        <v>0.99974202121813283</v>
      </c>
      <c r="I265" t="s">
        <v>562</v>
      </c>
      <c r="J265">
        <v>264</v>
      </c>
      <c r="K265" s="166">
        <f t="shared" si="19"/>
        <v>2.9154518950437317E-3</v>
      </c>
      <c r="L265" s="164">
        <f t="shared" si="20"/>
        <v>0.76967930029154252</v>
      </c>
      <c r="M265"/>
      <c r="N265"/>
      <c r="O265"/>
      <c r="P265"/>
      <c r="R265"/>
      <c r="S265"/>
    </row>
    <row r="266" spans="1:19">
      <c r="A266">
        <v>162</v>
      </c>
      <c r="B266" t="s">
        <v>283</v>
      </c>
      <c r="C266" t="s">
        <v>251</v>
      </c>
      <c r="D266">
        <v>34</v>
      </c>
      <c r="E266">
        <f>D266*17</f>
        <v>578</v>
      </c>
      <c r="G266" s="85">
        <f t="shared" si="17"/>
        <v>2.6636608774439954E-5</v>
      </c>
      <c r="H266" s="87">
        <f t="shared" si="18"/>
        <v>0.99976865782690727</v>
      </c>
      <c r="I266" t="s">
        <v>562</v>
      </c>
      <c r="J266">
        <v>265</v>
      </c>
      <c r="K266" s="166">
        <f t="shared" si="19"/>
        <v>2.9154518950437317E-3</v>
      </c>
      <c r="L266" s="164">
        <f t="shared" si="20"/>
        <v>0.77259475218658624</v>
      </c>
      <c r="M266"/>
      <c r="N266"/>
      <c r="O266"/>
      <c r="P266"/>
      <c r="R266"/>
      <c r="S266"/>
    </row>
    <row r="267" spans="1:19">
      <c r="A267">
        <v>286</v>
      </c>
      <c r="B267" t="s">
        <v>411</v>
      </c>
      <c r="C267" t="s">
        <v>403</v>
      </c>
      <c r="D267">
        <v>140</v>
      </c>
      <c r="E267">
        <f>D267*4</f>
        <v>560</v>
      </c>
      <c r="G267" s="85">
        <f t="shared" si="17"/>
        <v>2.5807095006377808E-5</v>
      </c>
      <c r="H267" s="87">
        <f t="shared" si="18"/>
        <v>0.99979446492191359</v>
      </c>
      <c r="I267" t="s">
        <v>562</v>
      </c>
      <c r="J267">
        <v>266</v>
      </c>
      <c r="K267" s="166">
        <f t="shared" si="19"/>
        <v>2.9154518950437317E-3</v>
      </c>
      <c r="L267" s="164">
        <f t="shared" si="20"/>
        <v>0.77551020408162996</v>
      </c>
      <c r="M267"/>
      <c r="N267"/>
      <c r="O267"/>
      <c r="P267"/>
      <c r="R267"/>
      <c r="S267"/>
    </row>
    <row r="268" spans="1:19">
      <c r="A268">
        <v>7</v>
      </c>
      <c r="B268" t="s">
        <v>124</v>
      </c>
      <c r="C268" t="s">
        <v>118</v>
      </c>
      <c r="D268">
        <v>100</v>
      </c>
      <c r="E268">
        <f>D268*5</f>
        <v>500</v>
      </c>
      <c r="G268" s="85">
        <f t="shared" si="17"/>
        <v>2.3042049112837329E-5</v>
      </c>
      <c r="H268" s="87">
        <f t="shared" si="18"/>
        <v>0.99981750697102645</v>
      </c>
      <c r="I268" t="s">
        <v>562</v>
      </c>
      <c r="J268">
        <v>267</v>
      </c>
      <c r="K268" s="166">
        <f t="shared" si="19"/>
        <v>2.9154518950437317E-3</v>
      </c>
      <c r="L268" s="164">
        <f t="shared" si="20"/>
        <v>0.77842565597667368</v>
      </c>
      <c r="M268"/>
      <c r="N268"/>
      <c r="O268"/>
      <c r="P268"/>
      <c r="R268"/>
      <c r="S268"/>
    </row>
    <row r="269" spans="1:19">
      <c r="A269">
        <v>327</v>
      </c>
      <c r="B269" t="s">
        <v>453</v>
      </c>
      <c r="C269" t="s">
        <v>452</v>
      </c>
      <c r="D269">
        <v>36</v>
      </c>
      <c r="E269">
        <f>D269*13</f>
        <v>468</v>
      </c>
      <c r="G269" s="85">
        <f t="shared" si="17"/>
        <v>2.156735796961574E-5</v>
      </c>
      <c r="H269" s="87">
        <f t="shared" si="18"/>
        <v>0.9998390743289961</v>
      </c>
      <c r="I269" t="s">
        <v>562</v>
      </c>
      <c r="J269">
        <v>268</v>
      </c>
      <c r="K269" s="166">
        <f t="shared" si="19"/>
        <v>2.9154518950437317E-3</v>
      </c>
      <c r="L269" s="164">
        <f t="shared" si="20"/>
        <v>0.7813411078717174</v>
      </c>
      <c r="M269"/>
      <c r="N269"/>
      <c r="O269"/>
      <c r="P269"/>
      <c r="R269"/>
      <c r="S269"/>
    </row>
    <row r="270" spans="1:19">
      <c r="A270">
        <v>14</v>
      </c>
      <c r="B270" t="s">
        <v>131</v>
      </c>
      <c r="C270" t="s">
        <v>118</v>
      </c>
      <c r="D270">
        <v>83</v>
      </c>
      <c r="E270">
        <f>D270*5</f>
        <v>415</v>
      </c>
      <c r="G270" s="85">
        <f t="shared" si="17"/>
        <v>1.9124900763654982E-5</v>
      </c>
      <c r="H270" s="87">
        <f t="shared" si="18"/>
        <v>0.99985819922975971</v>
      </c>
      <c r="I270" t="s">
        <v>562</v>
      </c>
      <c r="J270">
        <v>269</v>
      </c>
      <c r="K270" s="166">
        <f t="shared" si="19"/>
        <v>2.9154518950437317E-3</v>
      </c>
      <c r="L270" s="164">
        <f t="shared" si="20"/>
        <v>0.78425655976676112</v>
      </c>
      <c r="M270"/>
      <c r="N270"/>
      <c r="O270"/>
      <c r="P270"/>
      <c r="R270"/>
      <c r="S270"/>
    </row>
    <row r="271" spans="1:19">
      <c r="A271">
        <v>259</v>
      </c>
      <c r="B271" t="s">
        <v>383</v>
      </c>
      <c r="C271" t="s">
        <v>373</v>
      </c>
      <c r="D271">
        <v>64</v>
      </c>
      <c r="E271">
        <f>D271*6</f>
        <v>384</v>
      </c>
      <c r="G271" s="85">
        <f t="shared" si="17"/>
        <v>1.7696293718659069E-5</v>
      </c>
      <c r="H271" s="87">
        <f t="shared" si="18"/>
        <v>0.99987589552347833</v>
      </c>
      <c r="I271" t="s">
        <v>562</v>
      </c>
      <c r="J271">
        <v>270</v>
      </c>
      <c r="K271" s="166">
        <f t="shared" si="19"/>
        <v>2.9154518950437317E-3</v>
      </c>
      <c r="L271" s="164">
        <f t="shared" si="20"/>
        <v>0.78717201166180484</v>
      </c>
      <c r="M271"/>
      <c r="N271"/>
      <c r="O271"/>
      <c r="P271"/>
      <c r="R271"/>
      <c r="S271"/>
    </row>
    <row r="272" spans="1:19">
      <c r="A272">
        <v>28</v>
      </c>
      <c r="B272" t="s">
        <v>145</v>
      </c>
      <c r="C272" t="s">
        <v>118</v>
      </c>
      <c r="D272">
        <v>69</v>
      </c>
      <c r="E272">
        <f>D272*5</f>
        <v>345</v>
      </c>
      <c r="G272" s="85">
        <f t="shared" si="17"/>
        <v>1.5899013887857757E-5</v>
      </c>
      <c r="H272" s="87">
        <f t="shared" si="18"/>
        <v>0.99989179453736621</v>
      </c>
      <c r="I272" t="s">
        <v>562</v>
      </c>
      <c r="J272">
        <v>271</v>
      </c>
      <c r="K272" s="166">
        <f t="shared" si="19"/>
        <v>2.9154518950437317E-3</v>
      </c>
      <c r="L272" s="164">
        <f t="shared" si="20"/>
        <v>0.79008746355684856</v>
      </c>
      <c r="M272"/>
      <c r="N272"/>
      <c r="O272"/>
      <c r="P272"/>
      <c r="R272"/>
      <c r="S272"/>
    </row>
    <row r="273" spans="1:19">
      <c r="A273">
        <v>329</v>
      </c>
      <c r="B273" t="s">
        <v>455</v>
      </c>
      <c r="C273" t="s">
        <v>452</v>
      </c>
      <c r="D273">
        <v>25</v>
      </c>
      <c r="E273">
        <f>D273*13</f>
        <v>325</v>
      </c>
      <c r="G273" s="85">
        <f t="shared" si="17"/>
        <v>1.4977331923344264E-5</v>
      </c>
      <c r="H273" s="87">
        <f t="shared" si="18"/>
        <v>0.99990677186928956</v>
      </c>
      <c r="I273" t="s">
        <v>562</v>
      </c>
      <c r="J273">
        <v>272</v>
      </c>
      <c r="K273" s="166">
        <f t="shared" si="19"/>
        <v>2.9154518950437317E-3</v>
      </c>
      <c r="L273" s="164">
        <f t="shared" si="20"/>
        <v>0.79300291545189228</v>
      </c>
      <c r="M273"/>
      <c r="N273"/>
      <c r="O273"/>
      <c r="P273"/>
      <c r="R273"/>
      <c r="S273"/>
    </row>
    <row r="274" spans="1:19">
      <c r="A274">
        <v>292</v>
      </c>
      <c r="B274" t="s">
        <v>417</v>
      </c>
      <c r="C274" t="s">
        <v>403</v>
      </c>
      <c r="D274">
        <v>56</v>
      </c>
      <c r="E274">
        <f>D274*4</f>
        <v>224</v>
      </c>
      <c r="G274" s="85">
        <f t="shared" si="17"/>
        <v>1.0322838002551124E-5</v>
      </c>
      <c r="H274" s="87">
        <f t="shared" si="18"/>
        <v>0.99991709470729206</v>
      </c>
      <c r="I274" t="s">
        <v>562</v>
      </c>
      <c r="J274">
        <v>273</v>
      </c>
      <c r="K274" s="166">
        <f t="shared" si="19"/>
        <v>2.9154518950437317E-3</v>
      </c>
      <c r="L274" s="164">
        <f t="shared" si="20"/>
        <v>0.795918367346936</v>
      </c>
      <c r="M274"/>
      <c r="N274"/>
      <c r="O274"/>
      <c r="P274"/>
      <c r="R274"/>
      <c r="S274"/>
    </row>
    <row r="275" spans="1:19">
      <c r="A275">
        <v>293</v>
      </c>
      <c r="B275" t="s">
        <v>418</v>
      </c>
      <c r="C275" t="s">
        <v>403</v>
      </c>
      <c r="D275">
        <v>56</v>
      </c>
      <c r="E275">
        <f>D275*4</f>
        <v>224</v>
      </c>
      <c r="G275" s="85">
        <f t="shared" si="17"/>
        <v>1.0322838002551124E-5</v>
      </c>
      <c r="H275" s="87">
        <f t="shared" si="18"/>
        <v>0.99992741754529457</v>
      </c>
      <c r="I275" t="s">
        <v>562</v>
      </c>
      <c r="J275">
        <v>274</v>
      </c>
      <c r="K275" s="166">
        <f t="shared" si="19"/>
        <v>2.9154518950437317E-3</v>
      </c>
      <c r="L275" s="164">
        <f t="shared" si="20"/>
        <v>0.79883381924197971</v>
      </c>
      <c r="M275"/>
      <c r="N275"/>
      <c r="O275"/>
      <c r="P275"/>
      <c r="R275"/>
      <c r="S275"/>
    </row>
    <row r="276" spans="1:19">
      <c r="A276">
        <v>20</v>
      </c>
      <c r="B276" t="s">
        <v>137</v>
      </c>
      <c r="C276" t="s">
        <v>118</v>
      </c>
      <c r="D276">
        <v>38</v>
      </c>
      <c r="E276">
        <f>D276*5</f>
        <v>190</v>
      </c>
      <c r="G276" s="85">
        <f t="shared" si="17"/>
        <v>8.7559786628781847E-6</v>
      </c>
      <c r="H276" s="87">
        <f t="shared" si="18"/>
        <v>0.99993617352395747</v>
      </c>
      <c r="I276" t="s">
        <v>562</v>
      </c>
      <c r="J276">
        <v>275</v>
      </c>
      <c r="K276" s="166">
        <f t="shared" si="19"/>
        <v>2.9154518950437317E-3</v>
      </c>
      <c r="L276" s="164">
        <f t="shared" si="20"/>
        <v>0.80174927113702343</v>
      </c>
      <c r="M276"/>
      <c r="N276"/>
      <c r="O276"/>
      <c r="P276"/>
      <c r="R276"/>
      <c r="S276"/>
    </row>
    <row r="277" spans="1:19">
      <c r="A277">
        <v>240</v>
      </c>
      <c r="B277" t="s">
        <v>363</v>
      </c>
      <c r="C277" t="s">
        <v>348</v>
      </c>
      <c r="D277">
        <v>25</v>
      </c>
      <c r="E277">
        <f>D277*7</f>
        <v>175</v>
      </c>
      <c r="G277" s="85">
        <f t="shared" si="17"/>
        <v>8.0647171894930651E-6</v>
      </c>
      <c r="H277" s="87">
        <f t="shared" si="18"/>
        <v>0.99994423824114698</v>
      </c>
      <c r="I277" t="s">
        <v>562</v>
      </c>
      <c r="J277">
        <v>276</v>
      </c>
      <c r="K277" s="166">
        <f t="shared" si="19"/>
        <v>2.9154518950437317E-3</v>
      </c>
      <c r="L277" s="164">
        <f t="shared" si="20"/>
        <v>0.80466472303206715</v>
      </c>
      <c r="M277"/>
      <c r="N277"/>
      <c r="O277"/>
      <c r="P277"/>
      <c r="R277"/>
      <c r="S277"/>
    </row>
    <row r="278" spans="1:19">
      <c r="A278">
        <v>335</v>
      </c>
      <c r="B278" t="s">
        <v>461</v>
      </c>
      <c r="C278" t="s">
        <v>452</v>
      </c>
      <c r="D278">
        <v>12</v>
      </c>
      <c r="E278">
        <f>D278*13</f>
        <v>156</v>
      </c>
      <c r="G278" s="85">
        <f t="shared" si="17"/>
        <v>7.1891193232052465E-6</v>
      </c>
      <c r="H278" s="87">
        <f t="shared" si="18"/>
        <v>0.99995142736047016</v>
      </c>
      <c r="I278" t="s">
        <v>562</v>
      </c>
      <c r="J278">
        <v>277</v>
      </c>
      <c r="K278" s="166">
        <f t="shared" si="19"/>
        <v>2.9154518950437317E-3</v>
      </c>
      <c r="L278" s="164">
        <f t="shared" si="20"/>
        <v>0.80758017492711087</v>
      </c>
      <c r="M278"/>
      <c r="N278"/>
      <c r="O278"/>
      <c r="P278"/>
      <c r="R278"/>
      <c r="S278"/>
    </row>
    <row r="279" spans="1:19">
      <c r="A279">
        <v>75</v>
      </c>
      <c r="B279" t="s">
        <v>193</v>
      </c>
      <c r="C279" t="s">
        <v>150</v>
      </c>
      <c r="D279">
        <v>51</v>
      </c>
      <c r="E279">
        <f>D279*3</f>
        <v>153</v>
      </c>
      <c r="G279" s="85">
        <f t="shared" si="17"/>
        <v>7.0508670285282224E-6</v>
      </c>
      <c r="H279" s="87">
        <f t="shared" si="18"/>
        <v>0.99995847822749873</v>
      </c>
      <c r="I279" t="s">
        <v>562</v>
      </c>
      <c r="J279">
        <v>278</v>
      </c>
      <c r="K279" s="166">
        <f t="shared" si="19"/>
        <v>2.9154518950437317E-3</v>
      </c>
      <c r="L279" s="164">
        <f t="shared" si="20"/>
        <v>0.81049562682215459</v>
      </c>
      <c r="M279"/>
      <c r="N279"/>
      <c r="O279"/>
      <c r="P279"/>
      <c r="R279"/>
      <c r="S279"/>
    </row>
    <row r="280" spans="1:19">
      <c r="A280">
        <v>209</v>
      </c>
      <c r="B280" t="s">
        <v>331</v>
      </c>
      <c r="C280" t="s">
        <v>309</v>
      </c>
      <c r="D280">
        <v>9</v>
      </c>
      <c r="E280">
        <f>D280*15</f>
        <v>135</v>
      </c>
      <c r="G280" s="85">
        <f t="shared" si="17"/>
        <v>6.2213532604660787E-6</v>
      </c>
      <c r="H280" s="87">
        <f t="shared" si="18"/>
        <v>0.99996469958075918</v>
      </c>
      <c r="I280" t="s">
        <v>562</v>
      </c>
      <c r="J280">
        <v>279</v>
      </c>
      <c r="K280" s="166">
        <f t="shared" si="19"/>
        <v>2.9154518950437317E-3</v>
      </c>
      <c r="L280" s="164">
        <f t="shared" si="20"/>
        <v>0.81341107871719831</v>
      </c>
      <c r="M280"/>
      <c r="N280"/>
      <c r="O280"/>
      <c r="P280"/>
      <c r="R280"/>
      <c r="S280"/>
    </row>
    <row r="281" spans="1:19">
      <c r="A281">
        <v>200</v>
      </c>
      <c r="B281" t="s">
        <v>322</v>
      </c>
      <c r="C281" t="s">
        <v>309</v>
      </c>
      <c r="D281">
        <v>8</v>
      </c>
      <c r="E281">
        <f>D281*15</f>
        <v>120</v>
      </c>
      <c r="G281" s="85">
        <f t="shared" si="17"/>
        <v>5.5300917870809592E-6</v>
      </c>
      <c r="H281" s="87">
        <f t="shared" si="18"/>
        <v>0.99997022967254623</v>
      </c>
      <c r="I281" t="s">
        <v>562</v>
      </c>
      <c r="J281">
        <v>280</v>
      </c>
      <c r="K281" s="166">
        <f t="shared" si="19"/>
        <v>2.9154518950437317E-3</v>
      </c>
      <c r="L281" s="164">
        <f t="shared" si="20"/>
        <v>0.81632653061224203</v>
      </c>
      <c r="M281"/>
      <c r="N281"/>
      <c r="O281"/>
      <c r="P281"/>
      <c r="R281"/>
      <c r="S281"/>
    </row>
    <row r="282" spans="1:19">
      <c r="A282">
        <v>298</v>
      </c>
      <c r="B282" t="s">
        <v>423</v>
      </c>
      <c r="C282" t="s">
        <v>403</v>
      </c>
      <c r="D282">
        <v>28</v>
      </c>
      <c r="E282">
        <f>D282*4</f>
        <v>112</v>
      </c>
      <c r="G282" s="85">
        <f t="shared" si="17"/>
        <v>5.1614190012755619E-6</v>
      </c>
      <c r="H282" s="87">
        <f t="shared" si="18"/>
        <v>0.99997539109154754</v>
      </c>
      <c r="I282" t="s">
        <v>562</v>
      </c>
      <c r="J282">
        <v>281</v>
      </c>
      <c r="K282" s="166">
        <f t="shared" si="19"/>
        <v>2.9154518950437317E-3</v>
      </c>
      <c r="L282" s="164">
        <f t="shared" si="20"/>
        <v>0.81924198250728575</v>
      </c>
      <c r="M282"/>
      <c r="N282"/>
      <c r="O282"/>
      <c r="P282"/>
      <c r="R282"/>
      <c r="S282"/>
    </row>
    <row r="283" spans="1:19">
      <c r="A283">
        <v>274</v>
      </c>
      <c r="B283" t="s">
        <v>398</v>
      </c>
      <c r="C283" t="s">
        <v>373</v>
      </c>
      <c r="D283">
        <v>17</v>
      </c>
      <c r="E283">
        <f>D283*6</f>
        <v>102</v>
      </c>
      <c r="G283" s="85">
        <f t="shared" si="17"/>
        <v>4.7005780190188155E-6</v>
      </c>
      <c r="H283" s="87">
        <f t="shared" si="18"/>
        <v>0.99998009166956658</v>
      </c>
      <c r="I283" t="s">
        <v>562</v>
      </c>
      <c r="J283">
        <v>282</v>
      </c>
      <c r="K283" s="166">
        <f t="shared" si="19"/>
        <v>2.9154518950437317E-3</v>
      </c>
      <c r="L283" s="164">
        <f t="shared" si="20"/>
        <v>0.82215743440232947</v>
      </c>
      <c r="M283"/>
      <c r="N283"/>
      <c r="O283"/>
      <c r="P283"/>
      <c r="R283"/>
      <c r="S283"/>
    </row>
    <row r="284" spans="1:19">
      <c r="A284">
        <v>95</v>
      </c>
      <c r="B284" t="s">
        <v>214</v>
      </c>
      <c r="C284" t="s">
        <v>196</v>
      </c>
      <c r="D284">
        <v>7</v>
      </c>
      <c r="E284">
        <f>D284*12</f>
        <v>84</v>
      </c>
      <c r="G284" s="85">
        <f t="shared" si="17"/>
        <v>3.871064250956671E-6</v>
      </c>
      <c r="H284" s="87">
        <f t="shared" si="18"/>
        <v>0.99998396273381751</v>
      </c>
      <c r="I284" t="s">
        <v>562</v>
      </c>
      <c r="J284">
        <v>283</v>
      </c>
      <c r="K284" s="166">
        <f t="shared" si="19"/>
        <v>2.9154518950437317E-3</v>
      </c>
      <c r="L284" s="164">
        <f t="shared" si="20"/>
        <v>0.82507288629737319</v>
      </c>
      <c r="M284"/>
      <c r="N284"/>
      <c r="O284"/>
      <c r="P284"/>
      <c r="R284"/>
      <c r="S284"/>
    </row>
    <row r="285" spans="1:19">
      <c r="A285">
        <v>108</v>
      </c>
      <c r="B285" t="s">
        <v>227</v>
      </c>
      <c r="C285" t="s">
        <v>196</v>
      </c>
      <c r="D285">
        <v>7</v>
      </c>
      <c r="E285">
        <f>D285*12</f>
        <v>84</v>
      </c>
      <c r="G285" s="85">
        <f t="shared" si="17"/>
        <v>3.871064250956671E-6</v>
      </c>
      <c r="H285" s="87">
        <f t="shared" si="18"/>
        <v>0.99998783379806844</v>
      </c>
      <c r="I285" t="s">
        <v>562</v>
      </c>
      <c r="J285">
        <v>284</v>
      </c>
      <c r="K285" s="166">
        <f t="shared" si="19"/>
        <v>2.9154518950437317E-3</v>
      </c>
      <c r="L285" s="164">
        <f t="shared" si="20"/>
        <v>0.82798833819241691</v>
      </c>
      <c r="M285"/>
      <c r="N285"/>
      <c r="O285"/>
      <c r="P285"/>
      <c r="R285"/>
      <c r="S285"/>
    </row>
    <row r="286" spans="1:19">
      <c r="A286">
        <v>11</v>
      </c>
      <c r="B286" t="s">
        <v>128</v>
      </c>
      <c r="C286" t="s">
        <v>118</v>
      </c>
      <c r="D286">
        <v>16</v>
      </c>
      <c r="E286">
        <f>D286*5</f>
        <v>80</v>
      </c>
      <c r="G286" s="85">
        <f t="shared" si="17"/>
        <v>3.6867278580539728E-6</v>
      </c>
      <c r="H286" s="87">
        <f t="shared" si="18"/>
        <v>0.99999152052592644</v>
      </c>
      <c r="I286" t="s">
        <v>562</v>
      </c>
      <c r="J286">
        <v>285</v>
      </c>
      <c r="K286" s="166">
        <f t="shared" si="19"/>
        <v>2.9154518950437317E-3</v>
      </c>
      <c r="L286" s="164">
        <f t="shared" si="20"/>
        <v>0.83090379008746063</v>
      </c>
      <c r="M286"/>
      <c r="N286"/>
      <c r="O286"/>
      <c r="P286"/>
      <c r="R286"/>
      <c r="S286"/>
    </row>
    <row r="287" spans="1:19">
      <c r="A287">
        <v>32</v>
      </c>
      <c r="B287" t="s">
        <v>149</v>
      </c>
      <c r="C287" t="s">
        <v>150</v>
      </c>
      <c r="D287">
        <v>20</v>
      </c>
      <c r="E287">
        <f>D287*3</f>
        <v>60</v>
      </c>
      <c r="G287" s="85">
        <f t="shared" si="17"/>
        <v>2.7650458935404796E-6</v>
      </c>
      <c r="H287" s="87">
        <f t="shared" si="18"/>
        <v>0.99999428557182002</v>
      </c>
      <c r="I287" t="s">
        <v>562</v>
      </c>
      <c r="J287">
        <v>286</v>
      </c>
      <c r="K287" s="166">
        <f t="shared" si="19"/>
        <v>2.9154518950437317E-3</v>
      </c>
      <c r="L287" s="164">
        <f t="shared" si="20"/>
        <v>0.83381924198250434</v>
      </c>
      <c r="M287"/>
      <c r="N287"/>
      <c r="O287"/>
      <c r="P287"/>
      <c r="R287"/>
      <c r="S287"/>
    </row>
    <row r="288" spans="1:19">
      <c r="A288">
        <v>303</v>
      </c>
      <c r="B288" t="s">
        <v>428</v>
      </c>
      <c r="C288" t="s">
        <v>403</v>
      </c>
      <c r="D288">
        <v>13</v>
      </c>
      <c r="E288">
        <f>D288*4</f>
        <v>52</v>
      </c>
      <c r="G288" s="85">
        <f t="shared" si="17"/>
        <v>2.3963731077350823E-6</v>
      </c>
      <c r="H288" s="87">
        <f t="shared" si="18"/>
        <v>0.99999668194492775</v>
      </c>
      <c r="I288" t="s">
        <v>562</v>
      </c>
      <c r="J288">
        <v>287</v>
      </c>
      <c r="K288" s="166">
        <f t="shared" si="19"/>
        <v>2.9154518950437317E-3</v>
      </c>
      <c r="L288" s="164">
        <f t="shared" si="20"/>
        <v>0.83673469387754806</v>
      </c>
      <c r="M288"/>
      <c r="N288"/>
      <c r="O288"/>
      <c r="P288"/>
      <c r="R288"/>
      <c r="S288"/>
    </row>
    <row r="289" spans="1:19">
      <c r="A289">
        <v>254</v>
      </c>
      <c r="B289" t="s">
        <v>378</v>
      </c>
      <c r="C289" t="s">
        <v>373</v>
      </c>
      <c r="D289">
        <v>6</v>
      </c>
      <c r="E289">
        <f>D289*6</f>
        <v>36</v>
      </c>
      <c r="G289" s="85">
        <f t="shared" si="17"/>
        <v>1.6590275361242877E-6</v>
      </c>
      <c r="H289" s="87">
        <f t="shared" si="18"/>
        <v>0.99999834097246387</v>
      </c>
      <c r="I289" t="s">
        <v>562</v>
      </c>
      <c r="J289">
        <v>288</v>
      </c>
      <c r="K289" s="166">
        <f t="shared" si="19"/>
        <v>2.9154518950437317E-3</v>
      </c>
      <c r="L289" s="164">
        <f t="shared" si="20"/>
        <v>0.83965014577259178</v>
      </c>
      <c r="M289"/>
      <c r="N289"/>
      <c r="O289"/>
      <c r="P289"/>
      <c r="R289"/>
      <c r="S289"/>
    </row>
    <row r="290" spans="1:19">
      <c r="A290">
        <v>42</v>
      </c>
      <c r="B290" t="s">
        <v>160</v>
      </c>
      <c r="C290" t="s">
        <v>150</v>
      </c>
      <c r="D290">
        <v>6</v>
      </c>
      <c r="E290">
        <f>D290*3</f>
        <v>18</v>
      </c>
      <c r="G290" s="85">
        <f t="shared" si="17"/>
        <v>8.2951376806214387E-7</v>
      </c>
      <c r="H290" s="87">
        <f t="shared" si="18"/>
        <v>0.99999917048623188</v>
      </c>
      <c r="I290" t="s">
        <v>562</v>
      </c>
      <c r="J290">
        <v>289</v>
      </c>
      <c r="K290" s="166">
        <f t="shared" si="19"/>
        <v>2.9154518950437317E-3</v>
      </c>
      <c r="L290" s="164">
        <f t="shared" si="20"/>
        <v>0.8425655976676355</v>
      </c>
      <c r="M290"/>
      <c r="N290"/>
      <c r="O290"/>
      <c r="P290"/>
      <c r="R290"/>
      <c r="S290"/>
    </row>
    <row r="291" spans="1:19">
      <c r="A291">
        <v>212</v>
      </c>
      <c r="B291" t="s">
        <v>334</v>
      </c>
      <c r="C291" t="s">
        <v>309</v>
      </c>
      <c r="D291">
        <v>1</v>
      </c>
      <c r="E291">
        <f>D291*15</f>
        <v>15</v>
      </c>
      <c r="G291" s="85">
        <f t="shared" si="17"/>
        <v>6.9126147338511989E-7</v>
      </c>
      <c r="H291" s="87">
        <f t="shared" si="18"/>
        <v>0.99999986174770528</v>
      </c>
      <c r="I291" t="s">
        <v>562</v>
      </c>
      <c r="J291">
        <v>290</v>
      </c>
      <c r="K291" s="166">
        <f t="shared" si="19"/>
        <v>2.9154518950437317E-3</v>
      </c>
      <c r="L291" s="164">
        <f t="shared" si="20"/>
        <v>0.84548104956267922</v>
      </c>
      <c r="M291"/>
      <c r="N291"/>
      <c r="O291"/>
      <c r="P291"/>
      <c r="R291"/>
      <c r="S291"/>
    </row>
    <row r="292" spans="1:19">
      <c r="A292">
        <v>58</v>
      </c>
      <c r="B292" t="s">
        <v>176</v>
      </c>
      <c r="C292" t="s">
        <v>150</v>
      </c>
      <c r="D292">
        <v>1</v>
      </c>
      <c r="E292">
        <f>D292*3</f>
        <v>3</v>
      </c>
      <c r="G292" s="85">
        <f t="shared" si="17"/>
        <v>1.3825229467702398E-7</v>
      </c>
      <c r="H292" s="87">
        <f t="shared" si="18"/>
        <v>1</v>
      </c>
      <c r="I292" t="s">
        <v>562</v>
      </c>
      <c r="J292">
        <v>291</v>
      </c>
      <c r="K292" s="166">
        <f t="shared" si="19"/>
        <v>2.9154518950437317E-3</v>
      </c>
      <c r="L292" s="164">
        <f t="shared" si="20"/>
        <v>0.84839650145772294</v>
      </c>
      <c r="M292"/>
      <c r="N292"/>
      <c r="O292"/>
      <c r="P292"/>
      <c r="R292"/>
      <c r="S292"/>
    </row>
    <row r="293" spans="1:19">
      <c r="A293">
        <v>2</v>
      </c>
      <c r="B293" t="s">
        <v>119</v>
      </c>
      <c r="C293" t="s">
        <v>118</v>
      </c>
      <c r="D293">
        <v>0</v>
      </c>
      <c r="E293">
        <f>D293*5</f>
        <v>0</v>
      </c>
      <c r="G293" s="85">
        <f t="shared" si="17"/>
        <v>0</v>
      </c>
      <c r="H293" s="87">
        <f t="shared" si="18"/>
        <v>1</v>
      </c>
      <c r="I293" t="s">
        <v>562</v>
      </c>
      <c r="J293">
        <v>292</v>
      </c>
      <c r="K293" s="166">
        <f t="shared" si="19"/>
        <v>2.9154518950437317E-3</v>
      </c>
      <c r="L293" s="164">
        <f t="shared" si="20"/>
        <v>0.85131195335276666</v>
      </c>
      <c r="M293"/>
      <c r="N293"/>
      <c r="O293"/>
      <c r="P293"/>
      <c r="R293"/>
      <c r="S293"/>
    </row>
    <row r="294" spans="1:19">
      <c r="A294">
        <v>10</v>
      </c>
      <c r="B294" t="s">
        <v>127</v>
      </c>
      <c r="C294" t="s">
        <v>118</v>
      </c>
      <c r="D294">
        <v>0</v>
      </c>
      <c r="E294">
        <f>D294*5</f>
        <v>0</v>
      </c>
      <c r="G294" s="85">
        <f t="shared" si="17"/>
        <v>0</v>
      </c>
      <c r="H294" s="87">
        <f t="shared" si="18"/>
        <v>1</v>
      </c>
      <c r="I294" t="s">
        <v>562</v>
      </c>
      <c r="J294">
        <v>293</v>
      </c>
      <c r="K294" s="166">
        <f t="shared" si="19"/>
        <v>2.9154518950437317E-3</v>
      </c>
      <c r="L294" s="164">
        <f t="shared" si="20"/>
        <v>0.85422740524781038</v>
      </c>
      <c r="M294"/>
      <c r="N294"/>
      <c r="O294"/>
      <c r="P294"/>
      <c r="R294"/>
      <c r="S294"/>
    </row>
    <row r="295" spans="1:19">
      <c r="A295">
        <v>16</v>
      </c>
      <c r="B295" t="s">
        <v>133</v>
      </c>
      <c r="C295" t="s">
        <v>118</v>
      </c>
      <c r="D295">
        <v>0</v>
      </c>
      <c r="E295">
        <f>D295*5</f>
        <v>0</v>
      </c>
      <c r="G295" s="85">
        <f t="shared" si="17"/>
        <v>0</v>
      </c>
      <c r="H295" s="87">
        <f t="shared" si="18"/>
        <v>1</v>
      </c>
      <c r="I295" t="s">
        <v>562</v>
      </c>
      <c r="J295">
        <v>294</v>
      </c>
      <c r="K295" s="166">
        <f t="shared" si="19"/>
        <v>2.9154518950437317E-3</v>
      </c>
      <c r="L295" s="164">
        <f t="shared" si="20"/>
        <v>0.8571428571428541</v>
      </c>
      <c r="M295"/>
      <c r="N295"/>
      <c r="O295"/>
      <c r="P295"/>
      <c r="R295"/>
      <c r="S295"/>
    </row>
    <row r="296" spans="1:19">
      <c r="A296">
        <v>41</v>
      </c>
      <c r="B296" t="s">
        <v>159</v>
      </c>
      <c r="C296" t="s">
        <v>150</v>
      </c>
      <c r="D296">
        <v>0</v>
      </c>
      <c r="E296">
        <f>D296*3</f>
        <v>0</v>
      </c>
      <c r="G296" s="85">
        <f t="shared" si="17"/>
        <v>0</v>
      </c>
      <c r="H296" s="87">
        <f t="shared" si="18"/>
        <v>1</v>
      </c>
      <c r="I296" t="s">
        <v>562</v>
      </c>
      <c r="J296">
        <v>295</v>
      </c>
      <c r="K296" s="166">
        <f t="shared" si="19"/>
        <v>2.9154518950437317E-3</v>
      </c>
      <c r="L296" s="164">
        <f t="shared" si="20"/>
        <v>0.86005830903789782</v>
      </c>
      <c r="M296"/>
      <c r="N296"/>
      <c r="O296"/>
      <c r="P296"/>
      <c r="R296"/>
      <c r="S296"/>
    </row>
    <row r="297" spans="1:19">
      <c r="A297">
        <v>54</v>
      </c>
      <c r="B297" t="s">
        <v>172</v>
      </c>
      <c r="C297" t="s">
        <v>150</v>
      </c>
      <c r="D297">
        <v>0</v>
      </c>
      <c r="E297">
        <f>D297*3</f>
        <v>0</v>
      </c>
      <c r="G297" s="85">
        <f t="shared" si="17"/>
        <v>0</v>
      </c>
      <c r="H297" s="87">
        <f t="shared" si="18"/>
        <v>1</v>
      </c>
      <c r="I297" t="s">
        <v>562</v>
      </c>
      <c r="J297">
        <v>296</v>
      </c>
      <c r="K297" s="166">
        <f t="shared" si="19"/>
        <v>2.9154518950437317E-3</v>
      </c>
      <c r="L297" s="164">
        <f t="shared" si="20"/>
        <v>0.86297376093294154</v>
      </c>
      <c r="M297"/>
      <c r="N297"/>
      <c r="O297"/>
      <c r="P297"/>
      <c r="R297"/>
      <c r="S297"/>
    </row>
    <row r="298" spans="1:19">
      <c r="A298">
        <v>69</v>
      </c>
      <c r="B298" t="s">
        <v>187</v>
      </c>
      <c r="C298" t="s">
        <v>150</v>
      </c>
      <c r="D298">
        <v>0</v>
      </c>
      <c r="E298">
        <f>D298*3</f>
        <v>0</v>
      </c>
      <c r="G298" s="85">
        <f t="shared" si="17"/>
        <v>0</v>
      </c>
      <c r="H298" s="87">
        <f t="shared" si="18"/>
        <v>1</v>
      </c>
      <c r="I298" t="s">
        <v>562</v>
      </c>
      <c r="J298">
        <v>297</v>
      </c>
      <c r="K298" s="166">
        <f t="shared" si="19"/>
        <v>2.9154518950437317E-3</v>
      </c>
      <c r="L298" s="164">
        <f t="shared" si="20"/>
        <v>0.86588921282798526</v>
      </c>
      <c r="M298"/>
      <c r="N298"/>
      <c r="O298"/>
      <c r="P298"/>
      <c r="R298"/>
      <c r="S298"/>
    </row>
    <row r="299" spans="1:19">
      <c r="A299">
        <v>72</v>
      </c>
      <c r="B299" t="s">
        <v>190</v>
      </c>
      <c r="C299" t="s">
        <v>150</v>
      </c>
      <c r="D299">
        <v>0</v>
      </c>
      <c r="E299">
        <f>D299*3</f>
        <v>0</v>
      </c>
      <c r="G299" s="85">
        <f t="shared" si="17"/>
        <v>0</v>
      </c>
      <c r="H299" s="87">
        <f t="shared" si="18"/>
        <v>1</v>
      </c>
      <c r="I299" t="s">
        <v>562</v>
      </c>
      <c r="J299">
        <v>298</v>
      </c>
      <c r="K299" s="166">
        <f t="shared" si="19"/>
        <v>2.9154518950437317E-3</v>
      </c>
      <c r="L299" s="164">
        <f t="shared" si="20"/>
        <v>0.86880466472302897</v>
      </c>
      <c r="M299"/>
      <c r="N299"/>
      <c r="O299"/>
      <c r="P299"/>
      <c r="R299"/>
      <c r="S299"/>
    </row>
    <row r="300" spans="1:19">
      <c r="A300">
        <v>93</v>
      </c>
      <c r="B300" t="s">
        <v>212</v>
      </c>
      <c r="C300" t="s">
        <v>196</v>
      </c>
      <c r="D300">
        <v>0</v>
      </c>
      <c r="E300">
        <f>D300*12</f>
        <v>0</v>
      </c>
      <c r="G300" s="85">
        <f t="shared" si="17"/>
        <v>0</v>
      </c>
      <c r="H300" s="87">
        <f t="shared" si="18"/>
        <v>1</v>
      </c>
      <c r="I300" t="s">
        <v>562</v>
      </c>
      <c r="J300">
        <v>299</v>
      </c>
      <c r="K300" s="166">
        <f t="shared" si="19"/>
        <v>2.9154518950437317E-3</v>
      </c>
      <c r="L300" s="164">
        <f t="shared" si="20"/>
        <v>0.87172011661807269</v>
      </c>
      <c r="M300"/>
      <c r="N300"/>
      <c r="O300"/>
      <c r="P300"/>
      <c r="R300"/>
      <c r="S300"/>
    </row>
    <row r="301" spans="1:19">
      <c r="A301">
        <v>101</v>
      </c>
      <c r="B301" t="s">
        <v>220</v>
      </c>
      <c r="C301" t="s">
        <v>196</v>
      </c>
      <c r="D301">
        <v>0</v>
      </c>
      <c r="E301">
        <f>D301*12</f>
        <v>0</v>
      </c>
      <c r="G301" s="85">
        <f t="shared" si="17"/>
        <v>0</v>
      </c>
      <c r="H301" s="87">
        <f t="shared" si="18"/>
        <v>1</v>
      </c>
      <c r="I301" t="s">
        <v>562</v>
      </c>
      <c r="J301">
        <v>300</v>
      </c>
      <c r="K301" s="166">
        <f t="shared" si="19"/>
        <v>2.9154518950437317E-3</v>
      </c>
      <c r="L301" s="164">
        <f t="shared" si="20"/>
        <v>0.87463556851311641</v>
      </c>
      <c r="M301"/>
      <c r="N301"/>
      <c r="O301"/>
      <c r="P301"/>
      <c r="R301"/>
      <c r="S301"/>
    </row>
    <row r="302" spans="1:19">
      <c r="A302">
        <v>104</v>
      </c>
      <c r="B302" t="s">
        <v>223</v>
      </c>
      <c r="C302" t="s">
        <v>196</v>
      </c>
      <c r="D302">
        <v>0</v>
      </c>
      <c r="E302">
        <f>D302*12</f>
        <v>0</v>
      </c>
      <c r="G302" s="85">
        <f t="shared" si="17"/>
        <v>0</v>
      </c>
      <c r="H302" s="87">
        <f t="shared" si="18"/>
        <v>1</v>
      </c>
      <c r="I302" t="s">
        <v>562</v>
      </c>
      <c r="J302">
        <v>301</v>
      </c>
      <c r="K302" s="166">
        <f t="shared" si="19"/>
        <v>2.9154518950437317E-3</v>
      </c>
      <c r="L302" s="164">
        <f t="shared" si="20"/>
        <v>0.87755102040816013</v>
      </c>
      <c r="M302"/>
      <c r="N302"/>
      <c r="O302"/>
      <c r="P302"/>
      <c r="R302"/>
      <c r="S302"/>
    </row>
    <row r="303" spans="1:19">
      <c r="A303">
        <v>107</v>
      </c>
      <c r="B303" t="s">
        <v>226</v>
      </c>
      <c r="C303" t="s">
        <v>196</v>
      </c>
      <c r="D303">
        <v>0</v>
      </c>
      <c r="E303">
        <f>D303*12</f>
        <v>0</v>
      </c>
      <c r="G303" s="85">
        <f t="shared" si="17"/>
        <v>0</v>
      </c>
      <c r="H303" s="87">
        <f t="shared" si="18"/>
        <v>1</v>
      </c>
      <c r="I303" t="s">
        <v>562</v>
      </c>
      <c r="J303">
        <v>302</v>
      </c>
      <c r="K303" s="166">
        <f t="shared" si="19"/>
        <v>2.9154518950437317E-3</v>
      </c>
      <c r="L303" s="164">
        <f t="shared" si="20"/>
        <v>0.88046647230320385</v>
      </c>
      <c r="M303"/>
      <c r="N303"/>
      <c r="O303"/>
      <c r="P303"/>
      <c r="R303"/>
      <c r="S303"/>
    </row>
    <row r="304" spans="1:19">
      <c r="A304">
        <v>124</v>
      </c>
      <c r="B304" t="s">
        <v>244</v>
      </c>
      <c r="C304" t="s">
        <v>231</v>
      </c>
      <c r="D304">
        <v>0</v>
      </c>
      <c r="E304">
        <f>D304*16</f>
        <v>0</v>
      </c>
      <c r="G304" s="85">
        <f t="shared" si="17"/>
        <v>0</v>
      </c>
      <c r="H304" s="87">
        <f t="shared" si="18"/>
        <v>1</v>
      </c>
      <c r="I304" t="s">
        <v>562</v>
      </c>
      <c r="J304">
        <v>303</v>
      </c>
      <c r="K304" s="166">
        <f t="shared" si="19"/>
        <v>2.9154518950437317E-3</v>
      </c>
      <c r="L304" s="164">
        <f t="shared" si="20"/>
        <v>0.88338192419824757</v>
      </c>
      <c r="M304"/>
      <c r="N304"/>
      <c r="O304"/>
      <c r="P304"/>
      <c r="R304"/>
      <c r="S304"/>
    </row>
    <row r="305" spans="1:19">
      <c r="A305">
        <v>126</v>
      </c>
      <c r="B305" t="s">
        <v>246</v>
      </c>
      <c r="C305" t="s">
        <v>231</v>
      </c>
      <c r="D305">
        <v>0</v>
      </c>
      <c r="E305">
        <f>D305*16</f>
        <v>0</v>
      </c>
      <c r="G305" s="85">
        <f t="shared" si="17"/>
        <v>0</v>
      </c>
      <c r="H305" s="87">
        <f t="shared" si="18"/>
        <v>1</v>
      </c>
      <c r="I305" t="s">
        <v>562</v>
      </c>
      <c r="J305">
        <v>304</v>
      </c>
      <c r="K305" s="166">
        <f t="shared" si="19"/>
        <v>2.9154518950437317E-3</v>
      </c>
      <c r="L305" s="164">
        <f t="shared" si="20"/>
        <v>0.88629737609329129</v>
      </c>
      <c r="M305"/>
      <c r="N305"/>
      <c r="O305"/>
      <c r="P305"/>
      <c r="R305"/>
      <c r="S305"/>
    </row>
    <row r="306" spans="1:19">
      <c r="A306">
        <v>127</v>
      </c>
      <c r="B306" t="s">
        <v>247</v>
      </c>
      <c r="C306" t="s">
        <v>231</v>
      </c>
      <c r="D306">
        <v>0</v>
      </c>
      <c r="E306">
        <f>D306*16</f>
        <v>0</v>
      </c>
      <c r="G306" s="85">
        <f t="shared" si="17"/>
        <v>0</v>
      </c>
      <c r="H306" s="87">
        <f t="shared" si="18"/>
        <v>1</v>
      </c>
      <c r="I306" t="s">
        <v>562</v>
      </c>
      <c r="J306">
        <v>305</v>
      </c>
      <c r="K306" s="166">
        <f t="shared" si="19"/>
        <v>2.9154518950437317E-3</v>
      </c>
      <c r="L306" s="164">
        <f t="shared" si="20"/>
        <v>0.88921282798833501</v>
      </c>
      <c r="M306"/>
      <c r="N306"/>
      <c r="O306"/>
      <c r="P306"/>
      <c r="R306"/>
      <c r="S306"/>
    </row>
    <row r="307" spans="1:19">
      <c r="A307">
        <v>131</v>
      </c>
      <c r="B307" t="s">
        <v>252</v>
      </c>
      <c r="C307" t="s">
        <v>251</v>
      </c>
      <c r="D307">
        <v>0</v>
      </c>
      <c r="E307">
        <f t="shared" ref="E307:E312" si="21">D307*17</f>
        <v>0</v>
      </c>
      <c r="G307" s="85">
        <f t="shared" si="17"/>
        <v>0</v>
      </c>
      <c r="H307" s="87">
        <f t="shared" si="18"/>
        <v>1</v>
      </c>
      <c r="I307" t="s">
        <v>562</v>
      </c>
      <c r="J307">
        <v>306</v>
      </c>
      <c r="K307" s="166">
        <f t="shared" si="19"/>
        <v>2.9154518950437317E-3</v>
      </c>
      <c r="L307" s="164">
        <f t="shared" si="20"/>
        <v>0.89212827988337873</v>
      </c>
      <c r="M307"/>
      <c r="N307"/>
      <c r="O307"/>
      <c r="P307"/>
      <c r="R307"/>
      <c r="S307"/>
    </row>
    <row r="308" spans="1:19">
      <c r="A308">
        <v>153</v>
      </c>
      <c r="B308" t="s">
        <v>274</v>
      </c>
      <c r="C308" t="s">
        <v>251</v>
      </c>
      <c r="D308">
        <v>0</v>
      </c>
      <c r="E308">
        <f t="shared" si="21"/>
        <v>0</v>
      </c>
      <c r="G308" s="85">
        <f t="shared" si="17"/>
        <v>0</v>
      </c>
      <c r="H308" s="87">
        <f t="shared" si="18"/>
        <v>1</v>
      </c>
      <c r="I308" t="s">
        <v>562</v>
      </c>
      <c r="J308">
        <v>307</v>
      </c>
      <c r="K308" s="166">
        <f t="shared" si="19"/>
        <v>2.9154518950437317E-3</v>
      </c>
      <c r="L308" s="164">
        <f t="shared" si="20"/>
        <v>0.89504373177842245</v>
      </c>
      <c r="M308"/>
      <c r="N308"/>
      <c r="O308"/>
      <c r="P308"/>
      <c r="R308"/>
      <c r="S308"/>
    </row>
    <row r="309" spans="1:19">
      <c r="A309">
        <v>160</v>
      </c>
      <c r="B309" t="s">
        <v>281</v>
      </c>
      <c r="C309" t="s">
        <v>251</v>
      </c>
      <c r="D309">
        <v>0</v>
      </c>
      <c r="E309">
        <f t="shared" si="21"/>
        <v>0</v>
      </c>
      <c r="G309" s="85">
        <f t="shared" si="17"/>
        <v>0</v>
      </c>
      <c r="H309" s="87">
        <f t="shared" si="18"/>
        <v>1</v>
      </c>
      <c r="I309" t="s">
        <v>562</v>
      </c>
      <c r="J309">
        <v>308</v>
      </c>
      <c r="K309" s="166">
        <f t="shared" si="19"/>
        <v>2.9154518950437317E-3</v>
      </c>
      <c r="L309" s="164">
        <f t="shared" si="20"/>
        <v>0.89795918367346617</v>
      </c>
      <c r="M309"/>
      <c r="N309"/>
      <c r="O309"/>
      <c r="P309"/>
      <c r="R309"/>
      <c r="S309"/>
    </row>
    <row r="310" spans="1:19">
      <c r="A310">
        <v>165</v>
      </c>
      <c r="B310" t="s">
        <v>286</v>
      </c>
      <c r="C310" t="s">
        <v>251</v>
      </c>
      <c r="D310">
        <v>0</v>
      </c>
      <c r="E310">
        <f t="shared" si="21"/>
        <v>0</v>
      </c>
      <c r="G310" s="85">
        <f t="shared" si="17"/>
        <v>0</v>
      </c>
      <c r="H310" s="87">
        <f t="shared" si="18"/>
        <v>1</v>
      </c>
      <c r="I310" t="s">
        <v>562</v>
      </c>
      <c r="J310">
        <v>309</v>
      </c>
      <c r="K310" s="166">
        <f t="shared" si="19"/>
        <v>2.9154518950437317E-3</v>
      </c>
      <c r="L310" s="164">
        <f t="shared" si="20"/>
        <v>0.90087463556850988</v>
      </c>
      <c r="M310"/>
      <c r="N310"/>
      <c r="O310"/>
      <c r="P310"/>
      <c r="R310"/>
      <c r="S310"/>
    </row>
    <row r="311" spans="1:19">
      <c r="A311">
        <v>166</v>
      </c>
      <c r="B311" t="s">
        <v>287</v>
      </c>
      <c r="C311" t="s">
        <v>251</v>
      </c>
      <c r="D311">
        <v>0</v>
      </c>
      <c r="E311">
        <f t="shared" si="21"/>
        <v>0</v>
      </c>
      <c r="G311" s="85">
        <f t="shared" si="17"/>
        <v>0</v>
      </c>
      <c r="H311" s="87">
        <f t="shared" si="18"/>
        <v>1</v>
      </c>
      <c r="I311" t="s">
        <v>562</v>
      </c>
      <c r="J311">
        <v>310</v>
      </c>
      <c r="K311" s="166">
        <f t="shared" si="19"/>
        <v>2.9154518950437317E-3</v>
      </c>
      <c r="L311" s="164">
        <f t="shared" si="20"/>
        <v>0.9037900874635536</v>
      </c>
      <c r="M311"/>
      <c r="N311"/>
      <c r="O311"/>
      <c r="P311"/>
      <c r="R311"/>
      <c r="S311"/>
    </row>
    <row r="312" spans="1:19">
      <c r="A312">
        <v>180</v>
      </c>
      <c r="B312" t="s">
        <v>301</v>
      </c>
      <c r="C312" t="s">
        <v>251</v>
      </c>
      <c r="D312">
        <v>0</v>
      </c>
      <c r="E312">
        <f t="shared" si="21"/>
        <v>0</v>
      </c>
      <c r="G312" s="85">
        <f t="shared" si="17"/>
        <v>0</v>
      </c>
      <c r="H312" s="87">
        <f t="shared" si="18"/>
        <v>1</v>
      </c>
      <c r="I312" t="s">
        <v>562</v>
      </c>
      <c r="J312">
        <v>311</v>
      </c>
      <c r="K312" s="166">
        <f t="shared" si="19"/>
        <v>2.9154518950437317E-3</v>
      </c>
      <c r="L312" s="164">
        <f t="shared" si="20"/>
        <v>0.90670553935859732</v>
      </c>
      <c r="M312"/>
      <c r="N312"/>
      <c r="O312"/>
      <c r="P312"/>
      <c r="R312"/>
      <c r="S312"/>
    </row>
    <row r="313" spans="1:19">
      <c r="A313">
        <v>191</v>
      </c>
      <c r="B313" t="s">
        <v>313</v>
      </c>
      <c r="C313" t="s">
        <v>309</v>
      </c>
      <c r="D313">
        <v>0</v>
      </c>
      <c r="E313">
        <f t="shared" ref="E313:E321" si="22">D313*15</f>
        <v>0</v>
      </c>
      <c r="G313" s="85">
        <f t="shared" si="17"/>
        <v>0</v>
      </c>
      <c r="H313" s="87">
        <f t="shared" si="18"/>
        <v>1</v>
      </c>
      <c r="I313" t="s">
        <v>562</v>
      </c>
      <c r="J313">
        <v>312</v>
      </c>
      <c r="K313" s="166">
        <f t="shared" si="19"/>
        <v>2.9154518950437317E-3</v>
      </c>
      <c r="L313" s="164">
        <f t="shared" si="20"/>
        <v>0.90962099125364104</v>
      </c>
      <c r="M313"/>
      <c r="N313"/>
      <c r="O313"/>
      <c r="P313"/>
      <c r="R313"/>
      <c r="S313"/>
    </row>
    <row r="314" spans="1:19">
      <c r="A314">
        <v>198</v>
      </c>
      <c r="B314" t="s">
        <v>320</v>
      </c>
      <c r="C314" t="s">
        <v>309</v>
      </c>
      <c r="D314">
        <v>0</v>
      </c>
      <c r="E314">
        <f t="shared" si="22"/>
        <v>0</v>
      </c>
      <c r="G314" s="85">
        <f t="shared" si="17"/>
        <v>0</v>
      </c>
      <c r="H314" s="87">
        <f t="shared" si="18"/>
        <v>1</v>
      </c>
      <c r="I314" t="s">
        <v>562</v>
      </c>
      <c r="J314">
        <v>313</v>
      </c>
      <c r="K314" s="166">
        <f t="shared" si="19"/>
        <v>2.9154518950437317E-3</v>
      </c>
      <c r="L314" s="164">
        <f t="shared" si="20"/>
        <v>0.91253644314868476</v>
      </c>
      <c r="M314"/>
      <c r="N314"/>
      <c r="O314"/>
      <c r="P314"/>
      <c r="R314"/>
      <c r="S314"/>
    </row>
    <row r="315" spans="1:19">
      <c r="A315">
        <v>199</v>
      </c>
      <c r="B315" t="s">
        <v>321</v>
      </c>
      <c r="C315" t="s">
        <v>309</v>
      </c>
      <c r="D315">
        <v>0</v>
      </c>
      <c r="E315">
        <f t="shared" si="22"/>
        <v>0</v>
      </c>
      <c r="G315" s="85">
        <f t="shared" si="17"/>
        <v>0</v>
      </c>
      <c r="H315" s="87">
        <f t="shared" si="18"/>
        <v>1</v>
      </c>
      <c r="I315" t="s">
        <v>562</v>
      </c>
      <c r="J315">
        <v>314</v>
      </c>
      <c r="K315" s="166">
        <f t="shared" si="19"/>
        <v>2.9154518950437317E-3</v>
      </c>
      <c r="L315" s="164">
        <f t="shared" si="20"/>
        <v>0.91545189504372848</v>
      </c>
      <c r="M315"/>
      <c r="N315"/>
      <c r="O315"/>
      <c r="P315"/>
      <c r="R315"/>
      <c r="S315"/>
    </row>
    <row r="316" spans="1:19">
      <c r="A316">
        <v>205</v>
      </c>
      <c r="B316" t="s">
        <v>327</v>
      </c>
      <c r="C316" t="s">
        <v>309</v>
      </c>
      <c r="D316">
        <v>0</v>
      </c>
      <c r="E316">
        <f t="shared" si="22"/>
        <v>0</v>
      </c>
      <c r="G316" s="85">
        <f t="shared" si="17"/>
        <v>0</v>
      </c>
      <c r="H316" s="87">
        <f t="shared" si="18"/>
        <v>1</v>
      </c>
      <c r="I316" t="s">
        <v>562</v>
      </c>
      <c r="J316">
        <v>315</v>
      </c>
      <c r="K316" s="166">
        <f t="shared" si="19"/>
        <v>2.9154518950437317E-3</v>
      </c>
      <c r="L316" s="164">
        <f t="shared" si="20"/>
        <v>0.9183673469387722</v>
      </c>
      <c r="M316"/>
      <c r="N316"/>
      <c r="O316"/>
      <c r="P316"/>
      <c r="R316"/>
      <c r="S316"/>
    </row>
    <row r="317" spans="1:19">
      <c r="A317">
        <v>208</v>
      </c>
      <c r="B317" t="s">
        <v>330</v>
      </c>
      <c r="C317" t="s">
        <v>309</v>
      </c>
      <c r="D317">
        <v>0</v>
      </c>
      <c r="E317">
        <f t="shared" si="22"/>
        <v>0</v>
      </c>
      <c r="G317" s="85">
        <f t="shared" si="17"/>
        <v>0</v>
      </c>
      <c r="H317" s="87">
        <f t="shared" si="18"/>
        <v>1</v>
      </c>
      <c r="I317" t="s">
        <v>562</v>
      </c>
      <c r="J317">
        <v>316</v>
      </c>
      <c r="K317" s="166">
        <f t="shared" si="19"/>
        <v>2.9154518950437317E-3</v>
      </c>
      <c r="L317" s="164">
        <f t="shared" si="20"/>
        <v>0.92128279883381592</v>
      </c>
      <c r="M317"/>
      <c r="N317"/>
      <c r="O317"/>
      <c r="P317"/>
      <c r="R317"/>
      <c r="S317"/>
    </row>
    <row r="318" spans="1:19">
      <c r="A318">
        <v>210</v>
      </c>
      <c r="B318" t="s">
        <v>332</v>
      </c>
      <c r="C318" t="s">
        <v>309</v>
      </c>
      <c r="D318">
        <v>0</v>
      </c>
      <c r="E318">
        <f t="shared" si="22"/>
        <v>0</v>
      </c>
      <c r="G318" s="85">
        <f t="shared" si="17"/>
        <v>0</v>
      </c>
      <c r="H318" s="87">
        <f t="shared" si="18"/>
        <v>1</v>
      </c>
      <c r="I318" t="s">
        <v>562</v>
      </c>
      <c r="J318">
        <v>317</v>
      </c>
      <c r="K318" s="166">
        <f t="shared" si="19"/>
        <v>2.9154518950437317E-3</v>
      </c>
      <c r="L318" s="164">
        <f t="shared" si="20"/>
        <v>0.92419825072885964</v>
      </c>
      <c r="M318"/>
      <c r="N318"/>
      <c r="O318"/>
      <c r="P318"/>
      <c r="R318"/>
      <c r="S318"/>
    </row>
    <row r="319" spans="1:19">
      <c r="A319">
        <v>211</v>
      </c>
      <c r="B319" t="s">
        <v>333</v>
      </c>
      <c r="C319" t="s">
        <v>309</v>
      </c>
      <c r="D319">
        <v>0</v>
      </c>
      <c r="E319">
        <f t="shared" si="22"/>
        <v>0</v>
      </c>
      <c r="G319" s="85">
        <f t="shared" si="17"/>
        <v>0</v>
      </c>
      <c r="H319" s="87">
        <f t="shared" si="18"/>
        <v>1</v>
      </c>
      <c r="I319" t="s">
        <v>562</v>
      </c>
      <c r="J319">
        <v>318</v>
      </c>
      <c r="K319" s="166">
        <f t="shared" si="19"/>
        <v>2.9154518950437317E-3</v>
      </c>
      <c r="L319" s="164">
        <f t="shared" si="20"/>
        <v>0.92711370262390336</v>
      </c>
      <c r="M319"/>
      <c r="N319"/>
      <c r="O319"/>
      <c r="P319"/>
      <c r="R319"/>
      <c r="S319"/>
    </row>
    <row r="320" spans="1:19">
      <c r="A320">
        <v>219</v>
      </c>
      <c r="B320" t="s">
        <v>341</v>
      </c>
      <c r="C320" t="s">
        <v>309</v>
      </c>
      <c r="D320">
        <v>0</v>
      </c>
      <c r="E320">
        <f t="shared" si="22"/>
        <v>0</v>
      </c>
      <c r="G320" s="85">
        <f t="shared" si="17"/>
        <v>0</v>
      </c>
      <c r="H320" s="87">
        <f t="shared" si="18"/>
        <v>1</v>
      </c>
      <c r="I320" t="s">
        <v>562</v>
      </c>
      <c r="J320">
        <v>319</v>
      </c>
      <c r="K320" s="166">
        <f t="shared" si="19"/>
        <v>2.9154518950437317E-3</v>
      </c>
      <c r="L320" s="164">
        <f t="shared" si="20"/>
        <v>0.93002915451894708</v>
      </c>
      <c r="M320"/>
      <c r="N320"/>
      <c r="O320"/>
      <c r="P320"/>
      <c r="R320"/>
      <c r="S320"/>
    </row>
    <row r="321" spans="1:19">
      <c r="A321">
        <v>220</v>
      </c>
      <c r="B321" t="s">
        <v>342</v>
      </c>
      <c r="C321" t="s">
        <v>309</v>
      </c>
      <c r="D321">
        <v>0</v>
      </c>
      <c r="E321">
        <f t="shared" si="22"/>
        <v>0</v>
      </c>
      <c r="G321" s="85">
        <f t="shared" si="17"/>
        <v>0</v>
      </c>
      <c r="H321" s="87">
        <f t="shared" si="18"/>
        <v>1</v>
      </c>
      <c r="I321" t="s">
        <v>562</v>
      </c>
      <c r="J321">
        <v>320</v>
      </c>
      <c r="K321" s="166">
        <f t="shared" si="19"/>
        <v>2.9154518950437317E-3</v>
      </c>
      <c r="L321" s="164">
        <f t="shared" si="20"/>
        <v>0.9329446064139908</v>
      </c>
      <c r="M321"/>
      <c r="N321"/>
      <c r="O321"/>
      <c r="P321"/>
      <c r="R321"/>
      <c r="S321"/>
    </row>
    <row r="322" spans="1:19">
      <c r="A322">
        <v>227</v>
      </c>
      <c r="B322" t="s">
        <v>350</v>
      </c>
      <c r="C322" t="s">
        <v>348</v>
      </c>
      <c r="D322">
        <v>0</v>
      </c>
      <c r="E322">
        <f t="shared" ref="E322:E327" si="23">D322*7</f>
        <v>0</v>
      </c>
      <c r="G322" s="85">
        <f t="shared" si="17"/>
        <v>0</v>
      </c>
      <c r="H322" s="87">
        <f t="shared" si="18"/>
        <v>1</v>
      </c>
      <c r="I322" t="s">
        <v>562</v>
      </c>
      <c r="J322">
        <v>321</v>
      </c>
      <c r="K322" s="166">
        <f t="shared" si="19"/>
        <v>2.9154518950437317E-3</v>
      </c>
      <c r="L322" s="164">
        <f t="shared" si="20"/>
        <v>0.93586005830903451</v>
      </c>
      <c r="M322"/>
      <c r="N322"/>
      <c r="O322"/>
      <c r="P322"/>
      <c r="R322"/>
      <c r="S322"/>
    </row>
    <row r="323" spans="1:19">
      <c r="A323">
        <v>230</v>
      </c>
      <c r="B323" t="s">
        <v>353</v>
      </c>
      <c r="C323" t="s">
        <v>348</v>
      </c>
      <c r="D323">
        <v>0</v>
      </c>
      <c r="E323">
        <f t="shared" si="23"/>
        <v>0</v>
      </c>
      <c r="G323" s="85">
        <f t="shared" ref="G323:G344" si="24">E323/$E$345</f>
        <v>0</v>
      </c>
      <c r="H323" s="87">
        <f t="shared" ref="H323:H344" si="25">H322+G323</f>
        <v>1</v>
      </c>
      <c r="I323" t="s">
        <v>562</v>
      </c>
      <c r="J323">
        <v>322</v>
      </c>
      <c r="K323" s="166">
        <f t="shared" ref="K323:K344" si="26">1/343</f>
        <v>2.9154518950437317E-3</v>
      </c>
      <c r="L323" s="164">
        <f t="shared" si="20"/>
        <v>0.93877551020407823</v>
      </c>
      <c r="M323"/>
      <c r="N323"/>
      <c r="O323"/>
      <c r="P323"/>
      <c r="R323"/>
      <c r="S323"/>
    </row>
    <row r="324" spans="1:19">
      <c r="A324">
        <v>231</v>
      </c>
      <c r="B324" t="s">
        <v>354</v>
      </c>
      <c r="C324" t="s">
        <v>348</v>
      </c>
      <c r="D324">
        <v>0</v>
      </c>
      <c r="E324">
        <f t="shared" si="23"/>
        <v>0</v>
      </c>
      <c r="G324" s="85">
        <f t="shared" si="24"/>
        <v>0</v>
      </c>
      <c r="H324" s="87">
        <f t="shared" si="25"/>
        <v>1</v>
      </c>
      <c r="I324" t="s">
        <v>562</v>
      </c>
      <c r="J324">
        <v>323</v>
      </c>
      <c r="K324" s="166">
        <f t="shared" si="26"/>
        <v>2.9154518950437317E-3</v>
      </c>
      <c r="L324" s="164">
        <f t="shared" ref="L324:L344" si="27">L323+K324</f>
        <v>0.94169096209912195</v>
      </c>
      <c r="M324"/>
      <c r="N324"/>
      <c r="O324"/>
      <c r="P324"/>
      <c r="R324"/>
      <c r="S324"/>
    </row>
    <row r="325" spans="1:19">
      <c r="A325">
        <v>244</v>
      </c>
      <c r="B325" t="s">
        <v>367</v>
      </c>
      <c r="C325" t="s">
        <v>348</v>
      </c>
      <c r="D325">
        <v>0</v>
      </c>
      <c r="E325">
        <f t="shared" si="23"/>
        <v>0</v>
      </c>
      <c r="G325" s="85">
        <f t="shared" si="24"/>
        <v>0</v>
      </c>
      <c r="H325" s="87">
        <f t="shared" si="25"/>
        <v>1</v>
      </c>
      <c r="I325" t="s">
        <v>562</v>
      </c>
      <c r="J325">
        <v>324</v>
      </c>
      <c r="K325" s="166">
        <f t="shared" si="26"/>
        <v>2.9154518950437317E-3</v>
      </c>
      <c r="L325" s="164">
        <f t="shared" si="27"/>
        <v>0.94460641399416567</v>
      </c>
      <c r="M325"/>
      <c r="N325"/>
      <c r="O325"/>
      <c r="P325"/>
      <c r="R325"/>
      <c r="S325"/>
    </row>
    <row r="326" spans="1:19">
      <c r="A326">
        <v>245</v>
      </c>
      <c r="B326" t="s">
        <v>368</v>
      </c>
      <c r="C326" t="s">
        <v>348</v>
      </c>
      <c r="D326">
        <v>0</v>
      </c>
      <c r="E326">
        <f t="shared" si="23"/>
        <v>0</v>
      </c>
      <c r="G326" s="85">
        <f t="shared" si="24"/>
        <v>0</v>
      </c>
      <c r="H326" s="87">
        <f t="shared" si="25"/>
        <v>1</v>
      </c>
      <c r="I326" t="s">
        <v>562</v>
      </c>
      <c r="J326">
        <v>325</v>
      </c>
      <c r="K326" s="166">
        <f t="shared" si="26"/>
        <v>2.9154518950437317E-3</v>
      </c>
      <c r="L326" s="164">
        <f t="shared" si="27"/>
        <v>0.94752186588920939</v>
      </c>
      <c r="M326"/>
      <c r="N326"/>
      <c r="O326"/>
      <c r="P326"/>
      <c r="R326"/>
      <c r="S326"/>
    </row>
    <row r="327" spans="1:19">
      <c r="A327">
        <v>248</v>
      </c>
      <c r="B327" t="s">
        <v>371</v>
      </c>
      <c r="C327" t="s">
        <v>348</v>
      </c>
      <c r="D327">
        <v>0</v>
      </c>
      <c r="E327">
        <f t="shared" si="23"/>
        <v>0</v>
      </c>
      <c r="G327" s="85">
        <f t="shared" si="24"/>
        <v>0</v>
      </c>
      <c r="H327" s="87">
        <f t="shared" si="25"/>
        <v>1</v>
      </c>
      <c r="I327" t="s">
        <v>562</v>
      </c>
      <c r="J327">
        <v>326</v>
      </c>
      <c r="K327" s="166">
        <f t="shared" si="26"/>
        <v>2.9154518950437317E-3</v>
      </c>
      <c r="L327" s="164">
        <f t="shared" si="27"/>
        <v>0.95043731778425311</v>
      </c>
      <c r="M327"/>
      <c r="N327"/>
      <c r="O327"/>
      <c r="P327"/>
      <c r="R327"/>
      <c r="S327"/>
    </row>
    <row r="328" spans="1:19">
      <c r="A328">
        <v>253</v>
      </c>
      <c r="B328" t="s">
        <v>377</v>
      </c>
      <c r="C328" t="s">
        <v>373</v>
      </c>
      <c r="D328">
        <v>0</v>
      </c>
      <c r="E328">
        <f t="shared" ref="E328:E334" si="28">D328*6</f>
        <v>0</v>
      </c>
      <c r="G328" s="85">
        <f t="shared" si="24"/>
        <v>0</v>
      </c>
      <c r="H328" s="87">
        <f t="shared" si="25"/>
        <v>1</v>
      </c>
      <c r="I328" t="s">
        <v>562</v>
      </c>
      <c r="J328">
        <v>327</v>
      </c>
      <c r="K328" s="166">
        <f t="shared" si="26"/>
        <v>2.9154518950437317E-3</v>
      </c>
      <c r="L328" s="164">
        <f t="shared" si="27"/>
        <v>0.95335276967929683</v>
      </c>
      <c r="M328"/>
      <c r="N328"/>
      <c r="O328"/>
      <c r="P328"/>
      <c r="R328"/>
      <c r="S328"/>
    </row>
    <row r="329" spans="1:19">
      <c r="A329">
        <v>257</v>
      </c>
      <c r="B329" t="s">
        <v>381</v>
      </c>
      <c r="C329" t="s">
        <v>373</v>
      </c>
      <c r="D329">
        <v>0</v>
      </c>
      <c r="E329">
        <f t="shared" si="28"/>
        <v>0</v>
      </c>
      <c r="G329" s="85">
        <f t="shared" si="24"/>
        <v>0</v>
      </c>
      <c r="H329" s="87">
        <f t="shared" si="25"/>
        <v>1</v>
      </c>
      <c r="I329" t="s">
        <v>562</v>
      </c>
      <c r="J329">
        <v>328</v>
      </c>
      <c r="K329" s="166">
        <f t="shared" si="26"/>
        <v>2.9154518950437317E-3</v>
      </c>
      <c r="L329" s="164">
        <f t="shared" si="27"/>
        <v>0.95626822157434055</v>
      </c>
      <c r="M329"/>
      <c r="N329"/>
      <c r="O329"/>
      <c r="P329"/>
      <c r="R329"/>
      <c r="S329"/>
    </row>
    <row r="330" spans="1:19">
      <c r="A330">
        <v>266</v>
      </c>
      <c r="B330" t="s">
        <v>390</v>
      </c>
      <c r="C330" t="s">
        <v>373</v>
      </c>
      <c r="D330">
        <v>0</v>
      </c>
      <c r="E330">
        <f t="shared" si="28"/>
        <v>0</v>
      </c>
      <c r="G330" s="85">
        <f t="shared" si="24"/>
        <v>0</v>
      </c>
      <c r="H330" s="87">
        <f t="shared" si="25"/>
        <v>1</v>
      </c>
      <c r="I330" t="s">
        <v>562</v>
      </c>
      <c r="J330">
        <v>329</v>
      </c>
      <c r="K330" s="166">
        <f t="shared" si="26"/>
        <v>2.9154518950437317E-3</v>
      </c>
      <c r="L330" s="164">
        <f t="shared" si="27"/>
        <v>0.95918367346938427</v>
      </c>
      <c r="M330"/>
      <c r="N330"/>
      <c r="O330"/>
      <c r="P330"/>
      <c r="R330"/>
      <c r="S330"/>
    </row>
    <row r="331" spans="1:19">
      <c r="A331">
        <v>268</v>
      </c>
      <c r="B331" t="s">
        <v>392</v>
      </c>
      <c r="C331" t="s">
        <v>373</v>
      </c>
      <c r="D331">
        <v>0</v>
      </c>
      <c r="E331">
        <f t="shared" si="28"/>
        <v>0</v>
      </c>
      <c r="G331" s="85">
        <f t="shared" si="24"/>
        <v>0</v>
      </c>
      <c r="H331" s="87">
        <f t="shared" si="25"/>
        <v>1</v>
      </c>
      <c r="I331" t="s">
        <v>562</v>
      </c>
      <c r="J331">
        <v>330</v>
      </c>
      <c r="K331" s="166">
        <f t="shared" si="26"/>
        <v>2.9154518950437317E-3</v>
      </c>
      <c r="L331" s="164">
        <f t="shared" si="27"/>
        <v>0.96209912536442799</v>
      </c>
      <c r="M331"/>
      <c r="N331"/>
      <c r="O331"/>
      <c r="P331"/>
      <c r="R331"/>
      <c r="S331"/>
    </row>
    <row r="332" spans="1:19">
      <c r="A332">
        <v>269</v>
      </c>
      <c r="B332" t="s">
        <v>393</v>
      </c>
      <c r="C332" t="s">
        <v>373</v>
      </c>
      <c r="D332">
        <v>0</v>
      </c>
      <c r="E332">
        <f t="shared" si="28"/>
        <v>0</v>
      </c>
      <c r="G332" s="85">
        <f t="shared" si="24"/>
        <v>0</v>
      </c>
      <c r="H332" s="87">
        <f t="shared" si="25"/>
        <v>1</v>
      </c>
      <c r="I332" t="s">
        <v>562</v>
      </c>
      <c r="J332">
        <v>331</v>
      </c>
      <c r="K332" s="166">
        <f t="shared" si="26"/>
        <v>2.9154518950437317E-3</v>
      </c>
      <c r="L332" s="164">
        <f t="shared" si="27"/>
        <v>0.96501457725947171</v>
      </c>
      <c r="M332"/>
      <c r="N332"/>
      <c r="O332"/>
      <c r="P332"/>
      <c r="R332"/>
      <c r="S332"/>
    </row>
    <row r="333" spans="1:19">
      <c r="A333">
        <v>272</v>
      </c>
      <c r="B333" t="s">
        <v>396</v>
      </c>
      <c r="C333" t="s">
        <v>373</v>
      </c>
      <c r="D333">
        <v>0</v>
      </c>
      <c r="E333">
        <f t="shared" si="28"/>
        <v>0</v>
      </c>
      <c r="G333" s="85">
        <f t="shared" si="24"/>
        <v>0</v>
      </c>
      <c r="H333" s="87">
        <f t="shared" si="25"/>
        <v>1</v>
      </c>
      <c r="I333" t="s">
        <v>562</v>
      </c>
      <c r="J333">
        <v>332</v>
      </c>
      <c r="K333" s="166">
        <f t="shared" si="26"/>
        <v>2.9154518950437317E-3</v>
      </c>
      <c r="L333" s="164">
        <f t="shared" si="27"/>
        <v>0.96793002915451543</v>
      </c>
      <c r="M333"/>
      <c r="N333"/>
      <c r="O333"/>
      <c r="P333"/>
      <c r="R333"/>
      <c r="S333"/>
    </row>
    <row r="334" spans="1:19">
      <c r="A334">
        <v>276</v>
      </c>
      <c r="B334" t="s">
        <v>400</v>
      </c>
      <c r="C334" t="s">
        <v>373</v>
      </c>
      <c r="D334">
        <v>0</v>
      </c>
      <c r="E334">
        <f t="shared" si="28"/>
        <v>0</v>
      </c>
      <c r="G334" s="85">
        <f t="shared" si="24"/>
        <v>0</v>
      </c>
      <c r="H334" s="87">
        <f t="shared" si="25"/>
        <v>1</v>
      </c>
      <c r="I334" t="s">
        <v>562</v>
      </c>
      <c r="J334">
        <v>333</v>
      </c>
      <c r="K334" s="166">
        <f t="shared" si="26"/>
        <v>2.9154518950437317E-3</v>
      </c>
      <c r="L334" s="164">
        <f t="shared" si="27"/>
        <v>0.97084548104955914</v>
      </c>
      <c r="M334"/>
      <c r="N334"/>
      <c r="O334"/>
      <c r="P334"/>
      <c r="R334"/>
      <c r="S334"/>
    </row>
    <row r="335" spans="1:19">
      <c r="A335">
        <v>283</v>
      </c>
      <c r="B335" t="s">
        <v>408</v>
      </c>
      <c r="C335" t="s">
        <v>403</v>
      </c>
      <c r="D335">
        <v>0</v>
      </c>
      <c r="E335">
        <f t="shared" ref="E335:E342" si="29">D335*4</f>
        <v>0</v>
      </c>
      <c r="G335" s="85">
        <f t="shared" si="24"/>
        <v>0</v>
      </c>
      <c r="H335" s="87">
        <f t="shared" si="25"/>
        <v>1</v>
      </c>
      <c r="I335" t="s">
        <v>562</v>
      </c>
      <c r="J335">
        <v>334</v>
      </c>
      <c r="K335" s="166">
        <f t="shared" si="26"/>
        <v>2.9154518950437317E-3</v>
      </c>
      <c r="L335" s="164">
        <f t="shared" si="27"/>
        <v>0.97376093294460286</v>
      </c>
      <c r="M335"/>
      <c r="N335"/>
      <c r="O335"/>
      <c r="P335"/>
      <c r="R335"/>
      <c r="S335"/>
    </row>
    <row r="336" spans="1:19">
      <c r="A336">
        <v>290</v>
      </c>
      <c r="B336" t="s">
        <v>415</v>
      </c>
      <c r="C336" t="s">
        <v>403</v>
      </c>
      <c r="D336">
        <v>0</v>
      </c>
      <c r="E336">
        <f t="shared" si="29"/>
        <v>0</v>
      </c>
      <c r="G336" s="85">
        <f t="shared" si="24"/>
        <v>0</v>
      </c>
      <c r="H336" s="87">
        <f t="shared" si="25"/>
        <v>1</v>
      </c>
      <c r="I336" t="s">
        <v>562</v>
      </c>
      <c r="J336">
        <v>335</v>
      </c>
      <c r="K336" s="166">
        <f t="shared" si="26"/>
        <v>2.9154518950437317E-3</v>
      </c>
      <c r="L336" s="164">
        <f t="shared" si="27"/>
        <v>0.97667638483964658</v>
      </c>
      <c r="M336"/>
      <c r="N336"/>
      <c r="O336"/>
      <c r="P336"/>
      <c r="R336"/>
      <c r="S336"/>
    </row>
    <row r="337" spans="1:19">
      <c r="A337">
        <v>296</v>
      </c>
      <c r="B337" t="s">
        <v>421</v>
      </c>
      <c r="C337" t="s">
        <v>403</v>
      </c>
      <c r="D337">
        <v>0</v>
      </c>
      <c r="E337">
        <f t="shared" si="29"/>
        <v>0</v>
      </c>
      <c r="G337" s="85">
        <f t="shared" si="24"/>
        <v>0</v>
      </c>
      <c r="H337" s="87">
        <f t="shared" si="25"/>
        <v>1</v>
      </c>
      <c r="I337" t="s">
        <v>562</v>
      </c>
      <c r="J337">
        <v>336</v>
      </c>
      <c r="K337" s="166">
        <f t="shared" si="26"/>
        <v>2.9154518950437317E-3</v>
      </c>
      <c r="L337" s="164">
        <f t="shared" si="27"/>
        <v>0.9795918367346903</v>
      </c>
      <c r="M337"/>
      <c r="N337"/>
      <c r="O337"/>
      <c r="P337"/>
      <c r="R337"/>
      <c r="S337"/>
    </row>
    <row r="338" spans="1:19">
      <c r="A338">
        <v>297</v>
      </c>
      <c r="B338" t="s">
        <v>422</v>
      </c>
      <c r="C338" t="s">
        <v>403</v>
      </c>
      <c r="D338">
        <v>0</v>
      </c>
      <c r="E338">
        <f t="shared" si="29"/>
        <v>0</v>
      </c>
      <c r="G338" s="85">
        <f t="shared" si="24"/>
        <v>0</v>
      </c>
      <c r="H338" s="87">
        <f t="shared" si="25"/>
        <v>1</v>
      </c>
      <c r="I338" t="s">
        <v>562</v>
      </c>
      <c r="J338">
        <v>337</v>
      </c>
      <c r="K338" s="166">
        <f t="shared" si="26"/>
        <v>2.9154518950437317E-3</v>
      </c>
      <c r="L338" s="164">
        <f t="shared" si="27"/>
        <v>0.98250728862973402</v>
      </c>
      <c r="M338"/>
      <c r="N338"/>
      <c r="O338"/>
      <c r="P338"/>
      <c r="R338"/>
      <c r="S338"/>
    </row>
    <row r="339" spans="1:19">
      <c r="A339">
        <v>300</v>
      </c>
      <c r="B339" t="s">
        <v>425</v>
      </c>
      <c r="C339" t="s">
        <v>403</v>
      </c>
      <c r="D339">
        <v>0</v>
      </c>
      <c r="E339">
        <f t="shared" si="29"/>
        <v>0</v>
      </c>
      <c r="G339" s="85">
        <f t="shared" si="24"/>
        <v>0</v>
      </c>
      <c r="H339" s="87">
        <f t="shared" si="25"/>
        <v>1</v>
      </c>
      <c r="I339" t="s">
        <v>562</v>
      </c>
      <c r="J339">
        <v>338</v>
      </c>
      <c r="K339" s="166">
        <f t="shared" si="26"/>
        <v>2.9154518950437317E-3</v>
      </c>
      <c r="L339" s="164">
        <f t="shared" si="27"/>
        <v>0.98542274052477774</v>
      </c>
      <c r="M339"/>
      <c r="N339"/>
      <c r="O339"/>
      <c r="P339"/>
      <c r="R339"/>
      <c r="S339"/>
    </row>
    <row r="340" spans="1:19">
      <c r="A340">
        <v>302</v>
      </c>
      <c r="B340" t="s">
        <v>427</v>
      </c>
      <c r="C340" t="s">
        <v>403</v>
      </c>
      <c r="D340">
        <v>0</v>
      </c>
      <c r="E340">
        <f t="shared" si="29"/>
        <v>0</v>
      </c>
      <c r="G340" s="85">
        <f t="shared" si="24"/>
        <v>0</v>
      </c>
      <c r="H340" s="87">
        <f t="shared" si="25"/>
        <v>1</v>
      </c>
      <c r="I340" t="s">
        <v>562</v>
      </c>
      <c r="J340">
        <v>339</v>
      </c>
      <c r="K340" s="166">
        <f t="shared" si="26"/>
        <v>2.9154518950437317E-3</v>
      </c>
      <c r="L340" s="164">
        <f t="shared" si="27"/>
        <v>0.98833819241982146</v>
      </c>
      <c r="M340"/>
      <c r="N340"/>
      <c r="O340"/>
      <c r="P340"/>
      <c r="R340"/>
      <c r="S340"/>
    </row>
    <row r="341" spans="1:19">
      <c r="A341">
        <v>304</v>
      </c>
      <c r="B341" t="s">
        <v>429</v>
      </c>
      <c r="C341" t="s">
        <v>403</v>
      </c>
      <c r="D341">
        <v>0</v>
      </c>
      <c r="E341">
        <f t="shared" si="29"/>
        <v>0</v>
      </c>
      <c r="G341" s="85">
        <f t="shared" si="24"/>
        <v>0</v>
      </c>
      <c r="H341" s="87">
        <f t="shared" si="25"/>
        <v>1</v>
      </c>
      <c r="I341" t="s">
        <v>562</v>
      </c>
      <c r="J341">
        <v>340</v>
      </c>
      <c r="K341" s="166">
        <f t="shared" si="26"/>
        <v>2.9154518950437317E-3</v>
      </c>
      <c r="L341" s="164">
        <f t="shared" si="27"/>
        <v>0.99125364431486518</v>
      </c>
      <c r="M341"/>
      <c r="N341"/>
      <c r="O341"/>
      <c r="P341"/>
      <c r="R341"/>
      <c r="S341"/>
    </row>
    <row r="342" spans="1:19">
      <c r="A342">
        <v>310</v>
      </c>
      <c r="B342" t="s">
        <v>435</v>
      </c>
      <c r="C342" t="s">
        <v>403</v>
      </c>
      <c r="D342">
        <v>0</v>
      </c>
      <c r="E342">
        <f t="shared" si="29"/>
        <v>0</v>
      </c>
      <c r="G342" s="85">
        <f t="shared" si="24"/>
        <v>0</v>
      </c>
      <c r="H342" s="87">
        <f t="shared" si="25"/>
        <v>1</v>
      </c>
      <c r="I342" t="s">
        <v>562</v>
      </c>
      <c r="J342">
        <v>341</v>
      </c>
      <c r="K342" s="166">
        <f t="shared" si="26"/>
        <v>2.9154518950437317E-3</v>
      </c>
      <c r="L342" s="164">
        <f t="shared" si="27"/>
        <v>0.9941690962099089</v>
      </c>
      <c r="M342"/>
      <c r="N342"/>
      <c r="O342"/>
      <c r="P342"/>
      <c r="R342"/>
      <c r="S342"/>
    </row>
    <row r="343" spans="1:19">
      <c r="A343">
        <v>332</v>
      </c>
      <c r="B343" t="s">
        <v>458</v>
      </c>
      <c r="C343" t="s">
        <v>452</v>
      </c>
      <c r="D343">
        <v>0</v>
      </c>
      <c r="E343">
        <f>D343*13</f>
        <v>0</v>
      </c>
      <c r="G343" s="85">
        <f t="shared" si="24"/>
        <v>0</v>
      </c>
      <c r="H343" s="87">
        <f t="shared" si="25"/>
        <v>1</v>
      </c>
      <c r="I343" t="s">
        <v>562</v>
      </c>
      <c r="J343">
        <v>342</v>
      </c>
      <c r="K343" s="166">
        <f t="shared" si="26"/>
        <v>2.9154518950437317E-3</v>
      </c>
      <c r="L343" s="164">
        <f t="shared" si="27"/>
        <v>0.99708454810495262</v>
      </c>
      <c r="M343"/>
      <c r="N343"/>
      <c r="O343"/>
      <c r="P343"/>
      <c r="R343"/>
      <c r="S343"/>
    </row>
    <row r="344" spans="1:19">
      <c r="A344">
        <v>338</v>
      </c>
      <c r="B344" t="s">
        <v>464</v>
      </c>
      <c r="C344" t="s">
        <v>452</v>
      </c>
      <c r="D344">
        <v>0</v>
      </c>
      <c r="E344">
        <f>D344*13</f>
        <v>0</v>
      </c>
      <c r="G344" s="85">
        <f t="shared" si="24"/>
        <v>0</v>
      </c>
      <c r="H344" s="87">
        <f t="shared" si="25"/>
        <v>1</v>
      </c>
      <c r="I344" t="s">
        <v>562</v>
      </c>
      <c r="J344">
        <v>343</v>
      </c>
      <c r="K344" s="166">
        <f t="shared" si="26"/>
        <v>2.9154518950437317E-3</v>
      </c>
      <c r="L344" s="164">
        <f t="shared" si="27"/>
        <v>0.99999999999999634</v>
      </c>
      <c r="M344"/>
      <c r="N344"/>
      <c r="O344"/>
      <c r="P344"/>
      <c r="R344"/>
      <c r="S344"/>
    </row>
    <row r="345" spans="1:19">
      <c r="E345">
        <f>SUM(E2:E334)</f>
        <v>21699459</v>
      </c>
      <c r="H345" s="87"/>
      <c r="J345" s="87"/>
      <c r="K345" s="87"/>
      <c r="L345" s="87"/>
      <c r="M345" s="87"/>
      <c r="N345" s="87"/>
      <c r="O345" s="87"/>
      <c r="P345" s="87"/>
      <c r="S345" s="87"/>
    </row>
  </sheetData>
  <sortState ref="A2:E344">
    <sortCondition descending="1" ref="E1"/>
  </sortState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5:I1048576 R345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olha11"/>
  <dimension ref="A1:S345"/>
  <sheetViews>
    <sheetView topLeftCell="E1" zoomScale="64" zoomScaleNormal="64" workbookViewId="0">
      <selection activeCell="M21" sqref="M21"/>
    </sheetView>
  </sheetViews>
  <sheetFormatPr baseColWidth="10" defaultColWidth="8.83203125" defaultRowHeight="15"/>
  <cols>
    <col min="1" max="1" width="5.1640625" bestFit="1" customWidth="1"/>
    <col min="2" max="2" width="12.1640625" bestFit="1" customWidth="1"/>
    <col min="3" max="3" width="11.83203125" bestFit="1" customWidth="1"/>
    <col min="4" max="4" width="22.5" bestFit="1" customWidth="1"/>
    <col min="5" max="5" width="21.5" bestFit="1" customWidth="1"/>
    <col min="7" max="7" width="7.5" style="26" customWidth="1"/>
    <col min="8" max="8" width="7.6640625" style="26" customWidth="1"/>
    <col min="9" max="9" width="55.5" style="26" bestFit="1" customWidth="1"/>
    <col min="10" max="10" width="22.5" style="26" bestFit="1" customWidth="1"/>
    <col min="11" max="11" width="21.5" style="26" bestFit="1" customWidth="1"/>
    <col min="12" max="12" width="16.33203125" style="26" bestFit="1" customWidth="1"/>
    <col min="13" max="13" width="18.1640625" style="26" bestFit="1" customWidth="1"/>
    <col min="14" max="14" width="15.33203125" bestFit="1" customWidth="1"/>
    <col min="15" max="15" width="15.33203125" style="85" bestFit="1" customWidth="1"/>
    <col min="16" max="16" width="15.33203125" style="26" bestFit="1" customWidth="1"/>
    <col min="17" max="19" width="15.33203125" bestFit="1" customWidth="1"/>
  </cols>
  <sheetData>
    <row r="1" spans="1:17">
      <c r="A1" s="17"/>
      <c r="B1" s="17" t="s">
        <v>113</v>
      </c>
      <c r="C1" s="17" t="s">
        <v>114</v>
      </c>
      <c r="D1" s="17" t="s">
        <v>115</v>
      </c>
      <c r="E1" s="17" t="s">
        <v>116</v>
      </c>
      <c r="G1"/>
      <c r="H1"/>
      <c r="I1" s="104" t="s">
        <v>114</v>
      </c>
      <c r="J1" s="105" t="s">
        <v>115</v>
      </c>
      <c r="K1" s="105" t="s">
        <v>116</v>
      </c>
      <c r="L1" s="105" t="s">
        <v>563</v>
      </c>
      <c r="M1" s="105" t="s">
        <v>564</v>
      </c>
    </row>
    <row r="2" spans="1:17">
      <c r="A2">
        <v>24</v>
      </c>
      <c r="B2" t="s">
        <v>141</v>
      </c>
      <c r="C2" t="s">
        <v>118</v>
      </c>
      <c r="D2">
        <v>15762</v>
      </c>
      <c r="E2">
        <f t="shared" ref="E2:E32" si="0">D2*5</f>
        <v>78810</v>
      </c>
      <c r="G2"/>
      <c r="H2"/>
      <c r="I2" s="103" t="s">
        <v>118</v>
      </c>
      <c r="J2" s="107">
        <f>SUM(D2:D32)</f>
        <v>183470</v>
      </c>
      <c r="K2" s="107">
        <f>SUM(E2:E32)</f>
        <v>917350</v>
      </c>
      <c r="L2" s="107">
        <f>P39/2+P40</f>
        <v>2156.3157140812718</v>
      </c>
      <c r="M2" s="107">
        <f>J2/L2</f>
        <v>85.084943175016434</v>
      </c>
    </row>
    <row r="3" spans="1:17">
      <c r="A3">
        <v>18</v>
      </c>
      <c r="B3" t="s">
        <v>135</v>
      </c>
      <c r="C3" t="s">
        <v>118</v>
      </c>
      <c r="D3">
        <v>14613</v>
      </c>
      <c r="E3">
        <f t="shared" si="0"/>
        <v>73065</v>
      </c>
      <c r="G3"/>
      <c r="H3"/>
      <c r="I3" s="103" t="s">
        <v>150</v>
      </c>
      <c r="J3" s="107">
        <f>SUM(D33:D77)</f>
        <v>294517</v>
      </c>
      <c r="K3" s="107">
        <f>SUM(E33:E77)</f>
        <v>883551</v>
      </c>
      <c r="L3" s="107">
        <f>L39/2+L40</f>
        <v>3463.7218211234322</v>
      </c>
      <c r="M3" s="107">
        <f>J3/L3</f>
        <v>85.029056953677539</v>
      </c>
      <c r="O3"/>
      <c r="P3" s="85"/>
      <c r="Q3" s="26"/>
    </row>
    <row r="4" spans="1:17" ht="19">
      <c r="A4">
        <v>23</v>
      </c>
      <c r="B4" t="s">
        <v>140</v>
      </c>
      <c r="C4" t="s">
        <v>118</v>
      </c>
      <c r="D4">
        <v>14067</v>
      </c>
      <c r="E4">
        <f t="shared" si="0"/>
        <v>70335</v>
      </c>
      <c r="I4" s="103" t="s">
        <v>196</v>
      </c>
      <c r="J4" s="107">
        <f>SUM(D78:D111)</f>
        <v>218061</v>
      </c>
      <c r="K4" s="107">
        <f>SUM(E78:E111)</f>
        <v>2616732</v>
      </c>
      <c r="L4" s="107">
        <f>O39/2+O40</f>
        <v>2114.1181454945222</v>
      </c>
      <c r="M4" s="107">
        <f t="shared" ref="M4:M11" si="1">J4/L4</f>
        <v>103.14513427961352</v>
      </c>
      <c r="O4" s="98" t="s">
        <v>535</v>
      </c>
      <c r="P4"/>
      <c r="Q4" s="26"/>
    </row>
    <row r="5" spans="1:17" ht="16">
      <c r="A5">
        <v>19</v>
      </c>
      <c r="B5" t="s">
        <v>136</v>
      </c>
      <c r="C5" t="s">
        <v>118</v>
      </c>
      <c r="D5">
        <v>13286</v>
      </c>
      <c r="E5">
        <f t="shared" si="0"/>
        <v>66430</v>
      </c>
      <c r="I5" s="103" t="s">
        <v>231</v>
      </c>
      <c r="J5" s="107">
        <f>SUM(D112:D130)</f>
        <v>365067</v>
      </c>
      <c r="K5" s="107">
        <f>SUM(E112:E130)</f>
        <v>5841072</v>
      </c>
      <c r="L5" s="107">
        <f>Q39/2+Q40</f>
        <v>2477.2713400278571</v>
      </c>
      <c r="M5" s="107">
        <f t="shared" si="1"/>
        <v>147.36657793647052</v>
      </c>
      <c r="O5" s="99" t="s">
        <v>563</v>
      </c>
      <c r="P5" s="103" t="s">
        <v>565</v>
      </c>
      <c r="Q5" s="26"/>
    </row>
    <row r="6" spans="1:17">
      <c r="A6">
        <v>25</v>
      </c>
      <c r="B6" t="s">
        <v>142</v>
      </c>
      <c r="C6" t="s">
        <v>118</v>
      </c>
      <c r="D6">
        <v>12036</v>
      </c>
      <c r="E6">
        <f t="shared" si="0"/>
        <v>60180</v>
      </c>
      <c r="G6"/>
      <c r="H6"/>
      <c r="I6" s="103" t="s">
        <v>251</v>
      </c>
      <c r="J6" s="107">
        <f>SUM(D131:D187)</f>
        <v>255868</v>
      </c>
      <c r="K6" s="107">
        <f>SUM(E131:E187)</f>
        <v>4349756</v>
      </c>
      <c r="L6" s="107">
        <f>N39/2+N40</f>
        <v>2308.4855198624491</v>
      </c>
      <c r="M6" s="107">
        <f t="shared" si="1"/>
        <v>110.83803549924188</v>
      </c>
      <c r="O6"/>
      <c r="P6"/>
      <c r="Q6" s="26"/>
    </row>
    <row r="7" spans="1:17">
      <c r="A7">
        <v>15</v>
      </c>
      <c r="B7" t="s">
        <v>132</v>
      </c>
      <c r="C7" t="s">
        <v>118</v>
      </c>
      <c r="D7">
        <v>11601</v>
      </c>
      <c r="E7">
        <f t="shared" si="0"/>
        <v>58005</v>
      </c>
      <c r="G7"/>
      <c r="H7"/>
      <c r="I7" s="103" t="s">
        <v>309</v>
      </c>
      <c r="J7" s="107">
        <f>SUM(D188:D225)</f>
        <v>111374</v>
      </c>
      <c r="K7" s="107">
        <f>SUM(E188:E225)</f>
        <v>1670610</v>
      </c>
      <c r="L7" s="107">
        <f>K39/2+K40</f>
        <v>967.23680428005855</v>
      </c>
      <c r="M7" s="107">
        <f t="shared" si="1"/>
        <v>115.14656959615881</v>
      </c>
    </row>
    <row r="8" spans="1:17">
      <c r="A8">
        <v>21</v>
      </c>
      <c r="B8" t="s">
        <v>138</v>
      </c>
      <c r="C8" t="s">
        <v>118</v>
      </c>
      <c r="D8">
        <v>11018</v>
      </c>
      <c r="E8">
        <f t="shared" si="0"/>
        <v>55090</v>
      </c>
      <c r="G8"/>
      <c r="H8"/>
      <c r="I8" s="103" t="s">
        <v>348</v>
      </c>
      <c r="J8" s="107">
        <f>SUM(D226:D249)</f>
        <v>91088</v>
      </c>
      <c r="K8" s="107">
        <f>SUM(E226:E249)</f>
        <v>637616</v>
      </c>
      <c r="L8" s="107">
        <f>S39/2+S40</f>
        <v>1315.6839519686175</v>
      </c>
      <c r="M8" s="107">
        <f t="shared" si="1"/>
        <v>69.232432199015435</v>
      </c>
      <c r="O8"/>
      <c r="P8"/>
    </row>
    <row r="9" spans="1:17">
      <c r="A9">
        <v>8</v>
      </c>
      <c r="B9" t="s">
        <v>125</v>
      </c>
      <c r="C9" t="s">
        <v>118</v>
      </c>
      <c r="D9">
        <v>10744</v>
      </c>
      <c r="E9">
        <f t="shared" si="0"/>
        <v>53720</v>
      </c>
      <c r="G9"/>
      <c r="H9"/>
      <c r="I9" s="103" t="s">
        <v>373</v>
      </c>
      <c r="J9" s="107">
        <f>SUM(D250:D278)</f>
        <v>191294</v>
      </c>
      <c r="K9" s="107">
        <f>SUM(E250:E278)</f>
        <v>1147764</v>
      </c>
      <c r="L9" s="107">
        <f>M39/2+M40</f>
        <v>1906.7591125177448</v>
      </c>
      <c r="M9" s="107">
        <f t="shared" si="1"/>
        <v>100.32415670347019</v>
      </c>
    </row>
    <row r="10" spans="1:17">
      <c r="A10">
        <v>27</v>
      </c>
      <c r="B10" t="s">
        <v>144</v>
      </c>
      <c r="C10" t="s">
        <v>118</v>
      </c>
      <c r="D10">
        <v>9900</v>
      </c>
      <c r="E10">
        <f t="shared" si="0"/>
        <v>49500</v>
      </c>
      <c r="G10"/>
      <c r="H10"/>
      <c r="I10" s="103" t="s">
        <v>403</v>
      </c>
      <c r="J10" s="107">
        <f>SUM(D279:D326)</f>
        <v>310427</v>
      </c>
      <c r="K10" s="107">
        <f>SUM(E279:E326)</f>
        <v>1241708</v>
      </c>
      <c r="L10" s="107">
        <f>$R$39/2+$R$40</f>
        <v>3545.1807384753706</v>
      </c>
      <c r="M10" s="107">
        <f t="shared" si="1"/>
        <v>87.563095621889588</v>
      </c>
    </row>
    <row r="11" spans="1:17">
      <c r="A11">
        <v>3</v>
      </c>
      <c r="B11" t="s">
        <v>120</v>
      </c>
      <c r="C11" t="s">
        <v>118</v>
      </c>
      <c r="D11">
        <v>9290</v>
      </c>
      <c r="E11">
        <f t="shared" si="0"/>
        <v>46450</v>
      </c>
      <c r="G11"/>
      <c r="H11"/>
      <c r="I11" s="103" t="s">
        <v>452</v>
      </c>
      <c r="J11" s="107">
        <f>SUM(D327:D344)</f>
        <v>184100</v>
      </c>
      <c r="K11" s="107">
        <f>SUM(E327:E344)</f>
        <v>2393300</v>
      </c>
      <c r="L11" s="107">
        <f>J39/2+J40</f>
        <v>1440.885711771479</v>
      </c>
      <c r="M11" s="107">
        <f t="shared" si="1"/>
        <v>127.7686345946623</v>
      </c>
    </row>
    <row r="12" spans="1:17">
      <c r="A12">
        <v>12</v>
      </c>
      <c r="B12" t="s">
        <v>129</v>
      </c>
      <c r="C12" t="s">
        <v>118</v>
      </c>
      <c r="D12">
        <v>9282</v>
      </c>
      <c r="E12">
        <f t="shared" si="0"/>
        <v>46410</v>
      </c>
      <c r="G12"/>
      <c r="H12"/>
      <c r="I12" s="108" t="s">
        <v>566</v>
      </c>
      <c r="J12" s="106">
        <f>SUM(J2:J11)</f>
        <v>2205266</v>
      </c>
      <c r="K12"/>
      <c r="L12"/>
      <c r="M12" s="109">
        <f>SUM(M1:M11)</f>
        <v>1031.498636559216</v>
      </c>
    </row>
    <row r="13" spans="1:17">
      <c r="A13">
        <v>5</v>
      </c>
      <c r="B13" t="s">
        <v>122</v>
      </c>
      <c r="C13" t="s">
        <v>118</v>
      </c>
      <c r="D13">
        <v>8748</v>
      </c>
      <c r="E13">
        <f t="shared" si="0"/>
        <v>43740</v>
      </c>
      <c r="G13"/>
      <c r="H13"/>
      <c r="I13"/>
      <c r="J13"/>
      <c r="K13"/>
      <c r="L13"/>
      <c r="M13"/>
      <c r="O13" s="110"/>
      <c r="P13"/>
    </row>
    <row r="14" spans="1:17">
      <c r="A14">
        <v>17</v>
      </c>
      <c r="B14" t="s">
        <v>134</v>
      </c>
      <c r="C14" t="s">
        <v>118</v>
      </c>
      <c r="D14">
        <v>8178</v>
      </c>
      <c r="E14">
        <f t="shared" si="0"/>
        <v>40890</v>
      </c>
      <c r="G14"/>
      <c r="H14"/>
      <c r="I14"/>
      <c r="J14" s="105" t="s">
        <v>567</v>
      </c>
      <c r="K14" s="105" t="s">
        <v>568</v>
      </c>
      <c r="L14" s="105" t="s">
        <v>569</v>
      </c>
      <c r="M14"/>
      <c r="O14" s="110"/>
      <c r="P14"/>
    </row>
    <row r="15" spans="1:17">
      <c r="A15">
        <v>31</v>
      </c>
      <c r="B15" t="s">
        <v>148</v>
      </c>
      <c r="C15" t="s">
        <v>118</v>
      </c>
      <c r="D15">
        <v>6821</v>
      </c>
      <c r="E15">
        <f t="shared" si="0"/>
        <v>34105</v>
      </c>
      <c r="G15"/>
      <c r="H15"/>
      <c r="I15" s="103" t="s">
        <v>231</v>
      </c>
      <c r="J15" s="103">
        <v>147.36657793647052</v>
      </c>
      <c r="K15" s="129">
        <f>J15/$M$12</f>
        <v>0.14286647864901034</v>
      </c>
      <c r="L15" s="130">
        <f>K15</f>
        <v>0.14286647864901034</v>
      </c>
      <c r="M15" t="s">
        <v>558</v>
      </c>
      <c r="N15">
        <v>1</v>
      </c>
      <c r="O15" s="110">
        <f>N15/$N$24</f>
        <v>0.1</v>
      </c>
      <c r="P15" s="138"/>
    </row>
    <row r="16" spans="1:17">
      <c r="A16">
        <v>29</v>
      </c>
      <c r="B16" t="s">
        <v>146</v>
      </c>
      <c r="C16" t="s">
        <v>118</v>
      </c>
      <c r="D16">
        <v>6670</v>
      </c>
      <c r="E16">
        <f t="shared" si="0"/>
        <v>33350</v>
      </c>
      <c r="I16" s="103" t="s">
        <v>452</v>
      </c>
      <c r="J16" s="103">
        <v>127.7686345946623</v>
      </c>
      <c r="K16" s="129">
        <f t="shared" ref="K16:K24" si="2">J16/$M$12</f>
        <v>0.12386699319435057</v>
      </c>
      <c r="L16" s="130">
        <f>L15+K16</f>
        <v>0.26673347184336094</v>
      </c>
      <c r="M16" t="s">
        <v>558</v>
      </c>
      <c r="N16">
        <v>2</v>
      </c>
      <c r="O16" s="110">
        <f t="shared" ref="O16:O24" si="3">N16/$N$24</f>
        <v>0.2</v>
      </c>
    </row>
    <row r="17" spans="1:19">
      <c r="A17">
        <v>26</v>
      </c>
      <c r="B17" t="s">
        <v>143</v>
      </c>
      <c r="C17" t="s">
        <v>118</v>
      </c>
      <c r="D17">
        <v>6277</v>
      </c>
      <c r="E17">
        <f t="shared" si="0"/>
        <v>31385</v>
      </c>
      <c r="I17" s="103" t="s">
        <v>309</v>
      </c>
      <c r="J17" s="103">
        <v>115.14656959615881</v>
      </c>
      <c r="K17" s="129">
        <f t="shared" si="2"/>
        <v>0.11163036529088859</v>
      </c>
      <c r="L17" s="130">
        <f t="shared" ref="L17:L24" si="4">L16+K17</f>
        <v>0.37836383713424954</v>
      </c>
      <c r="M17" t="s">
        <v>560</v>
      </c>
      <c r="N17">
        <v>3</v>
      </c>
      <c r="O17" s="110">
        <f t="shared" si="3"/>
        <v>0.3</v>
      </c>
    </row>
    <row r="18" spans="1:19">
      <c r="A18">
        <v>30</v>
      </c>
      <c r="B18" t="s">
        <v>147</v>
      </c>
      <c r="C18" t="s">
        <v>118</v>
      </c>
      <c r="D18">
        <v>5251</v>
      </c>
      <c r="E18">
        <f t="shared" si="0"/>
        <v>26255</v>
      </c>
      <c r="I18" s="103" t="s">
        <v>251</v>
      </c>
      <c r="J18" s="103">
        <v>110.83803549924188</v>
      </c>
      <c r="K18" s="129">
        <f t="shared" si="2"/>
        <v>0.1074533999084728</v>
      </c>
      <c r="L18" s="130">
        <f t="shared" si="4"/>
        <v>0.48581723704272234</v>
      </c>
      <c r="M18" t="s">
        <v>560</v>
      </c>
      <c r="N18">
        <v>4</v>
      </c>
      <c r="O18" s="110">
        <f t="shared" si="3"/>
        <v>0.4</v>
      </c>
    </row>
    <row r="19" spans="1:19">
      <c r="A19">
        <v>13</v>
      </c>
      <c r="B19" t="s">
        <v>130</v>
      </c>
      <c r="C19" t="s">
        <v>118</v>
      </c>
      <c r="D19">
        <v>3275</v>
      </c>
      <c r="E19">
        <f t="shared" si="0"/>
        <v>16375</v>
      </c>
      <c r="I19" s="103" t="s">
        <v>196</v>
      </c>
      <c r="J19" s="103">
        <v>103.14513427961352</v>
      </c>
      <c r="K19" s="129">
        <f t="shared" si="2"/>
        <v>9.9995415043568195E-2</v>
      </c>
      <c r="L19" s="130">
        <f t="shared" si="4"/>
        <v>0.58581265208629052</v>
      </c>
      <c r="M19" t="s">
        <v>560</v>
      </c>
      <c r="N19">
        <v>5</v>
      </c>
      <c r="O19" s="110">
        <f t="shared" si="3"/>
        <v>0.5</v>
      </c>
    </row>
    <row r="20" spans="1:19">
      <c r="A20">
        <v>1</v>
      </c>
      <c r="B20" t="s">
        <v>117</v>
      </c>
      <c r="C20" t="s">
        <v>118</v>
      </c>
      <c r="D20">
        <v>3202</v>
      </c>
      <c r="E20">
        <f t="shared" si="0"/>
        <v>16010</v>
      </c>
      <c r="I20" s="103" t="s">
        <v>373</v>
      </c>
      <c r="J20" s="103">
        <v>100.32415670347019</v>
      </c>
      <c r="K20" s="129">
        <f t="shared" si="2"/>
        <v>9.7260581010676694E-2</v>
      </c>
      <c r="L20" s="130">
        <f t="shared" si="4"/>
        <v>0.68307323309696721</v>
      </c>
      <c r="M20" t="s">
        <v>560</v>
      </c>
      <c r="N20">
        <v>6</v>
      </c>
      <c r="O20" s="110">
        <f t="shared" si="3"/>
        <v>0.6</v>
      </c>
    </row>
    <row r="21" spans="1:19">
      <c r="A21">
        <v>9</v>
      </c>
      <c r="B21" t="s">
        <v>126</v>
      </c>
      <c r="C21" t="s">
        <v>118</v>
      </c>
      <c r="D21">
        <v>1728</v>
      </c>
      <c r="E21">
        <f t="shared" si="0"/>
        <v>8640</v>
      </c>
      <c r="I21" s="103" t="s">
        <v>403</v>
      </c>
      <c r="J21" s="103">
        <v>87.563095621889588</v>
      </c>
      <c r="K21" s="129">
        <f t="shared" si="2"/>
        <v>8.4889201515549254E-2</v>
      </c>
      <c r="L21" s="130">
        <f t="shared" si="4"/>
        <v>0.76796243461251645</v>
      </c>
      <c r="M21" t="s">
        <v>560</v>
      </c>
      <c r="N21">
        <v>7</v>
      </c>
      <c r="O21" s="110">
        <f t="shared" si="3"/>
        <v>0.7</v>
      </c>
    </row>
    <row r="22" spans="1:19">
      <c r="A22">
        <v>4</v>
      </c>
      <c r="B22" t="s">
        <v>121</v>
      </c>
      <c r="C22" t="s">
        <v>118</v>
      </c>
      <c r="D22">
        <v>618</v>
      </c>
      <c r="E22">
        <f t="shared" si="0"/>
        <v>3090</v>
      </c>
      <c r="I22" s="103" t="s">
        <v>118</v>
      </c>
      <c r="J22" s="103">
        <v>85.084943175016434</v>
      </c>
      <c r="K22" s="129">
        <f t="shared" si="2"/>
        <v>8.248672383982536E-2</v>
      </c>
      <c r="L22" s="130">
        <f t="shared" si="4"/>
        <v>0.85044915845234181</v>
      </c>
      <c r="M22" t="s">
        <v>560</v>
      </c>
      <c r="N22">
        <v>8</v>
      </c>
      <c r="O22" s="110">
        <f t="shared" si="3"/>
        <v>0.8</v>
      </c>
    </row>
    <row r="23" spans="1:19">
      <c r="A23">
        <v>22</v>
      </c>
      <c r="B23" t="s">
        <v>139</v>
      </c>
      <c r="C23" t="s">
        <v>118</v>
      </c>
      <c r="D23">
        <v>508</v>
      </c>
      <c r="E23">
        <f t="shared" si="0"/>
        <v>2540</v>
      </c>
      <c r="I23" s="103" t="s">
        <v>150</v>
      </c>
      <c r="J23" s="103">
        <v>85.029056953677539</v>
      </c>
      <c r="K23" s="129">
        <f t="shared" si="2"/>
        <v>8.2432544203170366E-2</v>
      </c>
      <c r="L23" s="130">
        <f t="shared" si="4"/>
        <v>0.93288170265551218</v>
      </c>
      <c r="M23" t="s">
        <v>562</v>
      </c>
      <c r="N23">
        <v>9</v>
      </c>
      <c r="O23" s="110">
        <f t="shared" si="3"/>
        <v>0.9</v>
      </c>
    </row>
    <row r="24" spans="1:19">
      <c r="A24">
        <v>6</v>
      </c>
      <c r="B24" t="s">
        <v>123</v>
      </c>
      <c r="C24" t="s">
        <v>118</v>
      </c>
      <c r="D24">
        <v>289</v>
      </c>
      <c r="E24">
        <f t="shared" si="0"/>
        <v>1445</v>
      </c>
      <c r="I24" s="103" t="s">
        <v>348</v>
      </c>
      <c r="J24" s="103">
        <v>69.232432199015435</v>
      </c>
      <c r="K24" s="129">
        <f t="shared" si="2"/>
        <v>6.7118297344488015E-2</v>
      </c>
      <c r="L24" s="130">
        <f t="shared" si="4"/>
        <v>1.0000000000000002</v>
      </c>
      <c r="M24" t="s">
        <v>562</v>
      </c>
      <c r="N24">
        <v>10</v>
      </c>
      <c r="O24" s="110">
        <f t="shared" si="3"/>
        <v>1</v>
      </c>
    </row>
    <row r="25" spans="1:19">
      <c r="A25">
        <v>7</v>
      </c>
      <c r="B25" t="s">
        <v>124</v>
      </c>
      <c r="C25" t="s">
        <v>118</v>
      </c>
      <c r="D25">
        <v>100</v>
      </c>
      <c r="E25">
        <f t="shared" si="0"/>
        <v>500</v>
      </c>
      <c r="I25" s="103" t="s">
        <v>566</v>
      </c>
      <c r="J25" s="103">
        <f>SUM(J15:J24)</f>
        <v>1031.4986365592163</v>
      </c>
      <c r="K25" s="110"/>
      <c r="L25"/>
      <c r="O25" s="110"/>
    </row>
    <row r="26" spans="1:19">
      <c r="A26">
        <v>14</v>
      </c>
      <c r="B26" t="s">
        <v>131</v>
      </c>
      <c r="C26" t="s">
        <v>118</v>
      </c>
      <c r="D26">
        <v>83</v>
      </c>
      <c r="E26">
        <f t="shared" si="0"/>
        <v>415</v>
      </c>
    </row>
    <row r="27" spans="1:19">
      <c r="A27">
        <v>28</v>
      </c>
      <c r="B27" t="s">
        <v>145</v>
      </c>
      <c r="C27" t="s">
        <v>118</v>
      </c>
      <c r="D27">
        <v>69</v>
      </c>
      <c r="E27">
        <f t="shared" si="0"/>
        <v>345</v>
      </c>
      <c r="G27"/>
      <c r="H27"/>
      <c r="I27"/>
      <c r="J27"/>
      <c r="K27"/>
      <c r="L27"/>
      <c r="M27"/>
      <c r="O27"/>
      <c r="P27"/>
    </row>
    <row r="28" spans="1:19" ht="16">
      <c r="A28">
        <v>20</v>
      </c>
      <c r="B28" t="s">
        <v>137</v>
      </c>
      <c r="C28" t="s">
        <v>118</v>
      </c>
      <c r="D28">
        <v>38</v>
      </c>
      <c r="E28">
        <f t="shared" si="0"/>
        <v>190</v>
      </c>
      <c r="G28"/>
      <c r="H28"/>
      <c r="I28"/>
      <c r="J28" s="51" t="s">
        <v>11</v>
      </c>
      <c r="K28" s="51" t="s">
        <v>14</v>
      </c>
      <c r="L28" s="51" t="s">
        <v>17</v>
      </c>
      <c r="M28" s="51" t="s">
        <v>21</v>
      </c>
      <c r="N28" s="51" t="s">
        <v>51</v>
      </c>
      <c r="O28" s="51" t="s">
        <v>52</v>
      </c>
      <c r="P28" s="51" t="s">
        <v>31</v>
      </c>
      <c r="Q28" s="51" t="s">
        <v>36</v>
      </c>
      <c r="R28" s="51" t="s">
        <v>39</v>
      </c>
      <c r="S28" s="51" t="s">
        <v>42</v>
      </c>
    </row>
    <row r="29" spans="1:19" ht="16">
      <c r="A29">
        <v>11</v>
      </c>
      <c r="B29" t="s">
        <v>128</v>
      </c>
      <c r="C29" t="s">
        <v>118</v>
      </c>
      <c r="D29">
        <v>16</v>
      </c>
      <c r="E29">
        <f t="shared" si="0"/>
        <v>80</v>
      </c>
      <c r="G29" s="90" t="s">
        <v>548</v>
      </c>
      <c r="H29" s="91">
        <v>6</v>
      </c>
      <c r="I29" s="71" t="s">
        <v>515</v>
      </c>
      <c r="J29" s="315">
        <v>590</v>
      </c>
      <c r="K29" s="315">
        <v>357</v>
      </c>
      <c r="L29" s="315">
        <v>944</v>
      </c>
      <c r="M29" s="315">
        <v>613</v>
      </c>
      <c r="N29" s="315">
        <v>820</v>
      </c>
      <c r="O29" s="315">
        <v>699</v>
      </c>
      <c r="P29" s="315">
        <v>588</v>
      </c>
      <c r="Q29" s="315">
        <v>1170</v>
      </c>
      <c r="R29" s="315">
        <v>995</v>
      </c>
      <c r="S29" s="315">
        <v>292</v>
      </c>
    </row>
    <row r="30" spans="1:19" ht="16">
      <c r="A30">
        <v>2</v>
      </c>
      <c r="B30" t="s">
        <v>119</v>
      </c>
      <c r="C30" t="s">
        <v>118</v>
      </c>
      <c r="D30">
        <v>0</v>
      </c>
      <c r="E30">
        <f t="shared" si="0"/>
        <v>0</v>
      </c>
      <c r="G30"/>
      <c r="H30"/>
      <c r="I30" s="71" t="s">
        <v>518</v>
      </c>
      <c r="J30" s="315">
        <v>0.12</v>
      </c>
      <c r="K30" s="315">
        <v>0.1</v>
      </c>
      <c r="L30" s="315">
        <v>0.15</v>
      </c>
      <c r="M30" s="315">
        <v>0.12</v>
      </c>
      <c r="N30" s="315">
        <v>0.09</v>
      </c>
      <c r="O30" s="315">
        <v>0.09</v>
      </c>
      <c r="P30" s="315">
        <v>0.1</v>
      </c>
      <c r="Q30" s="315">
        <v>0.12</v>
      </c>
      <c r="R30" s="315">
        <v>0.2</v>
      </c>
      <c r="S30" s="315">
        <v>0.1</v>
      </c>
    </row>
    <row r="31" spans="1:19" ht="17">
      <c r="A31">
        <v>10</v>
      </c>
      <c r="B31" t="s">
        <v>127</v>
      </c>
      <c r="C31" t="s">
        <v>118</v>
      </c>
      <c r="D31">
        <v>0</v>
      </c>
      <c r="E31">
        <f t="shared" si="0"/>
        <v>0</v>
      </c>
      <c r="G31"/>
      <c r="H31"/>
      <c r="I31" s="70" t="s">
        <v>1</v>
      </c>
      <c r="J31" s="315" t="s">
        <v>10</v>
      </c>
      <c r="K31" s="315" t="s">
        <v>13</v>
      </c>
      <c r="L31" s="315" t="s">
        <v>16</v>
      </c>
      <c r="M31" s="315" t="s">
        <v>20</v>
      </c>
      <c r="N31" s="315" t="s">
        <v>23</v>
      </c>
      <c r="O31" s="315" t="s">
        <v>27</v>
      </c>
      <c r="P31" s="315" t="s">
        <v>30</v>
      </c>
      <c r="Q31" s="315" t="s">
        <v>34</v>
      </c>
      <c r="R31" s="315" t="s">
        <v>38</v>
      </c>
      <c r="S31" s="315" t="s">
        <v>41</v>
      </c>
    </row>
    <row r="32" spans="1:19" ht="16">
      <c r="A32">
        <v>16</v>
      </c>
      <c r="B32" t="s">
        <v>133</v>
      </c>
      <c r="C32" t="s">
        <v>118</v>
      </c>
      <c r="D32">
        <v>0</v>
      </c>
      <c r="E32">
        <f t="shared" si="0"/>
        <v>0</v>
      </c>
      <c r="G32"/>
      <c r="H32"/>
      <c r="I32" s="71" t="s">
        <v>523</v>
      </c>
      <c r="J32" s="315">
        <v>3</v>
      </c>
      <c r="K32" s="315">
        <v>1</v>
      </c>
      <c r="L32" s="315">
        <v>2</v>
      </c>
      <c r="M32" s="315">
        <v>1</v>
      </c>
      <c r="N32" s="315">
        <v>4</v>
      </c>
      <c r="O32" s="315">
        <v>4</v>
      </c>
      <c r="P32" s="315">
        <v>2</v>
      </c>
      <c r="Q32" s="315">
        <v>4</v>
      </c>
      <c r="R32" s="315">
        <v>1</v>
      </c>
      <c r="S32" s="315">
        <v>3</v>
      </c>
    </row>
    <row r="33" spans="1:19" ht="16">
      <c r="A33">
        <v>48</v>
      </c>
      <c r="B33" t="s">
        <v>166</v>
      </c>
      <c r="C33" t="s">
        <v>150</v>
      </c>
      <c r="D33">
        <v>15850</v>
      </c>
      <c r="E33">
        <f t="shared" ref="E33:E77" si="5">D33*3</f>
        <v>47550</v>
      </c>
      <c r="G33"/>
      <c r="H33"/>
      <c r="I33" s="51" t="s">
        <v>524</v>
      </c>
      <c r="J33" s="315">
        <v>8</v>
      </c>
      <c r="K33" s="315">
        <v>9</v>
      </c>
      <c r="L33" s="315">
        <v>2</v>
      </c>
      <c r="M33" s="315">
        <v>4</v>
      </c>
      <c r="N33" s="315">
        <v>8</v>
      </c>
      <c r="O33" s="315">
        <v>8</v>
      </c>
      <c r="P33" s="315">
        <v>3</v>
      </c>
      <c r="Q33" s="315">
        <v>12</v>
      </c>
      <c r="R33" s="315">
        <v>2</v>
      </c>
      <c r="S33" s="315">
        <v>4</v>
      </c>
    </row>
    <row r="34" spans="1:19" ht="16">
      <c r="A34">
        <v>59</v>
      </c>
      <c r="B34" t="s">
        <v>177</v>
      </c>
      <c r="C34" t="s">
        <v>150</v>
      </c>
      <c r="D34">
        <v>15230</v>
      </c>
      <c r="E34">
        <f t="shared" si="5"/>
        <v>45690</v>
      </c>
      <c r="G34"/>
      <c r="H34"/>
      <c r="I34" s="71" t="s">
        <v>525</v>
      </c>
      <c r="J34" s="315">
        <v>20</v>
      </c>
      <c r="K34" s="315">
        <v>20</v>
      </c>
      <c r="L34" s="315">
        <v>20</v>
      </c>
      <c r="M34" s="315">
        <v>20</v>
      </c>
      <c r="N34" s="315">
        <v>40</v>
      </c>
      <c r="O34" s="315">
        <v>40</v>
      </c>
      <c r="P34" s="315">
        <v>20</v>
      </c>
      <c r="Q34" s="315">
        <v>40</v>
      </c>
      <c r="R34" s="315">
        <v>20</v>
      </c>
      <c r="S34" s="315">
        <v>20</v>
      </c>
    </row>
    <row r="35" spans="1:19" ht="16">
      <c r="A35">
        <v>63</v>
      </c>
      <c r="B35" t="s">
        <v>181</v>
      </c>
      <c r="C35" t="s">
        <v>150</v>
      </c>
      <c r="D35">
        <v>15039</v>
      </c>
      <c r="E35">
        <f t="shared" si="5"/>
        <v>45117</v>
      </c>
      <c r="G35"/>
      <c r="H35"/>
      <c r="I35" s="71" t="s">
        <v>526</v>
      </c>
      <c r="J35" s="315">
        <v>3.8461538461538459E-3</v>
      </c>
      <c r="K35" s="315">
        <v>4.3269230769230763E-3</v>
      </c>
      <c r="L35" s="315">
        <v>9.6153846153846148E-4</v>
      </c>
      <c r="M35" s="315">
        <v>1.923076923076923E-3</v>
      </c>
      <c r="N35" s="315">
        <v>3.8461538461538459E-3</v>
      </c>
      <c r="O35" s="315">
        <v>3.8461538461538459E-3</v>
      </c>
      <c r="P35" s="315">
        <v>1.4423076923076922E-3</v>
      </c>
      <c r="Q35" s="315">
        <v>5.7692307692307687E-3</v>
      </c>
      <c r="R35" s="315">
        <v>9.6153846153846148E-4</v>
      </c>
      <c r="S35" s="315">
        <v>1.923076923076923E-3</v>
      </c>
    </row>
    <row r="36" spans="1:19" ht="16">
      <c r="A36">
        <v>76</v>
      </c>
      <c r="B36" t="s">
        <v>194</v>
      </c>
      <c r="C36" t="s">
        <v>150</v>
      </c>
      <c r="D36">
        <v>13868</v>
      </c>
      <c r="E36">
        <f t="shared" si="5"/>
        <v>41604</v>
      </c>
      <c r="G36"/>
      <c r="H36"/>
      <c r="I36" s="71" t="s">
        <v>527</v>
      </c>
      <c r="J36" s="315">
        <v>70.8</v>
      </c>
      <c r="K36" s="315">
        <v>35.700000000000003</v>
      </c>
      <c r="L36" s="315">
        <v>141.6</v>
      </c>
      <c r="M36" s="315">
        <v>73.56</v>
      </c>
      <c r="N36" s="315">
        <v>73.8</v>
      </c>
      <c r="O36" s="315">
        <v>62.91</v>
      </c>
      <c r="P36" s="315">
        <v>58.800000000000004</v>
      </c>
      <c r="Q36" s="315">
        <v>140.4</v>
      </c>
      <c r="R36" s="315">
        <v>199</v>
      </c>
      <c r="S36" s="315">
        <v>29.200000000000003</v>
      </c>
    </row>
    <row r="37" spans="1:19" ht="16">
      <c r="A37">
        <v>71</v>
      </c>
      <c r="B37" t="s">
        <v>189</v>
      </c>
      <c r="C37" t="s">
        <v>150</v>
      </c>
      <c r="D37">
        <v>13629</v>
      </c>
      <c r="E37">
        <f t="shared" si="5"/>
        <v>40887</v>
      </c>
      <c r="G37"/>
      <c r="H37"/>
      <c r="I37" s="72" t="s">
        <v>528</v>
      </c>
      <c r="J37" s="315">
        <v>1770</v>
      </c>
      <c r="K37" s="315">
        <v>357</v>
      </c>
      <c r="L37" s="315">
        <v>1888</v>
      </c>
      <c r="M37" s="315">
        <v>613</v>
      </c>
      <c r="N37" s="315">
        <v>3280</v>
      </c>
      <c r="O37" s="315">
        <v>2796</v>
      </c>
      <c r="P37" s="315">
        <v>1176</v>
      </c>
      <c r="Q37" s="315">
        <v>4680</v>
      </c>
      <c r="R37" s="315">
        <v>995</v>
      </c>
      <c r="S37" s="315">
        <v>876</v>
      </c>
    </row>
    <row r="38" spans="1:19" ht="16">
      <c r="A38">
        <v>49</v>
      </c>
      <c r="B38" t="s">
        <v>167</v>
      </c>
      <c r="C38" t="s">
        <v>150</v>
      </c>
      <c r="D38">
        <v>13526</v>
      </c>
      <c r="E38">
        <f t="shared" si="5"/>
        <v>40578</v>
      </c>
      <c r="G38"/>
      <c r="H38"/>
      <c r="I38" s="73" t="s">
        <v>529</v>
      </c>
      <c r="J38" s="315">
        <v>122.6291971758765</v>
      </c>
      <c r="K38" s="315">
        <v>35.700000000000003</v>
      </c>
      <c r="L38" s="315">
        <v>200.25264043203023</v>
      </c>
      <c r="M38" s="315">
        <v>73.56</v>
      </c>
      <c r="N38" s="315">
        <v>147.6</v>
      </c>
      <c r="O38" s="315">
        <v>125.82</v>
      </c>
      <c r="P38" s="315">
        <v>83.155757467537995</v>
      </c>
      <c r="Q38" s="315">
        <v>280.8</v>
      </c>
      <c r="R38" s="315">
        <v>199</v>
      </c>
      <c r="S38" s="315">
        <v>50.575883581011219</v>
      </c>
    </row>
    <row r="39" spans="1:19" ht="16">
      <c r="A39">
        <v>46</v>
      </c>
      <c r="B39" t="s">
        <v>164</v>
      </c>
      <c r="C39" t="s">
        <v>150</v>
      </c>
      <c r="D39">
        <v>12735</v>
      </c>
      <c r="E39">
        <f t="shared" si="5"/>
        <v>38205</v>
      </c>
      <c r="G39"/>
      <c r="H39"/>
      <c r="I39" s="71" t="s">
        <v>530</v>
      </c>
      <c r="J39" s="315">
        <v>2477.0950728625658</v>
      </c>
      <c r="K39" s="315">
        <v>1816.6636085601172</v>
      </c>
      <c r="L39" s="315">
        <v>6266.6099288211644</v>
      </c>
      <c r="M39" s="315">
        <v>3570.7702250354896</v>
      </c>
      <c r="N39" s="315">
        <v>4129.8910397248983</v>
      </c>
      <c r="O39" s="315">
        <v>3813.0302909890447</v>
      </c>
      <c r="P39" s="315">
        <v>4038.2174285196684</v>
      </c>
      <c r="Q39" s="315">
        <v>4027.902680055714</v>
      </c>
      <c r="R39" s="315">
        <v>6433.6614769507414</v>
      </c>
      <c r="S39" s="315">
        <v>2464.467488119898</v>
      </c>
    </row>
    <row r="40" spans="1:19" ht="16">
      <c r="A40">
        <v>65</v>
      </c>
      <c r="B40" t="s">
        <v>183</v>
      </c>
      <c r="C40" t="s">
        <v>150</v>
      </c>
      <c r="D40">
        <v>12611</v>
      </c>
      <c r="E40">
        <f t="shared" si="5"/>
        <v>37833</v>
      </c>
      <c r="G40"/>
      <c r="H40"/>
      <c r="I40" s="71" t="s">
        <v>531</v>
      </c>
      <c r="J40" s="315">
        <v>202.33817534019622</v>
      </c>
      <c r="K40" s="315">
        <v>58.905000000000001</v>
      </c>
      <c r="L40" s="315">
        <v>330.41685671284989</v>
      </c>
      <c r="M40" s="315">
        <v>121.374</v>
      </c>
      <c r="N40" s="315">
        <v>243.53999999999996</v>
      </c>
      <c r="O40" s="315">
        <v>207.60299999999998</v>
      </c>
      <c r="P40" s="315">
        <v>137.20699982143768</v>
      </c>
      <c r="Q40" s="315">
        <v>463.32</v>
      </c>
      <c r="R40" s="315">
        <v>328.34999999999997</v>
      </c>
      <c r="S40" s="315">
        <v>83.450207908668503</v>
      </c>
    </row>
    <row r="41" spans="1:19" ht="16">
      <c r="A41">
        <v>68</v>
      </c>
      <c r="B41" t="s">
        <v>186</v>
      </c>
      <c r="C41" t="s">
        <v>150</v>
      </c>
      <c r="D41">
        <v>12041</v>
      </c>
      <c r="E41">
        <f t="shared" si="5"/>
        <v>36123</v>
      </c>
      <c r="G41"/>
      <c r="H41"/>
      <c r="I41" s="71" t="s">
        <v>532</v>
      </c>
      <c r="J41" s="315">
        <v>1972.3381753401961</v>
      </c>
      <c r="K41" s="315">
        <v>415.90499999999997</v>
      </c>
      <c r="L41" s="315">
        <v>2218.4168567128499</v>
      </c>
      <c r="M41" s="315">
        <v>734.37400000000002</v>
      </c>
      <c r="N41" s="315">
        <v>3523.54</v>
      </c>
      <c r="O41" s="315">
        <v>3003.6030000000001</v>
      </c>
      <c r="P41" s="315">
        <v>1313.2069998214376</v>
      </c>
      <c r="Q41" s="315">
        <v>5143.32</v>
      </c>
      <c r="R41" s="315">
        <v>1323.35</v>
      </c>
      <c r="S41" s="315">
        <v>959.45020790866852</v>
      </c>
    </row>
    <row r="42" spans="1:19" ht="16">
      <c r="A42">
        <v>50</v>
      </c>
      <c r="B42" t="s">
        <v>168</v>
      </c>
      <c r="C42" t="s">
        <v>150</v>
      </c>
      <c r="D42">
        <v>11970</v>
      </c>
      <c r="E42">
        <f t="shared" si="5"/>
        <v>35910</v>
      </c>
      <c r="G42"/>
      <c r="H42"/>
      <c r="I42" s="71" t="s">
        <v>533</v>
      </c>
      <c r="J42" s="315">
        <v>2679.4332482027621</v>
      </c>
      <c r="K42" s="315">
        <v>1875.5686085601171</v>
      </c>
      <c r="L42" s="315">
        <v>6597.0267855340144</v>
      </c>
      <c r="M42" s="315">
        <v>3692.1442250354894</v>
      </c>
      <c r="N42" s="315">
        <v>4373.4310397248983</v>
      </c>
      <c r="O42" s="315">
        <v>4020.6332909890448</v>
      </c>
      <c r="P42" s="315">
        <v>4175.4244283411062</v>
      </c>
      <c r="Q42" s="315">
        <v>4491.2226800557137</v>
      </c>
      <c r="R42" s="315">
        <v>6762.0114769507418</v>
      </c>
      <c r="S42" s="315">
        <v>2547.9176960285663</v>
      </c>
    </row>
    <row r="43" spans="1:19" ht="16">
      <c r="A43">
        <v>61</v>
      </c>
      <c r="B43" t="s">
        <v>179</v>
      </c>
      <c r="C43" t="s">
        <v>150</v>
      </c>
      <c r="D43">
        <v>11432</v>
      </c>
      <c r="E43">
        <f t="shared" si="5"/>
        <v>34296</v>
      </c>
      <c r="G43"/>
      <c r="H43"/>
      <c r="I43" s="71" t="s">
        <v>534</v>
      </c>
      <c r="J43" s="315">
        <v>44.657220803379367</v>
      </c>
      <c r="K43" s="315">
        <v>31.259476809335286</v>
      </c>
      <c r="L43" s="315">
        <v>109.95044642556691</v>
      </c>
      <c r="M43" s="315">
        <v>61.535737083924822</v>
      </c>
      <c r="N43" s="315">
        <v>72.890517328748302</v>
      </c>
      <c r="O43" s="315">
        <v>67.01055484981741</v>
      </c>
      <c r="P43" s="315">
        <v>69.590407139018438</v>
      </c>
      <c r="Q43" s="315">
        <v>74.853711334261888</v>
      </c>
      <c r="R43" s="315">
        <v>112.70019128251236</v>
      </c>
      <c r="S43" s="315">
        <v>42.465294933809439</v>
      </c>
    </row>
    <row r="44" spans="1:19">
      <c r="A44">
        <v>56</v>
      </c>
      <c r="B44" t="s">
        <v>174</v>
      </c>
      <c r="C44" t="s">
        <v>150</v>
      </c>
      <c r="D44">
        <v>11353</v>
      </c>
      <c r="E44">
        <f t="shared" si="5"/>
        <v>34059</v>
      </c>
      <c r="G44"/>
      <c r="H44"/>
      <c r="I44"/>
      <c r="J44"/>
      <c r="K44"/>
      <c r="L44"/>
      <c r="M44"/>
      <c r="O44"/>
      <c r="P44"/>
    </row>
    <row r="45" spans="1:19">
      <c r="A45">
        <v>34</v>
      </c>
      <c r="B45" t="s">
        <v>152</v>
      </c>
      <c r="C45" t="s">
        <v>150</v>
      </c>
      <c r="D45">
        <v>11312</v>
      </c>
      <c r="E45">
        <f t="shared" si="5"/>
        <v>33936</v>
      </c>
      <c r="G45"/>
      <c r="H45"/>
      <c r="I45"/>
      <c r="J45"/>
      <c r="K45"/>
      <c r="L45"/>
      <c r="M45"/>
      <c r="O45"/>
      <c r="P45"/>
    </row>
    <row r="46" spans="1:19">
      <c r="A46">
        <v>39</v>
      </c>
      <c r="B46" t="s">
        <v>157</v>
      </c>
      <c r="C46" t="s">
        <v>150</v>
      </c>
      <c r="D46">
        <v>10212</v>
      </c>
      <c r="E46">
        <f t="shared" si="5"/>
        <v>30636</v>
      </c>
      <c r="G46"/>
      <c r="H46"/>
      <c r="I46"/>
      <c r="J46"/>
      <c r="K46"/>
      <c r="L46"/>
      <c r="M46"/>
      <c r="O46"/>
      <c r="P46"/>
    </row>
    <row r="47" spans="1:19">
      <c r="A47">
        <v>44</v>
      </c>
      <c r="B47" t="s">
        <v>162</v>
      </c>
      <c r="C47" t="s">
        <v>150</v>
      </c>
      <c r="D47">
        <v>8050</v>
      </c>
      <c r="E47">
        <f t="shared" si="5"/>
        <v>24150</v>
      </c>
      <c r="G47"/>
      <c r="H47"/>
      <c r="I47"/>
      <c r="J47"/>
      <c r="K47"/>
      <c r="L47"/>
      <c r="M47"/>
      <c r="O47"/>
      <c r="P47"/>
    </row>
    <row r="48" spans="1:19">
      <c r="A48">
        <v>66</v>
      </c>
      <c r="B48" t="s">
        <v>184</v>
      </c>
      <c r="C48" t="s">
        <v>150</v>
      </c>
      <c r="D48">
        <v>7954</v>
      </c>
      <c r="E48">
        <f t="shared" si="5"/>
        <v>23862</v>
      </c>
      <c r="G48"/>
      <c r="H48"/>
      <c r="I48"/>
      <c r="J48"/>
      <c r="K48"/>
      <c r="L48"/>
      <c r="M48"/>
      <c r="O48"/>
      <c r="P48"/>
    </row>
    <row r="49" spans="1:16">
      <c r="A49">
        <v>43</v>
      </c>
      <c r="B49" t="s">
        <v>161</v>
      </c>
      <c r="C49" t="s">
        <v>150</v>
      </c>
      <c r="D49">
        <v>7897</v>
      </c>
      <c r="E49">
        <f t="shared" si="5"/>
        <v>23691</v>
      </c>
      <c r="G49"/>
      <c r="H49"/>
      <c r="I49"/>
      <c r="J49"/>
      <c r="K49"/>
      <c r="L49"/>
      <c r="M49"/>
      <c r="O49"/>
      <c r="P49"/>
    </row>
    <row r="50" spans="1:16">
      <c r="A50">
        <v>51</v>
      </c>
      <c r="B50" t="s">
        <v>169</v>
      </c>
      <c r="C50" t="s">
        <v>150</v>
      </c>
      <c r="D50">
        <v>7702</v>
      </c>
      <c r="E50">
        <f t="shared" si="5"/>
        <v>23106</v>
      </c>
      <c r="G50"/>
      <c r="H50"/>
      <c r="I50"/>
      <c r="J50"/>
      <c r="K50"/>
      <c r="L50"/>
      <c r="M50"/>
      <c r="O50"/>
      <c r="P50"/>
    </row>
    <row r="51" spans="1:16">
      <c r="A51">
        <v>73</v>
      </c>
      <c r="B51" t="s">
        <v>191</v>
      </c>
      <c r="C51" t="s">
        <v>150</v>
      </c>
      <c r="D51">
        <v>7652</v>
      </c>
      <c r="E51">
        <f t="shared" si="5"/>
        <v>22956</v>
      </c>
      <c r="G51"/>
      <c r="H51"/>
      <c r="I51"/>
      <c r="J51"/>
      <c r="K51"/>
      <c r="L51"/>
      <c r="M51"/>
      <c r="O51"/>
      <c r="P51"/>
    </row>
    <row r="52" spans="1:16">
      <c r="A52">
        <v>37</v>
      </c>
      <c r="B52" t="s">
        <v>155</v>
      </c>
      <c r="C52" t="s">
        <v>150</v>
      </c>
      <c r="D52">
        <v>7156</v>
      </c>
      <c r="E52">
        <f t="shared" si="5"/>
        <v>21468</v>
      </c>
      <c r="G52"/>
      <c r="H52"/>
      <c r="I52"/>
      <c r="J52"/>
      <c r="K52"/>
      <c r="L52"/>
      <c r="M52"/>
      <c r="O52"/>
      <c r="P52"/>
    </row>
    <row r="53" spans="1:16">
      <c r="A53">
        <v>33</v>
      </c>
      <c r="B53" t="s">
        <v>151</v>
      </c>
      <c r="C53" t="s">
        <v>150</v>
      </c>
      <c r="D53">
        <v>7027</v>
      </c>
      <c r="E53">
        <f t="shared" si="5"/>
        <v>21081</v>
      </c>
      <c r="G53"/>
      <c r="H53"/>
      <c r="I53"/>
      <c r="J53"/>
      <c r="K53"/>
      <c r="L53"/>
      <c r="M53"/>
      <c r="O53"/>
      <c r="P53"/>
    </row>
    <row r="54" spans="1:16">
      <c r="A54">
        <v>55</v>
      </c>
      <c r="B54" t="s">
        <v>173</v>
      </c>
      <c r="C54" t="s">
        <v>150</v>
      </c>
      <c r="D54">
        <v>7022</v>
      </c>
      <c r="E54">
        <f t="shared" si="5"/>
        <v>21066</v>
      </c>
      <c r="G54"/>
      <c r="H54"/>
      <c r="I54"/>
      <c r="J54"/>
      <c r="K54"/>
      <c r="L54"/>
      <c r="M54"/>
      <c r="O54"/>
      <c r="P54"/>
    </row>
    <row r="55" spans="1:16">
      <c r="A55">
        <v>67</v>
      </c>
      <c r="B55" t="s">
        <v>185</v>
      </c>
      <c r="C55" t="s">
        <v>150</v>
      </c>
      <c r="D55">
        <v>6040</v>
      </c>
      <c r="E55">
        <f t="shared" si="5"/>
        <v>18120</v>
      </c>
      <c r="G55"/>
      <c r="H55"/>
      <c r="I55"/>
      <c r="J55"/>
      <c r="K55"/>
      <c r="L55"/>
      <c r="M55"/>
      <c r="O55"/>
      <c r="P55"/>
    </row>
    <row r="56" spans="1:16">
      <c r="A56">
        <v>64</v>
      </c>
      <c r="B56" t="s">
        <v>182</v>
      </c>
      <c r="C56" t="s">
        <v>150</v>
      </c>
      <c r="D56">
        <v>5893</v>
      </c>
      <c r="E56">
        <f t="shared" si="5"/>
        <v>17679</v>
      </c>
      <c r="G56"/>
      <c r="H56"/>
      <c r="I56"/>
      <c r="J56"/>
      <c r="K56"/>
      <c r="L56"/>
      <c r="M56"/>
      <c r="O56"/>
      <c r="P56"/>
    </row>
    <row r="57" spans="1:16">
      <c r="A57">
        <v>53</v>
      </c>
      <c r="B57" t="s">
        <v>171</v>
      </c>
      <c r="C57" t="s">
        <v>150</v>
      </c>
      <c r="D57">
        <v>4956</v>
      </c>
      <c r="E57">
        <f t="shared" si="5"/>
        <v>14868</v>
      </c>
      <c r="G57"/>
      <c r="H57"/>
      <c r="I57"/>
      <c r="J57"/>
      <c r="K57"/>
      <c r="L57"/>
      <c r="M57"/>
      <c r="O57"/>
      <c r="P57"/>
    </row>
    <row r="58" spans="1:16">
      <c r="A58">
        <v>74</v>
      </c>
      <c r="B58" t="s">
        <v>192</v>
      </c>
      <c r="C58" t="s">
        <v>150</v>
      </c>
      <c r="D58">
        <v>4853</v>
      </c>
      <c r="E58">
        <f t="shared" si="5"/>
        <v>14559</v>
      </c>
      <c r="G58"/>
      <c r="H58"/>
      <c r="I58"/>
      <c r="J58"/>
      <c r="K58"/>
      <c r="L58"/>
      <c r="M58"/>
      <c r="O58"/>
      <c r="P58"/>
    </row>
    <row r="59" spans="1:16">
      <c r="A59">
        <v>70</v>
      </c>
      <c r="B59" t="s">
        <v>188</v>
      </c>
      <c r="C59" t="s">
        <v>150</v>
      </c>
      <c r="D59">
        <v>4747</v>
      </c>
      <c r="E59">
        <f t="shared" si="5"/>
        <v>14241</v>
      </c>
      <c r="G59"/>
      <c r="H59"/>
      <c r="I59"/>
      <c r="J59"/>
      <c r="K59"/>
      <c r="L59"/>
      <c r="M59"/>
      <c r="O59"/>
      <c r="P59"/>
    </row>
    <row r="60" spans="1:16">
      <c r="A60">
        <v>62</v>
      </c>
      <c r="B60" t="s">
        <v>180</v>
      </c>
      <c r="C60" t="s">
        <v>150</v>
      </c>
      <c r="D60">
        <v>4518</v>
      </c>
      <c r="E60">
        <f t="shared" si="5"/>
        <v>13554</v>
      </c>
      <c r="G60"/>
      <c r="H60"/>
      <c r="I60"/>
      <c r="J60"/>
      <c r="K60"/>
      <c r="L60"/>
      <c r="M60"/>
      <c r="O60"/>
      <c r="P60"/>
    </row>
    <row r="61" spans="1:16">
      <c r="A61">
        <v>60</v>
      </c>
      <c r="B61" t="s">
        <v>178</v>
      </c>
      <c r="C61" t="s">
        <v>150</v>
      </c>
      <c r="D61">
        <v>3970</v>
      </c>
      <c r="E61">
        <f t="shared" si="5"/>
        <v>11910</v>
      </c>
      <c r="G61"/>
      <c r="H61"/>
      <c r="I61"/>
      <c r="J61"/>
      <c r="K61"/>
      <c r="L61"/>
      <c r="M61"/>
      <c r="O61"/>
      <c r="P61"/>
    </row>
    <row r="62" spans="1:16">
      <c r="A62">
        <v>40</v>
      </c>
      <c r="B62" t="s">
        <v>158</v>
      </c>
      <c r="C62" t="s">
        <v>150</v>
      </c>
      <c r="D62">
        <v>3831</v>
      </c>
      <c r="E62">
        <f t="shared" si="5"/>
        <v>11493</v>
      </c>
      <c r="G62"/>
      <c r="H62"/>
      <c r="I62"/>
      <c r="J62"/>
      <c r="K62"/>
      <c r="L62"/>
      <c r="M62"/>
      <c r="O62"/>
      <c r="P62"/>
    </row>
    <row r="63" spans="1:16">
      <c r="A63">
        <v>38</v>
      </c>
      <c r="B63" t="s">
        <v>156</v>
      </c>
      <c r="C63" t="s">
        <v>150</v>
      </c>
      <c r="D63">
        <v>3696</v>
      </c>
      <c r="E63">
        <f t="shared" si="5"/>
        <v>11088</v>
      </c>
      <c r="G63"/>
      <c r="H63"/>
      <c r="I63"/>
      <c r="J63"/>
      <c r="K63"/>
      <c r="L63"/>
      <c r="M63"/>
      <c r="O63"/>
      <c r="P63"/>
    </row>
    <row r="64" spans="1:16">
      <c r="A64">
        <v>45</v>
      </c>
      <c r="B64" t="s">
        <v>163</v>
      </c>
      <c r="C64" t="s">
        <v>150</v>
      </c>
      <c r="D64">
        <v>3115</v>
      </c>
      <c r="E64">
        <f t="shared" si="5"/>
        <v>9345</v>
      </c>
      <c r="G64"/>
      <c r="H64"/>
      <c r="I64"/>
      <c r="J64"/>
      <c r="K64"/>
      <c r="L64"/>
      <c r="M64"/>
      <c r="O64"/>
      <c r="P64"/>
    </row>
    <row r="65" spans="1:16">
      <c r="A65">
        <v>36</v>
      </c>
      <c r="B65" t="s">
        <v>154</v>
      </c>
      <c r="C65" t="s">
        <v>150</v>
      </c>
      <c r="D65">
        <v>2493</v>
      </c>
      <c r="E65">
        <f t="shared" si="5"/>
        <v>7479</v>
      </c>
      <c r="G65"/>
      <c r="H65"/>
      <c r="I65"/>
      <c r="J65"/>
      <c r="K65"/>
      <c r="L65"/>
      <c r="M65"/>
      <c r="O65"/>
      <c r="P65"/>
    </row>
    <row r="66" spans="1:16">
      <c r="A66">
        <v>35</v>
      </c>
      <c r="B66" t="s">
        <v>153</v>
      </c>
      <c r="C66" t="s">
        <v>150</v>
      </c>
      <c r="D66">
        <v>2329</v>
      </c>
      <c r="E66">
        <f t="shared" si="5"/>
        <v>6987</v>
      </c>
      <c r="G66"/>
      <c r="H66"/>
      <c r="I66"/>
      <c r="J66"/>
      <c r="K66"/>
      <c r="L66"/>
      <c r="M66"/>
      <c r="O66"/>
      <c r="P66"/>
    </row>
    <row r="67" spans="1:16">
      <c r="A67">
        <v>47</v>
      </c>
      <c r="B67" t="s">
        <v>165</v>
      </c>
      <c r="C67" t="s">
        <v>150</v>
      </c>
      <c r="D67">
        <v>1229</v>
      </c>
      <c r="E67">
        <f t="shared" si="5"/>
        <v>3687</v>
      </c>
      <c r="G67"/>
      <c r="H67"/>
      <c r="I67"/>
      <c r="J67"/>
      <c r="K67"/>
      <c r="L67"/>
      <c r="M67"/>
      <c r="O67"/>
      <c r="P67"/>
    </row>
    <row r="68" spans="1:16">
      <c r="A68">
        <v>57</v>
      </c>
      <c r="B68" t="s">
        <v>175</v>
      </c>
      <c r="C68" t="s">
        <v>150</v>
      </c>
      <c r="D68">
        <v>1212</v>
      </c>
      <c r="E68">
        <f t="shared" si="5"/>
        <v>3636</v>
      </c>
      <c r="G68"/>
      <c r="H68"/>
      <c r="I68"/>
      <c r="J68"/>
      <c r="K68"/>
      <c r="L68"/>
      <c r="M68"/>
      <c r="O68"/>
      <c r="P68"/>
    </row>
    <row r="69" spans="1:16">
      <c r="A69">
        <v>52</v>
      </c>
      <c r="B69" t="s">
        <v>170</v>
      </c>
      <c r="C69" t="s">
        <v>150</v>
      </c>
      <c r="D69">
        <v>289</v>
      </c>
      <c r="E69">
        <f t="shared" si="5"/>
        <v>867</v>
      </c>
      <c r="G69"/>
      <c r="H69"/>
      <c r="I69"/>
      <c r="J69"/>
      <c r="K69"/>
      <c r="L69"/>
      <c r="M69"/>
      <c r="O69"/>
      <c r="P69"/>
    </row>
    <row r="70" spans="1:16">
      <c r="A70">
        <v>75</v>
      </c>
      <c r="B70" t="s">
        <v>193</v>
      </c>
      <c r="C70" t="s">
        <v>150</v>
      </c>
      <c r="D70">
        <v>51</v>
      </c>
      <c r="E70">
        <f t="shared" si="5"/>
        <v>153</v>
      </c>
      <c r="G70"/>
      <c r="H70"/>
      <c r="I70"/>
      <c r="J70"/>
      <c r="K70"/>
      <c r="L70"/>
      <c r="M70"/>
      <c r="O70"/>
      <c r="P70"/>
    </row>
    <row r="71" spans="1:16">
      <c r="A71">
        <v>32</v>
      </c>
      <c r="B71" t="s">
        <v>149</v>
      </c>
      <c r="C71" t="s">
        <v>150</v>
      </c>
      <c r="D71">
        <v>20</v>
      </c>
      <c r="E71">
        <f t="shared" si="5"/>
        <v>60</v>
      </c>
      <c r="G71"/>
      <c r="H71"/>
      <c r="I71"/>
      <c r="J71"/>
      <c r="K71"/>
      <c r="L71"/>
      <c r="M71"/>
      <c r="O71"/>
      <c r="P71"/>
    </row>
    <row r="72" spans="1:16">
      <c r="A72">
        <v>42</v>
      </c>
      <c r="B72" t="s">
        <v>160</v>
      </c>
      <c r="C72" t="s">
        <v>150</v>
      </c>
      <c r="D72">
        <v>6</v>
      </c>
      <c r="E72">
        <f t="shared" si="5"/>
        <v>18</v>
      </c>
      <c r="G72"/>
      <c r="H72"/>
      <c r="I72"/>
      <c r="J72"/>
      <c r="K72"/>
      <c r="L72"/>
      <c r="M72"/>
      <c r="O72"/>
      <c r="P72"/>
    </row>
    <row r="73" spans="1:16">
      <c r="A73">
        <v>58</v>
      </c>
      <c r="B73" t="s">
        <v>176</v>
      </c>
      <c r="C73" t="s">
        <v>150</v>
      </c>
      <c r="D73">
        <v>1</v>
      </c>
      <c r="E73">
        <f t="shared" si="5"/>
        <v>3</v>
      </c>
      <c r="G73"/>
      <c r="H73"/>
      <c r="I73"/>
      <c r="J73"/>
      <c r="K73"/>
      <c r="L73"/>
      <c r="M73"/>
      <c r="O73"/>
      <c r="P73"/>
    </row>
    <row r="74" spans="1:16">
      <c r="A74">
        <v>41</v>
      </c>
      <c r="B74" t="s">
        <v>159</v>
      </c>
      <c r="C74" t="s">
        <v>150</v>
      </c>
      <c r="D74">
        <v>0</v>
      </c>
      <c r="E74">
        <f t="shared" si="5"/>
        <v>0</v>
      </c>
      <c r="G74"/>
      <c r="H74"/>
      <c r="I74"/>
      <c r="J74"/>
      <c r="K74"/>
      <c r="L74"/>
      <c r="M74"/>
      <c r="O74"/>
      <c r="P74"/>
    </row>
    <row r="75" spans="1:16">
      <c r="A75">
        <v>54</v>
      </c>
      <c r="B75" t="s">
        <v>172</v>
      </c>
      <c r="C75" t="s">
        <v>150</v>
      </c>
      <c r="D75">
        <v>0</v>
      </c>
      <c r="E75">
        <f t="shared" si="5"/>
        <v>0</v>
      </c>
      <c r="G75"/>
      <c r="H75"/>
      <c r="I75"/>
      <c r="J75"/>
      <c r="K75"/>
      <c r="L75"/>
      <c r="M75"/>
      <c r="O75"/>
      <c r="P75"/>
    </row>
    <row r="76" spans="1:16">
      <c r="A76">
        <v>69</v>
      </c>
      <c r="B76" t="s">
        <v>187</v>
      </c>
      <c r="C76" t="s">
        <v>150</v>
      </c>
      <c r="D76">
        <v>0</v>
      </c>
      <c r="E76">
        <f t="shared" si="5"/>
        <v>0</v>
      </c>
      <c r="G76"/>
      <c r="H76"/>
      <c r="I76"/>
      <c r="J76"/>
      <c r="K76"/>
      <c r="L76"/>
      <c r="M76"/>
      <c r="O76"/>
      <c r="P76"/>
    </row>
    <row r="77" spans="1:16">
      <c r="A77">
        <v>72</v>
      </c>
      <c r="B77" t="s">
        <v>190</v>
      </c>
      <c r="C77" t="s">
        <v>150</v>
      </c>
      <c r="D77">
        <v>0</v>
      </c>
      <c r="E77">
        <f t="shared" si="5"/>
        <v>0</v>
      </c>
      <c r="G77"/>
      <c r="H77"/>
      <c r="I77"/>
      <c r="J77"/>
      <c r="K77"/>
      <c r="L77"/>
      <c r="M77"/>
      <c r="O77"/>
      <c r="P77"/>
    </row>
    <row r="78" spans="1:16">
      <c r="A78">
        <v>87</v>
      </c>
      <c r="B78" t="s">
        <v>206</v>
      </c>
      <c r="C78" t="s">
        <v>196</v>
      </c>
      <c r="D78">
        <v>16603</v>
      </c>
      <c r="E78">
        <f t="shared" ref="E78:E111" si="6">D78*12</f>
        <v>199236</v>
      </c>
      <c r="G78"/>
      <c r="H78"/>
      <c r="I78"/>
      <c r="J78"/>
      <c r="K78"/>
      <c r="L78"/>
      <c r="M78"/>
      <c r="O78"/>
      <c r="P78"/>
    </row>
    <row r="79" spans="1:16">
      <c r="A79">
        <v>92</v>
      </c>
      <c r="B79" t="s">
        <v>211</v>
      </c>
      <c r="C79" t="s">
        <v>196</v>
      </c>
      <c r="D79">
        <v>14788</v>
      </c>
      <c r="E79">
        <f t="shared" si="6"/>
        <v>177456</v>
      </c>
      <c r="G79"/>
      <c r="H79"/>
      <c r="I79"/>
      <c r="J79"/>
      <c r="K79"/>
      <c r="L79"/>
      <c r="M79"/>
      <c r="O79"/>
      <c r="P79"/>
    </row>
    <row r="80" spans="1:16">
      <c r="A80">
        <v>94</v>
      </c>
      <c r="B80" t="s">
        <v>213</v>
      </c>
      <c r="C80" t="s">
        <v>196</v>
      </c>
      <c r="D80">
        <v>14738</v>
      </c>
      <c r="E80">
        <f t="shared" si="6"/>
        <v>176856</v>
      </c>
      <c r="G80"/>
      <c r="H80"/>
      <c r="I80"/>
      <c r="J80"/>
      <c r="K80"/>
      <c r="L80"/>
      <c r="M80"/>
      <c r="O80"/>
      <c r="P80"/>
    </row>
    <row r="81" spans="1:16">
      <c r="A81">
        <v>91</v>
      </c>
      <c r="B81" t="s">
        <v>210</v>
      </c>
      <c r="C81" t="s">
        <v>196</v>
      </c>
      <c r="D81">
        <v>14734</v>
      </c>
      <c r="E81">
        <f t="shared" si="6"/>
        <v>176808</v>
      </c>
      <c r="G81"/>
      <c r="H81"/>
      <c r="I81"/>
      <c r="J81"/>
      <c r="K81"/>
      <c r="L81"/>
      <c r="M81"/>
      <c r="O81"/>
      <c r="P81"/>
    </row>
    <row r="82" spans="1:16">
      <c r="A82">
        <v>109</v>
      </c>
      <c r="B82" t="s">
        <v>228</v>
      </c>
      <c r="C82" t="s">
        <v>196</v>
      </c>
      <c r="D82">
        <v>13798</v>
      </c>
      <c r="E82">
        <f t="shared" si="6"/>
        <v>165576</v>
      </c>
      <c r="G82"/>
      <c r="H82"/>
      <c r="I82"/>
      <c r="J82"/>
      <c r="K82"/>
      <c r="L82"/>
      <c r="M82"/>
      <c r="O82"/>
      <c r="P82"/>
    </row>
    <row r="83" spans="1:16">
      <c r="A83">
        <v>84</v>
      </c>
      <c r="B83" t="s">
        <v>203</v>
      </c>
      <c r="C83" t="s">
        <v>196</v>
      </c>
      <c r="D83">
        <v>13757</v>
      </c>
      <c r="E83">
        <f t="shared" si="6"/>
        <v>165084</v>
      </c>
      <c r="G83"/>
      <c r="H83"/>
      <c r="I83"/>
      <c r="J83"/>
      <c r="K83"/>
      <c r="L83"/>
      <c r="M83"/>
      <c r="O83"/>
      <c r="P83"/>
    </row>
    <row r="84" spans="1:16">
      <c r="A84">
        <v>89</v>
      </c>
      <c r="B84" t="s">
        <v>208</v>
      </c>
      <c r="C84" t="s">
        <v>196</v>
      </c>
      <c r="D84">
        <v>13106</v>
      </c>
      <c r="E84">
        <f t="shared" si="6"/>
        <v>157272</v>
      </c>
      <c r="G84"/>
      <c r="H84"/>
      <c r="I84"/>
      <c r="J84"/>
      <c r="K84"/>
      <c r="L84"/>
      <c r="M84"/>
      <c r="O84"/>
      <c r="P84"/>
    </row>
    <row r="85" spans="1:16">
      <c r="A85">
        <v>88</v>
      </c>
      <c r="B85" t="s">
        <v>207</v>
      </c>
      <c r="C85" t="s">
        <v>196</v>
      </c>
      <c r="D85">
        <v>13010</v>
      </c>
      <c r="E85">
        <f t="shared" si="6"/>
        <v>156120</v>
      </c>
      <c r="G85"/>
      <c r="H85"/>
      <c r="I85"/>
      <c r="J85"/>
      <c r="K85"/>
      <c r="L85"/>
      <c r="M85"/>
      <c r="O85"/>
      <c r="P85"/>
    </row>
    <row r="86" spans="1:16">
      <c r="A86">
        <v>80</v>
      </c>
      <c r="B86" t="s">
        <v>199</v>
      </c>
      <c r="C86" t="s">
        <v>196</v>
      </c>
      <c r="D86">
        <v>12262</v>
      </c>
      <c r="E86">
        <f t="shared" si="6"/>
        <v>147144</v>
      </c>
      <c r="G86"/>
      <c r="H86"/>
      <c r="I86"/>
      <c r="J86"/>
      <c r="K86"/>
      <c r="L86"/>
      <c r="M86"/>
      <c r="O86"/>
      <c r="P86"/>
    </row>
    <row r="87" spans="1:16">
      <c r="A87">
        <v>102</v>
      </c>
      <c r="B87" t="s">
        <v>221</v>
      </c>
      <c r="C87" t="s">
        <v>196</v>
      </c>
      <c r="D87">
        <v>11328</v>
      </c>
      <c r="E87">
        <f t="shared" si="6"/>
        <v>135936</v>
      </c>
      <c r="G87"/>
      <c r="H87"/>
      <c r="I87"/>
      <c r="J87"/>
      <c r="K87"/>
      <c r="L87"/>
      <c r="M87"/>
      <c r="O87"/>
      <c r="P87"/>
    </row>
    <row r="88" spans="1:16">
      <c r="A88">
        <v>90</v>
      </c>
      <c r="B88" t="s">
        <v>209</v>
      </c>
      <c r="C88" t="s">
        <v>196</v>
      </c>
      <c r="D88">
        <v>8658</v>
      </c>
      <c r="E88">
        <f t="shared" si="6"/>
        <v>103896</v>
      </c>
      <c r="G88"/>
      <c r="H88"/>
      <c r="I88"/>
      <c r="J88"/>
      <c r="K88"/>
      <c r="L88"/>
      <c r="M88"/>
      <c r="O88"/>
      <c r="P88"/>
    </row>
    <row r="89" spans="1:16">
      <c r="A89">
        <v>110</v>
      </c>
      <c r="B89" t="s">
        <v>229</v>
      </c>
      <c r="C89" t="s">
        <v>196</v>
      </c>
      <c r="D89">
        <v>8315</v>
      </c>
      <c r="E89">
        <f t="shared" si="6"/>
        <v>99780</v>
      </c>
      <c r="G89"/>
      <c r="H89"/>
      <c r="I89"/>
      <c r="J89"/>
      <c r="K89"/>
      <c r="L89"/>
      <c r="M89"/>
      <c r="O89"/>
      <c r="P89"/>
    </row>
    <row r="90" spans="1:16">
      <c r="A90">
        <v>100</v>
      </c>
      <c r="B90" t="s">
        <v>219</v>
      </c>
      <c r="C90" t="s">
        <v>196</v>
      </c>
      <c r="D90">
        <v>7583</v>
      </c>
      <c r="E90">
        <f t="shared" si="6"/>
        <v>90996</v>
      </c>
      <c r="G90"/>
      <c r="H90"/>
      <c r="I90"/>
      <c r="J90"/>
      <c r="K90"/>
      <c r="L90"/>
      <c r="M90"/>
      <c r="O90"/>
      <c r="P90"/>
    </row>
    <row r="91" spans="1:16">
      <c r="A91">
        <v>106</v>
      </c>
      <c r="B91" t="s">
        <v>225</v>
      </c>
      <c r="C91" t="s">
        <v>196</v>
      </c>
      <c r="D91">
        <v>7446</v>
      </c>
      <c r="E91">
        <f t="shared" si="6"/>
        <v>89352</v>
      </c>
      <c r="G91"/>
      <c r="H91"/>
      <c r="I91"/>
      <c r="J91"/>
      <c r="K91"/>
      <c r="L91"/>
      <c r="M91"/>
      <c r="O91"/>
      <c r="P91"/>
    </row>
    <row r="92" spans="1:16">
      <c r="A92">
        <v>105</v>
      </c>
      <c r="B92" t="s">
        <v>224</v>
      </c>
      <c r="C92" t="s">
        <v>196</v>
      </c>
      <c r="D92">
        <v>6899</v>
      </c>
      <c r="E92">
        <f t="shared" si="6"/>
        <v>82788</v>
      </c>
      <c r="G92"/>
      <c r="H92"/>
      <c r="I92"/>
      <c r="J92"/>
      <c r="K92"/>
      <c r="L92"/>
      <c r="M92"/>
      <c r="O92"/>
      <c r="P92"/>
    </row>
    <row r="93" spans="1:16">
      <c r="A93">
        <v>77</v>
      </c>
      <c r="B93" t="s">
        <v>195</v>
      </c>
      <c r="C93" t="s">
        <v>196</v>
      </c>
      <c r="D93">
        <v>6355</v>
      </c>
      <c r="E93">
        <f t="shared" si="6"/>
        <v>76260</v>
      </c>
      <c r="G93"/>
      <c r="H93"/>
      <c r="I93"/>
      <c r="J93"/>
      <c r="K93"/>
      <c r="L93"/>
      <c r="M93"/>
      <c r="O93"/>
      <c r="P93"/>
    </row>
    <row r="94" spans="1:16">
      <c r="A94">
        <v>83</v>
      </c>
      <c r="B94" t="s">
        <v>202</v>
      </c>
      <c r="C94" t="s">
        <v>196</v>
      </c>
      <c r="D94">
        <v>5813</v>
      </c>
      <c r="E94">
        <f t="shared" si="6"/>
        <v>69756</v>
      </c>
      <c r="G94"/>
      <c r="H94"/>
      <c r="I94"/>
      <c r="J94"/>
      <c r="K94"/>
      <c r="L94"/>
      <c r="M94"/>
      <c r="O94"/>
      <c r="P94"/>
    </row>
    <row r="95" spans="1:16">
      <c r="A95">
        <v>85</v>
      </c>
      <c r="B95" t="s">
        <v>204</v>
      </c>
      <c r="C95" t="s">
        <v>196</v>
      </c>
      <c r="D95">
        <v>4931</v>
      </c>
      <c r="E95">
        <f t="shared" si="6"/>
        <v>59172</v>
      </c>
      <c r="G95"/>
      <c r="H95"/>
      <c r="I95"/>
      <c r="J95"/>
      <c r="K95"/>
      <c r="L95"/>
      <c r="M95"/>
      <c r="O95"/>
      <c r="P95"/>
    </row>
    <row r="96" spans="1:16">
      <c r="A96">
        <v>99</v>
      </c>
      <c r="B96" t="s">
        <v>218</v>
      </c>
      <c r="C96" t="s">
        <v>196</v>
      </c>
      <c r="D96">
        <v>4792</v>
      </c>
      <c r="E96">
        <f t="shared" si="6"/>
        <v>57504</v>
      </c>
      <c r="G96"/>
      <c r="H96"/>
      <c r="I96"/>
      <c r="J96"/>
      <c r="K96"/>
      <c r="L96"/>
      <c r="M96"/>
      <c r="O96"/>
      <c r="P96"/>
    </row>
    <row r="97" spans="1:16">
      <c r="A97">
        <v>86</v>
      </c>
      <c r="B97" t="s">
        <v>205</v>
      </c>
      <c r="C97" t="s">
        <v>196</v>
      </c>
      <c r="D97">
        <v>4547</v>
      </c>
      <c r="E97">
        <f t="shared" si="6"/>
        <v>54564</v>
      </c>
      <c r="G97"/>
      <c r="H97"/>
      <c r="I97"/>
      <c r="J97"/>
      <c r="K97"/>
      <c r="L97"/>
      <c r="M97"/>
      <c r="O97"/>
      <c r="P97"/>
    </row>
    <row r="98" spans="1:16">
      <c r="A98">
        <v>96</v>
      </c>
      <c r="B98" t="s">
        <v>215</v>
      </c>
      <c r="C98" t="s">
        <v>196</v>
      </c>
      <c r="D98">
        <v>4470</v>
      </c>
      <c r="E98">
        <f t="shared" si="6"/>
        <v>53640</v>
      </c>
      <c r="G98"/>
      <c r="H98"/>
      <c r="I98"/>
      <c r="J98"/>
      <c r="K98"/>
      <c r="L98"/>
      <c r="M98"/>
      <c r="O98"/>
      <c r="P98"/>
    </row>
    <row r="99" spans="1:16">
      <c r="A99">
        <v>97</v>
      </c>
      <c r="B99" t="s">
        <v>216</v>
      </c>
      <c r="C99" t="s">
        <v>196</v>
      </c>
      <c r="D99">
        <v>4280</v>
      </c>
      <c r="E99">
        <f t="shared" si="6"/>
        <v>51360</v>
      </c>
      <c r="G99"/>
      <c r="H99"/>
      <c r="I99"/>
      <c r="J99"/>
      <c r="K99"/>
      <c r="L99"/>
      <c r="M99"/>
      <c r="O99"/>
      <c r="P99"/>
    </row>
    <row r="100" spans="1:16">
      <c r="A100">
        <v>79</v>
      </c>
      <c r="B100" t="s">
        <v>198</v>
      </c>
      <c r="C100" t="s">
        <v>196</v>
      </c>
      <c r="D100">
        <v>2505</v>
      </c>
      <c r="E100">
        <f t="shared" si="6"/>
        <v>30060</v>
      </c>
      <c r="G100"/>
      <c r="H100"/>
      <c r="I100"/>
      <c r="J100"/>
      <c r="K100"/>
      <c r="L100"/>
      <c r="M100"/>
      <c r="O100"/>
      <c r="P100"/>
    </row>
    <row r="101" spans="1:16">
      <c r="A101">
        <v>103</v>
      </c>
      <c r="B101" t="s">
        <v>222</v>
      </c>
      <c r="C101" t="s">
        <v>196</v>
      </c>
      <c r="D101">
        <v>2137</v>
      </c>
      <c r="E101">
        <f t="shared" si="6"/>
        <v>25644</v>
      </c>
      <c r="G101"/>
      <c r="H101"/>
      <c r="I101"/>
      <c r="J101"/>
      <c r="K101"/>
      <c r="L101"/>
      <c r="M101"/>
      <c r="O101"/>
      <c r="P101"/>
    </row>
    <row r="102" spans="1:16">
      <c r="A102">
        <v>82</v>
      </c>
      <c r="B102" t="s">
        <v>201</v>
      </c>
      <c r="C102" t="s">
        <v>196</v>
      </c>
      <c r="D102">
        <v>641</v>
      </c>
      <c r="E102">
        <f t="shared" si="6"/>
        <v>7692</v>
      </c>
      <c r="G102"/>
      <c r="H102"/>
      <c r="I102"/>
      <c r="J102"/>
      <c r="K102"/>
      <c r="L102"/>
      <c r="M102"/>
      <c r="O102"/>
      <c r="P102"/>
    </row>
    <row r="103" spans="1:16">
      <c r="A103">
        <v>78</v>
      </c>
      <c r="B103" t="s">
        <v>197</v>
      </c>
      <c r="C103" t="s">
        <v>196</v>
      </c>
      <c r="D103">
        <v>431</v>
      </c>
      <c r="E103">
        <f t="shared" si="6"/>
        <v>5172</v>
      </c>
      <c r="G103"/>
      <c r="H103"/>
      <c r="I103"/>
      <c r="J103"/>
      <c r="K103"/>
      <c r="L103"/>
      <c r="M103"/>
      <c r="O103"/>
      <c r="P103"/>
    </row>
    <row r="104" spans="1:16">
      <c r="A104">
        <v>81</v>
      </c>
      <c r="B104" t="s">
        <v>200</v>
      </c>
      <c r="C104" t="s">
        <v>196</v>
      </c>
      <c r="D104">
        <v>61</v>
      </c>
      <c r="E104">
        <f t="shared" si="6"/>
        <v>732</v>
      </c>
      <c r="G104"/>
      <c r="H104"/>
      <c r="I104"/>
      <c r="J104"/>
      <c r="K104"/>
      <c r="L104"/>
      <c r="M104"/>
      <c r="O104"/>
      <c r="P104"/>
    </row>
    <row r="105" spans="1:16">
      <c r="A105">
        <v>98</v>
      </c>
      <c r="B105" t="s">
        <v>217</v>
      </c>
      <c r="C105" t="s">
        <v>196</v>
      </c>
      <c r="D105">
        <v>59</v>
      </c>
      <c r="E105">
        <f t="shared" si="6"/>
        <v>708</v>
      </c>
      <c r="G105"/>
      <c r="H105"/>
      <c r="I105"/>
      <c r="J105"/>
      <c r="K105"/>
      <c r="L105"/>
      <c r="M105"/>
      <c r="O105"/>
      <c r="P105"/>
    </row>
    <row r="106" spans="1:16">
      <c r="A106">
        <v>95</v>
      </c>
      <c r="B106" t="s">
        <v>214</v>
      </c>
      <c r="C106" t="s">
        <v>196</v>
      </c>
      <c r="D106">
        <v>7</v>
      </c>
      <c r="E106">
        <f t="shared" si="6"/>
        <v>84</v>
      </c>
      <c r="G106"/>
      <c r="H106"/>
      <c r="I106"/>
      <c r="J106"/>
      <c r="K106"/>
      <c r="L106"/>
      <c r="M106"/>
      <c r="O106"/>
      <c r="P106"/>
    </row>
    <row r="107" spans="1:16">
      <c r="A107">
        <v>108</v>
      </c>
      <c r="B107" t="s">
        <v>227</v>
      </c>
      <c r="C107" t="s">
        <v>196</v>
      </c>
      <c r="D107">
        <v>7</v>
      </c>
      <c r="E107">
        <f t="shared" si="6"/>
        <v>84</v>
      </c>
      <c r="G107"/>
      <c r="H107"/>
      <c r="I107"/>
      <c r="J107"/>
      <c r="K107"/>
      <c r="L107"/>
      <c r="M107"/>
      <c r="O107"/>
      <c r="P107"/>
    </row>
    <row r="108" spans="1:16">
      <c r="A108">
        <v>93</v>
      </c>
      <c r="B108" t="s">
        <v>212</v>
      </c>
      <c r="C108" t="s">
        <v>196</v>
      </c>
      <c r="D108">
        <v>0</v>
      </c>
      <c r="E108">
        <f t="shared" si="6"/>
        <v>0</v>
      </c>
      <c r="G108"/>
      <c r="H108"/>
      <c r="I108"/>
      <c r="J108"/>
      <c r="K108"/>
      <c r="L108"/>
      <c r="M108"/>
      <c r="O108"/>
      <c r="P108"/>
    </row>
    <row r="109" spans="1:16">
      <c r="A109">
        <v>101</v>
      </c>
      <c r="B109" t="s">
        <v>220</v>
      </c>
      <c r="C109" t="s">
        <v>196</v>
      </c>
      <c r="D109">
        <v>0</v>
      </c>
      <c r="E109">
        <f t="shared" si="6"/>
        <v>0</v>
      </c>
      <c r="G109"/>
      <c r="H109"/>
      <c r="I109"/>
      <c r="J109"/>
      <c r="K109"/>
      <c r="L109"/>
      <c r="M109"/>
      <c r="O109"/>
      <c r="P109"/>
    </row>
    <row r="110" spans="1:16">
      <c r="A110">
        <v>104</v>
      </c>
      <c r="B110" t="s">
        <v>223</v>
      </c>
      <c r="C110" t="s">
        <v>196</v>
      </c>
      <c r="D110">
        <v>0</v>
      </c>
      <c r="E110">
        <f t="shared" si="6"/>
        <v>0</v>
      </c>
      <c r="G110"/>
      <c r="H110"/>
      <c r="I110"/>
      <c r="J110"/>
      <c r="K110"/>
      <c r="L110"/>
      <c r="M110"/>
      <c r="O110"/>
      <c r="P110"/>
    </row>
    <row r="111" spans="1:16">
      <c r="A111">
        <v>107</v>
      </c>
      <c r="B111" t="s">
        <v>226</v>
      </c>
      <c r="C111" t="s">
        <v>196</v>
      </c>
      <c r="D111">
        <v>0</v>
      </c>
      <c r="E111">
        <f t="shared" si="6"/>
        <v>0</v>
      </c>
      <c r="G111"/>
      <c r="H111"/>
      <c r="I111"/>
      <c r="J111"/>
      <c r="K111"/>
      <c r="L111"/>
      <c r="M111"/>
      <c r="O111"/>
      <c r="P111"/>
    </row>
    <row r="112" spans="1:16">
      <c r="A112">
        <v>129</v>
      </c>
      <c r="B112" t="s">
        <v>249</v>
      </c>
      <c r="C112" t="s">
        <v>231</v>
      </c>
      <c r="D112">
        <v>45877</v>
      </c>
      <c r="E112">
        <f t="shared" ref="E112:E130" si="7">D112*16</f>
        <v>734032</v>
      </c>
      <c r="G112"/>
      <c r="H112"/>
      <c r="I112"/>
      <c r="J112"/>
      <c r="K112"/>
      <c r="L112"/>
      <c r="M112"/>
      <c r="O112"/>
      <c r="P112"/>
    </row>
    <row r="113" spans="1:16">
      <c r="A113">
        <v>113</v>
      </c>
      <c r="B113" t="s">
        <v>233</v>
      </c>
      <c r="C113" t="s">
        <v>231</v>
      </c>
      <c r="D113">
        <v>39720</v>
      </c>
      <c r="E113">
        <f t="shared" si="7"/>
        <v>635520</v>
      </c>
      <c r="G113"/>
      <c r="H113"/>
      <c r="I113"/>
      <c r="J113"/>
      <c r="K113"/>
      <c r="L113"/>
      <c r="M113"/>
      <c r="O113"/>
      <c r="P113"/>
    </row>
    <row r="114" spans="1:16">
      <c r="A114">
        <v>121</v>
      </c>
      <c r="B114" t="s">
        <v>241</v>
      </c>
      <c r="C114" t="s">
        <v>231</v>
      </c>
      <c r="D114">
        <v>39064</v>
      </c>
      <c r="E114">
        <f t="shared" si="7"/>
        <v>625024</v>
      </c>
      <c r="G114"/>
      <c r="H114"/>
      <c r="I114"/>
      <c r="J114"/>
      <c r="K114"/>
      <c r="L114"/>
      <c r="M114"/>
      <c r="O114"/>
      <c r="P114"/>
    </row>
    <row r="115" spans="1:16">
      <c r="A115">
        <v>119</v>
      </c>
      <c r="B115" t="s">
        <v>239</v>
      </c>
      <c r="C115" t="s">
        <v>231</v>
      </c>
      <c r="D115">
        <v>34691</v>
      </c>
      <c r="E115">
        <f t="shared" si="7"/>
        <v>555056</v>
      </c>
      <c r="G115"/>
      <c r="H115"/>
      <c r="I115"/>
      <c r="J115"/>
      <c r="K115"/>
      <c r="L115"/>
      <c r="M115"/>
      <c r="O115"/>
      <c r="P115"/>
    </row>
    <row r="116" spans="1:16">
      <c r="A116">
        <v>122</v>
      </c>
      <c r="B116" t="s">
        <v>242</v>
      </c>
      <c r="C116" t="s">
        <v>231</v>
      </c>
      <c r="D116">
        <v>29469</v>
      </c>
      <c r="E116">
        <f t="shared" si="7"/>
        <v>471504</v>
      </c>
      <c r="G116"/>
      <c r="H116"/>
      <c r="I116"/>
      <c r="J116"/>
      <c r="K116"/>
      <c r="L116"/>
      <c r="M116"/>
      <c r="O116"/>
      <c r="P116"/>
    </row>
    <row r="117" spans="1:16">
      <c r="A117">
        <v>128</v>
      </c>
      <c r="B117" t="s">
        <v>248</v>
      </c>
      <c r="C117" t="s">
        <v>231</v>
      </c>
      <c r="D117">
        <v>29148</v>
      </c>
      <c r="E117">
        <f t="shared" si="7"/>
        <v>466368</v>
      </c>
      <c r="G117"/>
      <c r="H117"/>
      <c r="I117"/>
      <c r="J117"/>
      <c r="K117"/>
      <c r="L117"/>
      <c r="M117"/>
      <c r="O117"/>
      <c r="P117"/>
    </row>
    <row r="118" spans="1:16">
      <c r="A118">
        <v>114</v>
      </c>
      <c r="B118" t="s">
        <v>234</v>
      </c>
      <c r="C118" t="s">
        <v>231</v>
      </c>
      <c r="D118">
        <v>27547</v>
      </c>
      <c r="E118">
        <f t="shared" si="7"/>
        <v>440752</v>
      </c>
      <c r="G118"/>
      <c r="H118"/>
      <c r="I118"/>
      <c r="J118"/>
      <c r="K118"/>
      <c r="L118"/>
      <c r="M118"/>
      <c r="O118"/>
      <c r="P118"/>
    </row>
    <row r="119" spans="1:16">
      <c r="A119">
        <v>125</v>
      </c>
      <c r="B119" t="s">
        <v>245</v>
      </c>
      <c r="C119" t="s">
        <v>231</v>
      </c>
      <c r="D119">
        <v>26155</v>
      </c>
      <c r="E119">
        <f t="shared" si="7"/>
        <v>418480</v>
      </c>
      <c r="G119"/>
      <c r="H119"/>
      <c r="I119"/>
      <c r="J119"/>
      <c r="K119"/>
      <c r="L119"/>
      <c r="M119"/>
      <c r="O119"/>
      <c r="P119"/>
    </row>
    <row r="120" spans="1:16">
      <c r="A120">
        <v>116</v>
      </c>
      <c r="B120" t="s">
        <v>236</v>
      </c>
      <c r="C120" t="s">
        <v>231</v>
      </c>
      <c r="D120">
        <v>25518</v>
      </c>
      <c r="E120">
        <f t="shared" si="7"/>
        <v>408288</v>
      </c>
      <c r="G120"/>
      <c r="H120"/>
      <c r="I120"/>
      <c r="J120"/>
      <c r="K120"/>
      <c r="L120"/>
      <c r="M120"/>
      <c r="O120"/>
      <c r="P120"/>
    </row>
    <row r="121" spans="1:16">
      <c r="A121">
        <v>118</v>
      </c>
      <c r="B121" t="s">
        <v>238</v>
      </c>
      <c r="C121" t="s">
        <v>231</v>
      </c>
      <c r="D121">
        <v>22120</v>
      </c>
      <c r="E121">
        <f t="shared" si="7"/>
        <v>353920</v>
      </c>
      <c r="G121"/>
      <c r="H121"/>
      <c r="I121"/>
      <c r="J121"/>
      <c r="K121"/>
      <c r="L121"/>
      <c r="M121"/>
      <c r="O121"/>
      <c r="P121"/>
    </row>
    <row r="122" spans="1:16">
      <c r="A122">
        <v>111</v>
      </c>
      <c r="B122" t="s">
        <v>230</v>
      </c>
      <c r="C122" t="s">
        <v>231</v>
      </c>
      <c r="D122">
        <v>13790</v>
      </c>
      <c r="E122">
        <f t="shared" si="7"/>
        <v>220640</v>
      </c>
      <c r="G122"/>
      <c r="H122"/>
      <c r="I122"/>
      <c r="J122"/>
      <c r="K122"/>
      <c r="L122"/>
      <c r="M122"/>
      <c r="O122"/>
      <c r="P122"/>
    </row>
    <row r="123" spans="1:16">
      <c r="A123">
        <v>117</v>
      </c>
      <c r="B123" t="s">
        <v>237</v>
      </c>
      <c r="C123" t="s">
        <v>231</v>
      </c>
      <c r="D123">
        <v>9814</v>
      </c>
      <c r="E123">
        <f t="shared" si="7"/>
        <v>157024</v>
      </c>
      <c r="G123"/>
      <c r="H123"/>
      <c r="I123"/>
      <c r="J123"/>
      <c r="K123"/>
      <c r="L123"/>
      <c r="M123"/>
      <c r="O123"/>
      <c r="P123"/>
    </row>
    <row r="124" spans="1:16">
      <c r="A124">
        <v>112</v>
      </c>
      <c r="B124" t="s">
        <v>232</v>
      </c>
      <c r="C124" t="s">
        <v>231</v>
      </c>
      <c r="D124">
        <v>8416</v>
      </c>
      <c r="E124">
        <f t="shared" si="7"/>
        <v>134656</v>
      </c>
      <c r="G124"/>
      <c r="H124"/>
      <c r="I124"/>
      <c r="J124"/>
      <c r="K124"/>
      <c r="L124"/>
      <c r="M124"/>
      <c r="O124"/>
      <c r="P124"/>
    </row>
    <row r="125" spans="1:16">
      <c r="A125">
        <v>120</v>
      </c>
      <c r="B125" t="s">
        <v>240</v>
      </c>
      <c r="C125" t="s">
        <v>231</v>
      </c>
      <c r="D125">
        <v>7741</v>
      </c>
      <c r="E125">
        <f t="shared" si="7"/>
        <v>123856</v>
      </c>
      <c r="G125"/>
      <c r="H125"/>
      <c r="I125"/>
      <c r="J125"/>
      <c r="K125"/>
      <c r="L125"/>
      <c r="M125"/>
      <c r="O125"/>
      <c r="P125"/>
    </row>
    <row r="126" spans="1:16">
      <c r="A126">
        <v>115</v>
      </c>
      <c r="B126" t="s">
        <v>235</v>
      </c>
      <c r="C126" t="s">
        <v>231</v>
      </c>
      <c r="D126">
        <v>5946</v>
      </c>
      <c r="E126">
        <f t="shared" si="7"/>
        <v>95136</v>
      </c>
      <c r="G126"/>
      <c r="H126"/>
      <c r="I126"/>
      <c r="J126"/>
      <c r="K126"/>
      <c r="L126"/>
      <c r="M126"/>
      <c r="O126"/>
      <c r="P126"/>
    </row>
    <row r="127" spans="1:16">
      <c r="A127">
        <v>123</v>
      </c>
      <c r="B127" t="s">
        <v>243</v>
      </c>
      <c r="C127" t="s">
        <v>231</v>
      </c>
      <c r="D127">
        <v>51</v>
      </c>
      <c r="E127">
        <f t="shared" si="7"/>
        <v>816</v>
      </c>
      <c r="G127"/>
      <c r="H127"/>
      <c r="I127"/>
      <c r="J127"/>
      <c r="K127"/>
      <c r="L127"/>
      <c r="M127"/>
      <c r="O127"/>
      <c r="P127"/>
    </row>
    <row r="128" spans="1:16">
      <c r="A128">
        <v>124</v>
      </c>
      <c r="B128" t="s">
        <v>244</v>
      </c>
      <c r="C128" t="s">
        <v>231</v>
      </c>
      <c r="D128">
        <v>0</v>
      </c>
      <c r="E128">
        <f t="shared" si="7"/>
        <v>0</v>
      </c>
      <c r="G128"/>
      <c r="H128"/>
      <c r="I128"/>
      <c r="J128"/>
      <c r="K128"/>
      <c r="L128"/>
      <c r="M128"/>
      <c r="O128"/>
      <c r="P128"/>
    </row>
    <row r="129" spans="1:16">
      <c r="A129">
        <v>126</v>
      </c>
      <c r="B129" t="s">
        <v>246</v>
      </c>
      <c r="C129" t="s">
        <v>231</v>
      </c>
      <c r="D129">
        <v>0</v>
      </c>
      <c r="E129">
        <f t="shared" si="7"/>
        <v>0</v>
      </c>
      <c r="G129"/>
      <c r="H129"/>
      <c r="I129"/>
      <c r="J129"/>
      <c r="K129"/>
      <c r="L129"/>
      <c r="M129"/>
      <c r="O129"/>
      <c r="P129"/>
    </row>
    <row r="130" spans="1:16">
      <c r="A130">
        <v>127</v>
      </c>
      <c r="B130" t="s">
        <v>247</v>
      </c>
      <c r="C130" t="s">
        <v>231</v>
      </c>
      <c r="D130">
        <v>0</v>
      </c>
      <c r="E130">
        <f t="shared" si="7"/>
        <v>0</v>
      </c>
      <c r="G130"/>
      <c r="H130"/>
      <c r="I130"/>
      <c r="J130"/>
      <c r="K130"/>
      <c r="L130"/>
      <c r="M130"/>
      <c r="O130"/>
      <c r="P130"/>
    </row>
    <row r="131" spans="1:16">
      <c r="A131">
        <v>179</v>
      </c>
      <c r="B131" t="s">
        <v>300</v>
      </c>
      <c r="C131" t="s">
        <v>251</v>
      </c>
      <c r="D131">
        <v>10087</v>
      </c>
      <c r="E131">
        <f t="shared" ref="E131:E187" si="8">D131*17</f>
        <v>171479</v>
      </c>
      <c r="G131"/>
      <c r="H131"/>
      <c r="I131"/>
      <c r="J131"/>
      <c r="K131"/>
      <c r="L131"/>
      <c r="M131"/>
      <c r="O131"/>
      <c r="P131"/>
    </row>
    <row r="132" spans="1:16">
      <c r="A132">
        <v>151</v>
      </c>
      <c r="B132" t="s">
        <v>272</v>
      </c>
      <c r="C132" t="s">
        <v>251</v>
      </c>
      <c r="D132">
        <v>10004</v>
      </c>
      <c r="E132">
        <f t="shared" si="8"/>
        <v>170068</v>
      </c>
      <c r="G132"/>
      <c r="H132"/>
      <c r="I132"/>
      <c r="J132"/>
      <c r="K132"/>
      <c r="L132"/>
      <c r="M132"/>
      <c r="O132"/>
      <c r="P132"/>
    </row>
    <row r="133" spans="1:16">
      <c r="A133">
        <v>182</v>
      </c>
      <c r="B133" t="s">
        <v>303</v>
      </c>
      <c r="C133" t="s">
        <v>251</v>
      </c>
      <c r="D133">
        <v>9815</v>
      </c>
      <c r="E133">
        <f t="shared" si="8"/>
        <v>166855</v>
      </c>
      <c r="G133"/>
      <c r="H133"/>
      <c r="I133"/>
      <c r="J133"/>
      <c r="K133"/>
      <c r="L133"/>
      <c r="M133"/>
      <c r="O133"/>
      <c r="P133"/>
    </row>
    <row r="134" spans="1:16">
      <c r="A134">
        <v>146</v>
      </c>
      <c r="B134" t="s">
        <v>267</v>
      </c>
      <c r="C134" t="s">
        <v>251</v>
      </c>
      <c r="D134">
        <v>9112</v>
      </c>
      <c r="E134">
        <f t="shared" si="8"/>
        <v>154904</v>
      </c>
      <c r="G134"/>
      <c r="H134"/>
      <c r="I134"/>
      <c r="J134"/>
      <c r="K134"/>
      <c r="L134"/>
      <c r="M134"/>
      <c r="O134"/>
      <c r="P134"/>
    </row>
    <row r="135" spans="1:16">
      <c r="A135">
        <v>171</v>
      </c>
      <c r="B135" t="s">
        <v>292</v>
      </c>
      <c r="C135" t="s">
        <v>251</v>
      </c>
      <c r="D135">
        <v>9086</v>
      </c>
      <c r="E135">
        <f t="shared" si="8"/>
        <v>154462</v>
      </c>
      <c r="G135"/>
      <c r="H135"/>
      <c r="I135"/>
      <c r="J135"/>
      <c r="K135"/>
      <c r="L135"/>
      <c r="M135"/>
      <c r="O135"/>
      <c r="P135"/>
    </row>
    <row r="136" spans="1:16">
      <c r="A136">
        <v>177</v>
      </c>
      <c r="B136" t="s">
        <v>298</v>
      </c>
      <c r="C136" t="s">
        <v>251</v>
      </c>
      <c r="D136">
        <v>9002</v>
      </c>
      <c r="E136">
        <f t="shared" si="8"/>
        <v>153034</v>
      </c>
      <c r="G136"/>
      <c r="H136"/>
      <c r="I136"/>
      <c r="J136"/>
      <c r="K136"/>
      <c r="L136"/>
      <c r="M136"/>
      <c r="O136"/>
      <c r="P136"/>
    </row>
    <row r="137" spans="1:16">
      <c r="A137">
        <v>170</v>
      </c>
      <c r="B137" t="s">
        <v>291</v>
      </c>
      <c r="C137" t="s">
        <v>251</v>
      </c>
      <c r="D137">
        <v>8918</v>
      </c>
      <c r="E137">
        <f t="shared" si="8"/>
        <v>151606</v>
      </c>
      <c r="G137"/>
      <c r="H137"/>
      <c r="I137"/>
      <c r="J137"/>
      <c r="K137"/>
      <c r="L137"/>
      <c r="M137"/>
      <c r="O137"/>
      <c r="P137"/>
    </row>
    <row r="138" spans="1:16">
      <c r="A138">
        <v>184</v>
      </c>
      <c r="B138" t="s">
        <v>305</v>
      </c>
      <c r="C138" t="s">
        <v>251</v>
      </c>
      <c r="D138">
        <v>8798</v>
      </c>
      <c r="E138">
        <f t="shared" si="8"/>
        <v>149566</v>
      </c>
      <c r="G138"/>
      <c r="H138"/>
      <c r="I138"/>
      <c r="J138"/>
      <c r="K138"/>
      <c r="L138"/>
      <c r="M138"/>
      <c r="O138"/>
      <c r="P138"/>
    </row>
    <row r="139" spans="1:16">
      <c r="A139">
        <v>135</v>
      </c>
      <c r="B139" t="s">
        <v>256</v>
      </c>
      <c r="C139" t="s">
        <v>251</v>
      </c>
      <c r="D139">
        <v>8165</v>
      </c>
      <c r="E139">
        <f t="shared" si="8"/>
        <v>138805</v>
      </c>
      <c r="G139"/>
      <c r="H139"/>
      <c r="I139"/>
      <c r="J139"/>
      <c r="K139"/>
      <c r="L139"/>
      <c r="M139"/>
      <c r="O139"/>
      <c r="P139"/>
    </row>
    <row r="140" spans="1:16">
      <c r="A140">
        <v>152</v>
      </c>
      <c r="B140" t="s">
        <v>273</v>
      </c>
      <c r="C140" t="s">
        <v>251</v>
      </c>
      <c r="D140">
        <v>8007</v>
      </c>
      <c r="E140">
        <f t="shared" si="8"/>
        <v>136119</v>
      </c>
      <c r="G140"/>
      <c r="H140"/>
      <c r="I140"/>
      <c r="J140"/>
      <c r="K140"/>
      <c r="L140"/>
      <c r="M140"/>
      <c r="O140"/>
      <c r="P140"/>
    </row>
    <row r="141" spans="1:16">
      <c r="A141">
        <v>139</v>
      </c>
      <c r="B141" t="s">
        <v>260</v>
      </c>
      <c r="C141" t="s">
        <v>251</v>
      </c>
      <c r="D141">
        <v>7871</v>
      </c>
      <c r="E141">
        <f t="shared" si="8"/>
        <v>133807</v>
      </c>
      <c r="G141"/>
      <c r="H141"/>
      <c r="I141"/>
      <c r="J141"/>
      <c r="K141"/>
      <c r="L141"/>
      <c r="M141"/>
      <c r="O141"/>
      <c r="P141"/>
    </row>
    <row r="142" spans="1:16">
      <c r="A142">
        <v>147</v>
      </c>
      <c r="B142" t="s">
        <v>268</v>
      </c>
      <c r="C142" t="s">
        <v>251</v>
      </c>
      <c r="D142">
        <v>7771</v>
      </c>
      <c r="E142">
        <f t="shared" si="8"/>
        <v>132107</v>
      </c>
      <c r="G142"/>
      <c r="H142"/>
      <c r="I142"/>
      <c r="J142"/>
      <c r="K142"/>
      <c r="L142"/>
      <c r="M142"/>
      <c r="O142"/>
      <c r="P142"/>
    </row>
    <row r="143" spans="1:16">
      <c r="A143">
        <v>156</v>
      </c>
      <c r="B143" t="s">
        <v>277</v>
      </c>
      <c r="C143" t="s">
        <v>251</v>
      </c>
      <c r="D143">
        <v>7754</v>
      </c>
      <c r="E143">
        <f t="shared" si="8"/>
        <v>131818</v>
      </c>
      <c r="G143"/>
      <c r="H143"/>
      <c r="I143"/>
      <c r="J143"/>
      <c r="K143"/>
      <c r="L143"/>
      <c r="M143"/>
      <c r="O143"/>
      <c r="P143"/>
    </row>
    <row r="144" spans="1:16">
      <c r="A144">
        <v>176</v>
      </c>
      <c r="B144" t="s">
        <v>297</v>
      </c>
      <c r="C144" t="s">
        <v>251</v>
      </c>
      <c r="D144">
        <v>7727</v>
      </c>
      <c r="E144">
        <f t="shared" si="8"/>
        <v>131359</v>
      </c>
      <c r="G144"/>
      <c r="H144"/>
      <c r="I144"/>
      <c r="J144"/>
      <c r="K144"/>
      <c r="L144"/>
      <c r="M144"/>
      <c r="O144"/>
      <c r="P144"/>
    </row>
    <row r="145" spans="1:16">
      <c r="A145">
        <v>132</v>
      </c>
      <c r="B145" t="s">
        <v>253</v>
      </c>
      <c r="C145" t="s">
        <v>251</v>
      </c>
      <c r="D145">
        <v>7467</v>
      </c>
      <c r="E145">
        <f t="shared" si="8"/>
        <v>126939</v>
      </c>
      <c r="G145"/>
      <c r="H145"/>
      <c r="I145"/>
      <c r="J145"/>
      <c r="K145"/>
      <c r="L145"/>
      <c r="M145"/>
      <c r="O145"/>
      <c r="P145"/>
    </row>
    <row r="146" spans="1:16">
      <c r="A146">
        <v>178</v>
      </c>
      <c r="B146" t="s">
        <v>299</v>
      </c>
      <c r="C146" t="s">
        <v>251</v>
      </c>
      <c r="D146">
        <v>6908</v>
      </c>
      <c r="E146">
        <f t="shared" si="8"/>
        <v>117436</v>
      </c>
      <c r="G146"/>
      <c r="H146"/>
      <c r="I146"/>
      <c r="J146"/>
      <c r="K146"/>
      <c r="L146"/>
      <c r="M146"/>
      <c r="O146"/>
      <c r="P146"/>
    </row>
    <row r="147" spans="1:16">
      <c r="A147">
        <v>181</v>
      </c>
      <c r="B147" t="s">
        <v>302</v>
      </c>
      <c r="C147" t="s">
        <v>251</v>
      </c>
      <c r="D147">
        <v>6793</v>
      </c>
      <c r="E147">
        <f t="shared" si="8"/>
        <v>115481</v>
      </c>
      <c r="G147"/>
      <c r="H147"/>
      <c r="I147"/>
      <c r="J147"/>
      <c r="K147"/>
      <c r="L147"/>
      <c r="M147"/>
      <c r="O147"/>
      <c r="P147"/>
    </row>
    <row r="148" spans="1:16">
      <c r="A148">
        <v>137</v>
      </c>
      <c r="B148" t="s">
        <v>258</v>
      </c>
      <c r="C148" t="s">
        <v>251</v>
      </c>
      <c r="D148">
        <v>6717</v>
      </c>
      <c r="E148">
        <f t="shared" si="8"/>
        <v>114189</v>
      </c>
      <c r="G148"/>
      <c r="H148"/>
      <c r="I148"/>
      <c r="J148"/>
      <c r="K148"/>
      <c r="L148"/>
      <c r="M148"/>
      <c r="O148"/>
      <c r="P148"/>
    </row>
    <row r="149" spans="1:16">
      <c r="A149">
        <v>150</v>
      </c>
      <c r="B149" t="s">
        <v>271</v>
      </c>
      <c r="C149" t="s">
        <v>251</v>
      </c>
      <c r="D149">
        <v>6613</v>
      </c>
      <c r="E149">
        <f t="shared" si="8"/>
        <v>112421</v>
      </c>
      <c r="G149"/>
      <c r="H149"/>
      <c r="I149"/>
      <c r="J149"/>
      <c r="K149"/>
      <c r="L149"/>
      <c r="M149"/>
      <c r="O149"/>
      <c r="P149"/>
    </row>
    <row r="150" spans="1:16">
      <c r="A150">
        <v>186</v>
      </c>
      <c r="B150" t="s">
        <v>307</v>
      </c>
      <c r="C150" t="s">
        <v>251</v>
      </c>
      <c r="D150">
        <v>6434</v>
      </c>
      <c r="E150">
        <f t="shared" si="8"/>
        <v>109378</v>
      </c>
      <c r="G150"/>
      <c r="H150"/>
      <c r="I150"/>
      <c r="J150"/>
      <c r="K150"/>
      <c r="L150"/>
      <c r="M150"/>
      <c r="O150"/>
      <c r="P150"/>
    </row>
    <row r="151" spans="1:16">
      <c r="A151">
        <v>130</v>
      </c>
      <c r="B151" t="s">
        <v>250</v>
      </c>
      <c r="C151" t="s">
        <v>251</v>
      </c>
      <c r="D151">
        <v>6383</v>
      </c>
      <c r="E151">
        <f t="shared" si="8"/>
        <v>108511</v>
      </c>
      <c r="G151"/>
      <c r="H151"/>
      <c r="I151"/>
      <c r="J151"/>
      <c r="K151"/>
      <c r="L151"/>
      <c r="M151"/>
      <c r="O151"/>
      <c r="P151"/>
    </row>
    <row r="152" spans="1:16">
      <c r="A152">
        <v>174</v>
      </c>
      <c r="B152" t="s">
        <v>295</v>
      </c>
      <c r="C152" t="s">
        <v>251</v>
      </c>
      <c r="D152">
        <v>5837</v>
      </c>
      <c r="E152">
        <f t="shared" si="8"/>
        <v>99229</v>
      </c>
      <c r="G152"/>
      <c r="H152"/>
      <c r="I152"/>
      <c r="J152"/>
      <c r="K152"/>
      <c r="L152"/>
      <c r="M152"/>
      <c r="O152"/>
      <c r="P152"/>
    </row>
    <row r="153" spans="1:16">
      <c r="A153">
        <v>145</v>
      </c>
      <c r="B153" t="s">
        <v>266</v>
      </c>
      <c r="C153" t="s">
        <v>251</v>
      </c>
      <c r="D153">
        <v>5663</v>
      </c>
      <c r="E153">
        <f t="shared" si="8"/>
        <v>96271</v>
      </c>
      <c r="G153"/>
      <c r="H153"/>
      <c r="I153"/>
      <c r="J153"/>
      <c r="K153"/>
      <c r="L153"/>
      <c r="M153"/>
      <c r="O153"/>
      <c r="P153"/>
    </row>
    <row r="154" spans="1:16">
      <c r="A154">
        <v>173</v>
      </c>
      <c r="B154" t="s">
        <v>294</v>
      </c>
      <c r="C154" t="s">
        <v>251</v>
      </c>
      <c r="D154">
        <v>5645</v>
      </c>
      <c r="E154">
        <f t="shared" si="8"/>
        <v>95965</v>
      </c>
      <c r="G154"/>
      <c r="H154"/>
      <c r="I154"/>
      <c r="J154"/>
      <c r="K154"/>
      <c r="L154"/>
      <c r="M154"/>
      <c r="O154"/>
      <c r="P154"/>
    </row>
    <row r="155" spans="1:16">
      <c r="A155">
        <v>144</v>
      </c>
      <c r="B155" t="s">
        <v>265</v>
      </c>
      <c r="C155" t="s">
        <v>251</v>
      </c>
      <c r="D155">
        <v>5582</v>
      </c>
      <c r="E155">
        <f t="shared" si="8"/>
        <v>94894</v>
      </c>
      <c r="G155"/>
      <c r="H155"/>
      <c r="I155"/>
      <c r="J155"/>
      <c r="K155"/>
      <c r="L155"/>
      <c r="M155"/>
      <c r="O155"/>
      <c r="P155"/>
    </row>
    <row r="156" spans="1:16">
      <c r="A156">
        <v>157</v>
      </c>
      <c r="B156" t="s">
        <v>278</v>
      </c>
      <c r="C156" t="s">
        <v>251</v>
      </c>
      <c r="D156">
        <v>5454</v>
      </c>
      <c r="E156">
        <f t="shared" si="8"/>
        <v>92718</v>
      </c>
      <c r="G156"/>
      <c r="H156"/>
      <c r="I156"/>
      <c r="J156"/>
      <c r="K156"/>
      <c r="L156"/>
      <c r="M156"/>
      <c r="O156"/>
      <c r="P156"/>
    </row>
    <row r="157" spans="1:16">
      <c r="A157">
        <v>140</v>
      </c>
      <c r="B157" t="s">
        <v>261</v>
      </c>
      <c r="C157" t="s">
        <v>251</v>
      </c>
      <c r="D157">
        <v>5121</v>
      </c>
      <c r="E157">
        <f t="shared" si="8"/>
        <v>87057</v>
      </c>
      <c r="G157"/>
      <c r="H157"/>
      <c r="I157"/>
      <c r="J157"/>
      <c r="K157"/>
      <c r="L157"/>
      <c r="M157"/>
      <c r="O157"/>
      <c r="P157"/>
    </row>
    <row r="158" spans="1:16">
      <c r="A158">
        <v>175</v>
      </c>
      <c r="B158" t="s">
        <v>296</v>
      </c>
      <c r="C158" t="s">
        <v>251</v>
      </c>
      <c r="D158">
        <v>4812</v>
      </c>
      <c r="E158">
        <f t="shared" si="8"/>
        <v>81804</v>
      </c>
      <c r="G158"/>
      <c r="H158"/>
      <c r="I158"/>
      <c r="J158"/>
      <c r="K158"/>
      <c r="L158"/>
      <c r="M158"/>
      <c r="O158"/>
      <c r="P158"/>
    </row>
    <row r="159" spans="1:16">
      <c r="A159">
        <v>141</v>
      </c>
      <c r="B159" t="s">
        <v>262</v>
      </c>
      <c r="C159" t="s">
        <v>251</v>
      </c>
      <c r="D159">
        <v>4769</v>
      </c>
      <c r="E159">
        <f t="shared" si="8"/>
        <v>81073</v>
      </c>
      <c r="G159"/>
      <c r="H159"/>
      <c r="I159"/>
      <c r="J159"/>
      <c r="K159"/>
      <c r="L159"/>
      <c r="M159"/>
      <c r="O159"/>
      <c r="P159"/>
    </row>
    <row r="160" spans="1:16">
      <c r="A160">
        <v>164</v>
      </c>
      <c r="B160" t="s">
        <v>285</v>
      </c>
      <c r="C160" t="s">
        <v>251</v>
      </c>
      <c r="D160">
        <v>4755</v>
      </c>
      <c r="E160">
        <f t="shared" si="8"/>
        <v>80835</v>
      </c>
      <c r="G160"/>
      <c r="H160"/>
      <c r="I160"/>
      <c r="J160"/>
      <c r="K160"/>
      <c r="L160"/>
      <c r="M160"/>
      <c r="O160"/>
      <c r="P160"/>
    </row>
    <row r="161" spans="1:16">
      <c r="A161">
        <v>134</v>
      </c>
      <c r="B161" t="s">
        <v>255</v>
      </c>
      <c r="C161" t="s">
        <v>251</v>
      </c>
      <c r="D161">
        <v>4549</v>
      </c>
      <c r="E161">
        <f t="shared" si="8"/>
        <v>77333</v>
      </c>
      <c r="G161"/>
      <c r="H161"/>
      <c r="I161"/>
      <c r="J161"/>
      <c r="K161"/>
      <c r="L161"/>
      <c r="M161"/>
      <c r="O161"/>
      <c r="P161"/>
    </row>
    <row r="162" spans="1:16">
      <c r="A162">
        <v>172</v>
      </c>
      <c r="B162" t="s">
        <v>293</v>
      </c>
      <c r="C162" t="s">
        <v>251</v>
      </c>
      <c r="D162">
        <v>4286</v>
      </c>
      <c r="E162">
        <f t="shared" si="8"/>
        <v>72862</v>
      </c>
      <c r="G162"/>
      <c r="H162"/>
      <c r="I162"/>
      <c r="J162"/>
      <c r="K162"/>
      <c r="L162"/>
      <c r="M162"/>
      <c r="O162"/>
      <c r="P162"/>
    </row>
    <row r="163" spans="1:16">
      <c r="A163">
        <v>142</v>
      </c>
      <c r="B163" t="s">
        <v>263</v>
      </c>
      <c r="C163" t="s">
        <v>251</v>
      </c>
      <c r="D163">
        <v>4011</v>
      </c>
      <c r="E163">
        <f t="shared" si="8"/>
        <v>68187</v>
      </c>
      <c r="G163"/>
      <c r="H163"/>
      <c r="I163"/>
      <c r="J163"/>
      <c r="K163"/>
      <c r="L163"/>
      <c r="M163"/>
      <c r="O163"/>
      <c r="P163"/>
    </row>
    <row r="164" spans="1:16">
      <c r="A164">
        <v>154</v>
      </c>
      <c r="B164" t="s">
        <v>275</v>
      </c>
      <c r="C164" t="s">
        <v>251</v>
      </c>
      <c r="D164">
        <v>3743</v>
      </c>
      <c r="E164">
        <f t="shared" si="8"/>
        <v>63631</v>
      </c>
      <c r="G164"/>
      <c r="H164"/>
      <c r="I164"/>
      <c r="J164"/>
      <c r="K164"/>
      <c r="L164"/>
      <c r="M164"/>
      <c r="O164"/>
      <c r="P164"/>
    </row>
    <row r="165" spans="1:16">
      <c r="A165">
        <v>143</v>
      </c>
      <c r="B165" t="s">
        <v>264</v>
      </c>
      <c r="C165" t="s">
        <v>251</v>
      </c>
      <c r="D165">
        <v>3495</v>
      </c>
      <c r="E165">
        <f t="shared" si="8"/>
        <v>59415</v>
      </c>
      <c r="G165"/>
      <c r="H165"/>
      <c r="I165"/>
      <c r="J165"/>
      <c r="K165"/>
      <c r="L165"/>
      <c r="M165"/>
      <c r="O165"/>
      <c r="P165"/>
    </row>
    <row r="166" spans="1:16">
      <c r="A166">
        <v>136</v>
      </c>
      <c r="B166" t="s">
        <v>257</v>
      </c>
      <c r="C166" t="s">
        <v>251</v>
      </c>
      <c r="D166">
        <v>2873</v>
      </c>
      <c r="E166">
        <f t="shared" si="8"/>
        <v>48841</v>
      </c>
      <c r="G166"/>
      <c r="H166"/>
      <c r="I166"/>
      <c r="J166"/>
      <c r="K166"/>
      <c r="L166"/>
      <c r="M166"/>
      <c r="O166"/>
      <c r="P166"/>
    </row>
    <row r="167" spans="1:16">
      <c r="A167">
        <v>158</v>
      </c>
      <c r="B167" t="s">
        <v>279</v>
      </c>
      <c r="C167" t="s">
        <v>251</v>
      </c>
      <c r="D167">
        <v>2652</v>
      </c>
      <c r="E167">
        <f t="shared" si="8"/>
        <v>45084</v>
      </c>
      <c r="G167"/>
      <c r="H167"/>
      <c r="I167"/>
      <c r="J167"/>
      <c r="K167"/>
      <c r="L167"/>
      <c r="M167"/>
      <c r="O167"/>
      <c r="P167"/>
    </row>
    <row r="168" spans="1:16">
      <c r="A168">
        <v>183</v>
      </c>
      <c r="B168" t="s">
        <v>304</v>
      </c>
      <c r="C168" t="s">
        <v>251</v>
      </c>
      <c r="D168">
        <v>2422</v>
      </c>
      <c r="E168">
        <f t="shared" si="8"/>
        <v>41174</v>
      </c>
      <c r="G168"/>
      <c r="H168"/>
      <c r="I168"/>
      <c r="J168"/>
      <c r="K168"/>
      <c r="L168"/>
      <c r="M168"/>
      <c r="O168"/>
      <c r="P168"/>
    </row>
    <row r="169" spans="1:16">
      <c r="A169">
        <v>159</v>
      </c>
      <c r="B169" t="s">
        <v>280</v>
      </c>
      <c r="C169" t="s">
        <v>251</v>
      </c>
      <c r="D169">
        <v>2225</v>
      </c>
      <c r="E169">
        <f t="shared" si="8"/>
        <v>37825</v>
      </c>
      <c r="G169"/>
      <c r="H169"/>
      <c r="I169"/>
      <c r="J169"/>
      <c r="K169"/>
      <c r="L169"/>
      <c r="M169"/>
      <c r="O169"/>
      <c r="P169"/>
    </row>
    <row r="170" spans="1:16">
      <c r="A170">
        <v>167</v>
      </c>
      <c r="B170" t="s">
        <v>288</v>
      </c>
      <c r="C170" t="s">
        <v>251</v>
      </c>
      <c r="D170">
        <v>1788</v>
      </c>
      <c r="E170">
        <f t="shared" si="8"/>
        <v>30396</v>
      </c>
      <c r="G170"/>
      <c r="H170"/>
      <c r="I170"/>
      <c r="J170"/>
      <c r="K170"/>
      <c r="L170"/>
      <c r="M170"/>
      <c r="O170"/>
      <c r="P170"/>
    </row>
    <row r="171" spans="1:16">
      <c r="A171">
        <v>169</v>
      </c>
      <c r="B171" t="s">
        <v>290</v>
      </c>
      <c r="C171" t="s">
        <v>251</v>
      </c>
      <c r="D171">
        <v>1482</v>
      </c>
      <c r="E171">
        <f t="shared" si="8"/>
        <v>25194</v>
      </c>
      <c r="G171"/>
      <c r="H171"/>
      <c r="I171"/>
      <c r="J171"/>
      <c r="K171"/>
      <c r="L171"/>
      <c r="M171"/>
      <c r="O171"/>
      <c r="P171"/>
    </row>
    <row r="172" spans="1:16">
      <c r="A172">
        <v>168</v>
      </c>
      <c r="B172" t="s">
        <v>289</v>
      </c>
      <c r="C172" t="s">
        <v>251</v>
      </c>
      <c r="D172">
        <v>1447</v>
      </c>
      <c r="E172">
        <f t="shared" si="8"/>
        <v>24599</v>
      </c>
      <c r="G172"/>
      <c r="H172"/>
      <c r="I172"/>
      <c r="J172"/>
      <c r="K172"/>
      <c r="L172"/>
      <c r="M172"/>
      <c r="O172"/>
      <c r="P172"/>
    </row>
    <row r="173" spans="1:16">
      <c r="A173">
        <v>149</v>
      </c>
      <c r="B173" t="s">
        <v>270</v>
      </c>
      <c r="C173" t="s">
        <v>251</v>
      </c>
      <c r="D173">
        <v>1073</v>
      </c>
      <c r="E173">
        <f t="shared" si="8"/>
        <v>18241</v>
      </c>
      <c r="G173"/>
      <c r="H173"/>
      <c r="I173"/>
      <c r="J173"/>
      <c r="K173"/>
      <c r="L173"/>
      <c r="M173"/>
      <c r="O173"/>
      <c r="P173"/>
    </row>
    <row r="174" spans="1:16">
      <c r="A174">
        <v>155</v>
      </c>
      <c r="B174" t="s">
        <v>276</v>
      </c>
      <c r="C174" t="s">
        <v>251</v>
      </c>
      <c r="D174">
        <v>723</v>
      </c>
      <c r="E174">
        <f t="shared" si="8"/>
        <v>12291</v>
      </c>
      <c r="G174"/>
      <c r="H174"/>
      <c r="I174"/>
      <c r="J174"/>
      <c r="K174"/>
      <c r="L174"/>
      <c r="M174"/>
      <c r="O174"/>
      <c r="P174"/>
    </row>
    <row r="175" spans="1:16">
      <c r="A175">
        <v>138</v>
      </c>
      <c r="B175" t="s">
        <v>259</v>
      </c>
      <c r="C175" t="s">
        <v>251</v>
      </c>
      <c r="D175">
        <v>707</v>
      </c>
      <c r="E175">
        <f t="shared" si="8"/>
        <v>12019</v>
      </c>
      <c r="G175"/>
      <c r="H175"/>
      <c r="I175"/>
      <c r="J175"/>
      <c r="K175"/>
      <c r="L175"/>
      <c r="M175"/>
      <c r="O175"/>
      <c r="P175"/>
    </row>
    <row r="176" spans="1:16">
      <c r="A176">
        <v>161</v>
      </c>
      <c r="B176" t="s">
        <v>282</v>
      </c>
      <c r="C176" t="s">
        <v>251</v>
      </c>
      <c r="D176">
        <v>617</v>
      </c>
      <c r="E176">
        <f t="shared" si="8"/>
        <v>10489</v>
      </c>
      <c r="G176"/>
      <c r="H176"/>
      <c r="I176"/>
      <c r="J176"/>
      <c r="K176"/>
      <c r="L176"/>
      <c r="M176"/>
      <c r="O176"/>
      <c r="P176"/>
    </row>
    <row r="177" spans="1:16">
      <c r="A177">
        <v>133</v>
      </c>
      <c r="B177" t="s">
        <v>254</v>
      </c>
      <c r="C177" t="s">
        <v>251</v>
      </c>
      <c r="D177">
        <v>409</v>
      </c>
      <c r="E177">
        <f t="shared" si="8"/>
        <v>6953</v>
      </c>
      <c r="G177"/>
      <c r="H177"/>
      <c r="I177"/>
      <c r="J177"/>
      <c r="K177"/>
      <c r="L177"/>
      <c r="M177"/>
      <c r="O177"/>
      <c r="P177"/>
    </row>
    <row r="178" spans="1:16">
      <c r="A178">
        <v>185</v>
      </c>
      <c r="B178" t="s">
        <v>306</v>
      </c>
      <c r="C178" t="s">
        <v>251</v>
      </c>
      <c r="D178">
        <v>126</v>
      </c>
      <c r="E178">
        <f t="shared" si="8"/>
        <v>2142</v>
      </c>
      <c r="G178"/>
      <c r="H178"/>
      <c r="I178"/>
      <c r="J178"/>
      <c r="K178"/>
      <c r="L178"/>
      <c r="M178"/>
      <c r="O178"/>
      <c r="P178"/>
    </row>
    <row r="179" spans="1:16">
      <c r="A179">
        <v>148</v>
      </c>
      <c r="B179" t="s">
        <v>269</v>
      </c>
      <c r="C179" t="s">
        <v>251</v>
      </c>
      <c r="D179">
        <v>76</v>
      </c>
      <c r="E179">
        <f t="shared" si="8"/>
        <v>1292</v>
      </c>
      <c r="G179"/>
      <c r="H179"/>
      <c r="I179"/>
      <c r="J179"/>
      <c r="K179"/>
      <c r="L179"/>
      <c r="M179"/>
      <c r="O179"/>
      <c r="P179"/>
    </row>
    <row r="180" spans="1:16">
      <c r="A180">
        <v>163</v>
      </c>
      <c r="B180" t="s">
        <v>284</v>
      </c>
      <c r="C180" t="s">
        <v>251</v>
      </c>
      <c r="D180">
        <v>60</v>
      </c>
      <c r="E180">
        <f t="shared" si="8"/>
        <v>1020</v>
      </c>
      <c r="G180"/>
      <c r="H180"/>
      <c r="I180"/>
      <c r="J180"/>
      <c r="K180"/>
      <c r="L180"/>
      <c r="M180"/>
      <c r="O180"/>
      <c r="P180"/>
    </row>
    <row r="181" spans="1:16">
      <c r="A181">
        <v>162</v>
      </c>
      <c r="B181" t="s">
        <v>283</v>
      </c>
      <c r="C181" t="s">
        <v>251</v>
      </c>
      <c r="D181">
        <v>34</v>
      </c>
      <c r="E181">
        <f t="shared" si="8"/>
        <v>578</v>
      </c>
      <c r="G181"/>
      <c r="H181"/>
      <c r="I181"/>
      <c r="J181"/>
      <c r="K181"/>
      <c r="L181"/>
      <c r="M181"/>
      <c r="O181"/>
      <c r="P181"/>
    </row>
    <row r="182" spans="1:16">
      <c r="A182">
        <v>131</v>
      </c>
      <c r="B182" t="s">
        <v>252</v>
      </c>
      <c r="C182" t="s">
        <v>251</v>
      </c>
      <c r="D182">
        <v>0</v>
      </c>
      <c r="E182">
        <f t="shared" si="8"/>
        <v>0</v>
      </c>
      <c r="G182"/>
      <c r="H182"/>
      <c r="I182"/>
      <c r="J182"/>
      <c r="K182"/>
      <c r="L182"/>
      <c r="M182"/>
      <c r="O182"/>
      <c r="P182"/>
    </row>
    <row r="183" spans="1:16">
      <c r="A183">
        <v>153</v>
      </c>
      <c r="B183" t="s">
        <v>274</v>
      </c>
      <c r="C183" t="s">
        <v>251</v>
      </c>
      <c r="D183">
        <v>0</v>
      </c>
      <c r="E183">
        <f t="shared" si="8"/>
        <v>0</v>
      </c>
      <c r="G183"/>
      <c r="H183"/>
      <c r="I183"/>
      <c r="J183"/>
      <c r="K183"/>
      <c r="L183"/>
      <c r="M183"/>
      <c r="O183"/>
      <c r="P183"/>
    </row>
    <row r="184" spans="1:16">
      <c r="A184">
        <v>160</v>
      </c>
      <c r="B184" t="s">
        <v>281</v>
      </c>
      <c r="C184" t="s">
        <v>251</v>
      </c>
      <c r="D184">
        <v>0</v>
      </c>
      <c r="E184">
        <f t="shared" si="8"/>
        <v>0</v>
      </c>
      <c r="G184"/>
      <c r="H184"/>
      <c r="I184"/>
      <c r="J184"/>
      <c r="K184"/>
      <c r="L184"/>
      <c r="M184"/>
      <c r="O184"/>
      <c r="P184"/>
    </row>
    <row r="185" spans="1:16">
      <c r="A185">
        <v>165</v>
      </c>
      <c r="B185" t="s">
        <v>286</v>
      </c>
      <c r="C185" t="s">
        <v>251</v>
      </c>
      <c r="D185">
        <v>0</v>
      </c>
      <c r="E185">
        <f t="shared" si="8"/>
        <v>0</v>
      </c>
      <c r="G185"/>
      <c r="H185"/>
      <c r="I185"/>
      <c r="J185"/>
      <c r="K185"/>
      <c r="L185"/>
      <c r="M185"/>
      <c r="O185"/>
      <c r="P185"/>
    </row>
    <row r="186" spans="1:16">
      <c r="A186">
        <v>166</v>
      </c>
      <c r="B186" t="s">
        <v>287</v>
      </c>
      <c r="C186" t="s">
        <v>251</v>
      </c>
      <c r="D186">
        <v>0</v>
      </c>
      <c r="E186">
        <f t="shared" si="8"/>
        <v>0</v>
      </c>
      <c r="G186"/>
      <c r="H186"/>
      <c r="I186"/>
      <c r="J186"/>
      <c r="K186"/>
      <c r="L186"/>
      <c r="M186"/>
      <c r="O186"/>
      <c r="P186"/>
    </row>
    <row r="187" spans="1:16">
      <c r="A187">
        <v>180</v>
      </c>
      <c r="B187" t="s">
        <v>301</v>
      </c>
      <c r="C187" t="s">
        <v>251</v>
      </c>
      <c r="D187">
        <v>0</v>
      </c>
      <c r="E187">
        <f t="shared" si="8"/>
        <v>0</v>
      </c>
      <c r="G187"/>
      <c r="H187"/>
      <c r="I187"/>
      <c r="J187"/>
      <c r="K187"/>
      <c r="L187"/>
      <c r="M187"/>
      <c r="O187"/>
      <c r="P187"/>
    </row>
    <row r="188" spans="1:16">
      <c r="A188">
        <v>217</v>
      </c>
      <c r="B188" t="s">
        <v>339</v>
      </c>
      <c r="C188" t="s">
        <v>309</v>
      </c>
      <c r="D188">
        <v>8547</v>
      </c>
      <c r="E188">
        <f t="shared" ref="E188:E225" si="9">D188*15</f>
        <v>128205</v>
      </c>
      <c r="G188"/>
      <c r="H188"/>
      <c r="I188"/>
      <c r="J188"/>
      <c r="K188"/>
      <c r="L188"/>
      <c r="M188"/>
      <c r="O188"/>
      <c r="P188"/>
    </row>
    <row r="189" spans="1:16">
      <c r="A189">
        <v>190</v>
      </c>
      <c r="B189" t="s">
        <v>312</v>
      </c>
      <c r="C189" t="s">
        <v>309</v>
      </c>
      <c r="D189">
        <v>8340</v>
      </c>
      <c r="E189">
        <f t="shared" si="9"/>
        <v>125100</v>
      </c>
      <c r="G189"/>
      <c r="H189"/>
      <c r="I189"/>
      <c r="J189"/>
      <c r="K189"/>
      <c r="L189"/>
      <c r="M189"/>
      <c r="O189"/>
      <c r="P189"/>
    </row>
    <row r="190" spans="1:16">
      <c r="A190">
        <v>187</v>
      </c>
      <c r="B190" t="s">
        <v>308</v>
      </c>
      <c r="C190" t="s">
        <v>309</v>
      </c>
      <c r="D190">
        <v>7167</v>
      </c>
      <c r="E190">
        <f t="shared" si="9"/>
        <v>107505</v>
      </c>
      <c r="G190"/>
      <c r="H190"/>
      <c r="I190"/>
      <c r="J190"/>
      <c r="K190"/>
      <c r="L190"/>
      <c r="M190"/>
      <c r="O190"/>
      <c r="P190"/>
    </row>
    <row r="191" spans="1:16">
      <c r="A191">
        <v>193</v>
      </c>
      <c r="B191" t="s">
        <v>315</v>
      </c>
      <c r="C191" t="s">
        <v>309</v>
      </c>
      <c r="D191">
        <v>6152</v>
      </c>
      <c r="E191">
        <f t="shared" si="9"/>
        <v>92280</v>
      </c>
      <c r="G191"/>
      <c r="H191"/>
      <c r="I191"/>
      <c r="J191"/>
      <c r="K191"/>
      <c r="L191"/>
      <c r="M191"/>
      <c r="O191"/>
      <c r="P191"/>
    </row>
    <row r="192" spans="1:16">
      <c r="A192">
        <v>202</v>
      </c>
      <c r="B192" t="s">
        <v>324</v>
      </c>
      <c r="C192" t="s">
        <v>309</v>
      </c>
      <c r="D192">
        <v>5972</v>
      </c>
      <c r="E192">
        <f t="shared" si="9"/>
        <v>89580</v>
      </c>
      <c r="G192"/>
      <c r="H192"/>
      <c r="I192"/>
      <c r="J192"/>
      <c r="K192"/>
      <c r="L192"/>
      <c r="M192"/>
      <c r="O192"/>
      <c r="P192"/>
    </row>
    <row r="193" spans="1:16">
      <c r="A193">
        <v>195</v>
      </c>
      <c r="B193" t="s">
        <v>317</v>
      </c>
      <c r="C193" t="s">
        <v>309</v>
      </c>
      <c r="D193">
        <v>5906</v>
      </c>
      <c r="E193">
        <f t="shared" si="9"/>
        <v>88590</v>
      </c>
      <c r="G193"/>
      <c r="H193"/>
      <c r="I193"/>
      <c r="J193"/>
      <c r="K193"/>
      <c r="L193"/>
      <c r="M193"/>
      <c r="O193"/>
      <c r="P193"/>
    </row>
    <row r="194" spans="1:16">
      <c r="A194">
        <v>224</v>
      </c>
      <c r="B194" t="s">
        <v>346</v>
      </c>
      <c r="C194" t="s">
        <v>309</v>
      </c>
      <c r="D194">
        <v>5590</v>
      </c>
      <c r="E194">
        <f t="shared" si="9"/>
        <v>83850</v>
      </c>
      <c r="G194"/>
      <c r="H194"/>
      <c r="I194"/>
      <c r="J194"/>
      <c r="K194"/>
      <c r="L194"/>
      <c r="M194"/>
      <c r="O194"/>
      <c r="P194"/>
    </row>
    <row r="195" spans="1:16">
      <c r="A195">
        <v>192</v>
      </c>
      <c r="B195" t="s">
        <v>314</v>
      </c>
      <c r="C195" t="s">
        <v>309</v>
      </c>
      <c r="D195">
        <v>5580</v>
      </c>
      <c r="E195">
        <f t="shared" si="9"/>
        <v>83700</v>
      </c>
      <c r="G195"/>
      <c r="H195"/>
      <c r="I195"/>
      <c r="J195"/>
      <c r="K195"/>
      <c r="L195"/>
      <c r="M195"/>
      <c r="O195"/>
      <c r="P195"/>
    </row>
    <row r="196" spans="1:16">
      <c r="A196">
        <v>206</v>
      </c>
      <c r="B196" t="s">
        <v>328</v>
      </c>
      <c r="C196" t="s">
        <v>309</v>
      </c>
      <c r="D196">
        <v>5571</v>
      </c>
      <c r="E196">
        <f t="shared" si="9"/>
        <v>83565</v>
      </c>
      <c r="G196"/>
      <c r="H196"/>
      <c r="I196"/>
      <c r="J196"/>
      <c r="K196"/>
      <c r="L196"/>
      <c r="M196"/>
      <c r="O196"/>
      <c r="P196"/>
    </row>
    <row r="197" spans="1:16">
      <c r="A197">
        <v>196</v>
      </c>
      <c r="B197" t="s">
        <v>318</v>
      </c>
      <c r="C197" t="s">
        <v>309</v>
      </c>
      <c r="D197">
        <v>5100</v>
      </c>
      <c r="E197">
        <f t="shared" si="9"/>
        <v>76500</v>
      </c>
      <c r="G197"/>
      <c r="H197"/>
      <c r="I197"/>
      <c r="J197"/>
      <c r="K197"/>
      <c r="L197"/>
      <c r="M197"/>
      <c r="O197"/>
      <c r="P197"/>
    </row>
    <row r="198" spans="1:16">
      <c r="A198">
        <v>201</v>
      </c>
      <c r="B198" t="s">
        <v>323</v>
      </c>
      <c r="C198" t="s">
        <v>309</v>
      </c>
      <c r="D198">
        <v>5090</v>
      </c>
      <c r="E198">
        <f t="shared" si="9"/>
        <v>76350</v>
      </c>
      <c r="G198"/>
      <c r="H198"/>
      <c r="I198"/>
      <c r="J198"/>
      <c r="K198"/>
      <c r="L198"/>
      <c r="M198"/>
      <c r="O198"/>
      <c r="P198"/>
    </row>
    <row r="199" spans="1:16">
      <c r="A199">
        <v>223</v>
      </c>
      <c r="B199" t="s">
        <v>345</v>
      </c>
      <c r="C199" t="s">
        <v>309</v>
      </c>
      <c r="D199">
        <v>4831</v>
      </c>
      <c r="E199">
        <f t="shared" si="9"/>
        <v>72465</v>
      </c>
      <c r="G199"/>
      <c r="H199"/>
      <c r="I199"/>
      <c r="J199"/>
      <c r="K199"/>
      <c r="L199"/>
      <c r="M199"/>
      <c r="O199"/>
      <c r="P199"/>
    </row>
    <row r="200" spans="1:16">
      <c r="A200">
        <v>213</v>
      </c>
      <c r="B200" t="s">
        <v>335</v>
      </c>
      <c r="C200" t="s">
        <v>309</v>
      </c>
      <c r="D200">
        <v>4642</v>
      </c>
      <c r="E200">
        <f t="shared" si="9"/>
        <v>69630</v>
      </c>
      <c r="G200"/>
      <c r="H200"/>
      <c r="I200"/>
      <c r="J200"/>
      <c r="K200"/>
      <c r="L200"/>
      <c r="M200"/>
      <c r="O200"/>
      <c r="P200"/>
    </row>
    <row r="201" spans="1:16">
      <c r="A201">
        <v>204</v>
      </c>
      <c r="B201" t="s">
        <v>326</v>
      </c>
      <c r="C201" t="s">
        <v>309</v>
      </c>
      <c r="D201">
        <v>4005</v>
      </c>
      <c r="E201">
        <f t="shared" si="9"/>
        <v>60075</v>
      </c>
      <c r="G201"/>
      <c r="H201"/>
      <c r="I201"/>
      <c r="J201"/>
      <c r="K201"/>
      <c r="L201"/>
      <c r="M201"/>
      <c r="O201"/>
      <c r="P201"/>
    </row>
    <row r="202" spans="1:16">
      <c r="A202">
        <v>216</v>
      </c>
      <c r="B202" t="s">
        <v>338</v>
      </c>
      <c r="C202" t="s">
        <v>309</v>
      </c>
      <c r="D202">
        <v>3943</v>
      </c>
      <c r="E202">
        <f t="shared" si="9"/>
        <v>59145</v>
      </c>
      <c r="G202"/>
      <c r="H202"/>
      <c r="I202"/>
      <c r="J202"/>
      <c r="K202"/>
      <c r="L202"/>
      <c r="M202"/>
      <c r="O202"/>
      <c r="P202"/>
    </row>
    <row r="203" spans="1:16">
      <c r="A203">
        <v>194</v>
      </c>
      <c r="B203" t="s">
        <v>316</v>
      </c>
      <c r="C203" t="s">
        <v>309</v>
      </c>
      <c r="D203">
        <v>3725</v>
      </c>
      <c r="E203">
        <f t="shared" si="9"/>
        <v>55875</v>
      </c>
      <c r="G203"/>
      <c r="H203"/>
      <c r="I203"/>
      <c r="J203"/>
      <c r="K203"/>
      <c r="L203"/>
      <c r="M203"/>
      <c r="O203"/>
      <c r="P203"/>
    </row>
    <row r="204" spans="1:16">
      <c r="A204">
        <v>197</v>
      </c>
      <c r="B204" t="s">
        <v>319</v>
      </c>
      <c r="C204" t="s">
        <v>309</v>
      </c>
      <c r="D204">
        <v>3478</v>
      </c>
      <c r="E204">
        <f t="shared" si="9"/>
        <v>52170</v>
      </c>
      <c r="G204"/>
      <c r="H204"/>
      <c r="I204"/>
      <c r="J204"/>
      <c r="K204"/>
      <c r="L204"/>
      <c r="M204"/>
      <c r="O204"/>
      <c r="P204"/>
    </row>
    <row r="205" spans="1:16">
      <c r="A205">
        <v>221</v>
      </c>
      <c r="B205" t="s">
        <v>343</v>
      </c>
      <c r="C205" t="s">
        <v>309</v>
      </c>
      <c r="D205">
        <v>3371</v>
      </c>
      <c r="E205">
        <f t="shared" si="9"/>
        <v>50565</v>
      </c>
      <c r="G205"/>
      <c r="H205"/>
      <c r="I205"/>
      <c r="J205"/>
      <c r="K205"/>
      <c r="L205"/>
      <c r="M205"/>
      <c r="O205"/>
      <c r="P205"/>
    </row>
    <row r="206" spans="1:16">
      <c r="A206">
        <v>188</v>
      </c>
      <c r="B206" t="s">
        <v>310</v>
      </c>
      <c r="C206" t="s">
        <v>309</v>
      </c>
      <c r="D206">
        <v>2948</v>
      </c>
      <c r="E206">
        <f t="shared" si="9"/>
        <v>44220</v>
      </c>
      <c r="G206"/>
      <c r="H206"/>
      <c r="I206"/>
      <c r="J206"/>
      <c r="K206"/>
      <c r="L206"/>
      <c r="M206"/>
      <c r="O206"/>
      <c r="P206"/>
    </row>
    <row r="207" spans="1:16">
      <c r="A207">
        <v>207</v>
      </c>
      <c r="B207" t="s">
        <v>329</v>
      </c>
      <c r="C207" t="s">
        <v>309</v>
      </c>
      <c r="D207">
        <v>2757</v>
      </c>
      <c r="E207">
        <f t="shared" si="9"/>
        <v>41355</v>
      </c>
      <c r="G207"/>
      <c r="H207"/>
      <c r="I207"/>
      <c r="J207"/>
      <c r="K207"/>
      <c r="L207"/>
      <c r="M207"/>
      <c r="O207"/>
      <c r="P207"/>
    </row>
    <row r="208" spans="1:16">
      <c r="A208">
        <v>189</v>
      </c>
      <c r="B208" t="s">
        <v>311</v>
      </c>
      <c r="C208" t="s">
        <v>309</v>
      </c>
      <c r="D208">
        <v>2453</v>
      </c>
      <c r="E208">
        <f t="shared" si="9"/>
        <v>36795</v>
      </c>
      <c r="G208"/>
      <c r="H208"/>
      <c r="I208"/>
      <c r="J208"/>
      <c r="K208"/>
      <c r="L208"/>
      <c r="M208"/>
      <c r="O208"/>
      <c r="P208"/>
    </row>
    <row r="209" spans="1:16">
      <c r="A209">
        <v>215</v>
      </c>
      <c r="B209" t="s">
        <v>337</v>
      </c>
      <c r="C209" t="s">
        <v>309</v>
      </c>
      <c r="D209">
        <v>2101</v>
      </c>
      <c r="E209">
        <f t="shared" si="9"/>
        <v>31515</v>
      </c>
      <c r="G209"/>
      <c r="H209"/>
      <c r="I209"/>
      <c r="J209"/>
      <c r="K209"/>
      <c r="L209"/>
      <c r="M209"/>
      <c r="O209"/>
      <c r="P209"/>
    </row>
    <row r="210" spans="1:16">
      <c r="A210">
        <v>222</v>
      </c>
      <c r="B210" t="s">
        <v>344</v>
      </c>
      <c r="C210" t="s">
        <v>309</v>
      </c>
      <c r="D210">
        <v>2002</v>
      </c>
      <c r="E210">
        <f t="shared" si="9"/>
        <v>30030</v>
      </c>
      <c r="G210"/>
      <c r="H210"/>
      <c r="I210"/>
      <c r="J210"/>
      <c r="K210"/>
      <c r="L210"/>
      <c r="M210"/>
      <c r="O210"/>
      <c r="P210"/>
    </row>
    <row r="211" spans="1:16">
      <c r="A211">
        <v>203</v>
      </c>
      <c r="B211" t="s">
        <v>325</v>
      </c>
      <c r="C211" t="s">
        <v>309</v>
      </c>
      <c r="D211">
        <v>1696</v>
      </c>
      <c r="E211">
        <f t="shared" si="9"/>
        <v>25440</v>
      </c>
      <c r="G211"/>
      <c r="H211"/>
      <c r="I211"/>
      <c r="J211"/>
      <c r="K211"/>
      <c r="L211"/>
      <c r="M211"/>
      <c r="O211"/>
      <c r="P211"/>
    </row>
    <row r="212" spans="1:16">
      <c r="A212">
        <v>218</v>
      </c>
      <c r="B212" t="s">
        <v>340</v>
      </c>
      <c r="C212" t="s">
        <v>309</v>
      </c>
      <c r="D212">
        <v>343</v>
      </c>
      <c r="E212">
        <f t="shared" si="9"/>
        <v>5145</v>
      </c>
      <c r="G212"/>
      <c r="H212"/>
      <c r="I212"/>
      <c r="J212"/>
      <c r="K212"/>
      <c r="L212"/>
      <c r="M212"/>
      <c r="O212"/>
      <c r="P212"/>
    </row>
    <row r="213" spans="1:16">
      <c r="A213">
        <v>214</v>
      </c>
      <c r="B213" t="s">
        <v>336</v>
      </c>
      <c r="C213" t="s">
        <v>309</v>
      </c>
      <c r="D213">
        <v>46</v>
      </c>
      <c r="E213">
        <f t="shared" si="9"/>
        <v>690</v>
      </c>
      <c r="G213"/>
      <c r="H213"/>
      <c r="I213"/>
      <c r="J213"/>
      <c r="K213"/>
      <c r="L213"/>
      <c r="M213"/>
      <c r="O213"/>
      <c r="P213"/>
    </row>
    <row r="214" spans="1:16">
      <c r="A214">
        <v>209</v>
      </c>
      <c r="B214" t="s">
        <v>331</v>
      </c>
      <c r="C214" t="s">
        <v>309</v>
      </c>
      <c r="D214">
        <v>9</v>
      </c>
      <c r="E214">
        <f t="shared" si="9"/>
        <v>135</v>
      </c>
      <c r="G214"/>
      <c r="H214"/>
      <c r="I214"/>
      <c r="J214"/>
      <c r="K214"/>
      <c r="L214"/>
      <c r="M214"/>
      <c r="O214"/>
      <c r="P214"/>
    </row>
    <row r="215" spans="1:16">
      <c r="A215">
        <v>200</v>
      </c>
      <c r="B215" t="s">
        <v>322</v>
      </c>
      <c r="C215" t="s">
        <v>309</v>
      </c>
      <c r="D215">
        <v>8</v>
      </c>
      <c r="E215">
        <f t="shared" si="9"/>
        <v>120</v>
      </c>
      <c r="G215"/>
      <c r="H215"/>
      <c r="I215"/>
      <c r="J215"/>
      <c r="K215"/>
      <c r="L215"/>
      <c r="M215"/>
      <c r="O215"/>
      <c r="P215"/>
    </row>
    <row r="216" spans="1:16">
      <c r="A216">
        <v>212</v>
      </c>
      <c r="B216" t="s">
        <v>334</v>
      </c>
      <c r="C216" t="s">
        <v>309</v>
      </c>
      <c r="D216">
        <v>1</v>
      </c>
      <c r="E216">
        <f t="shared" si="9"/>
        <v>15</v>
      </c>
      <c r="G216"/>
      <c r="H216"/>
      <c r="I216"/>
      <c r="J216"/>
      <c r="K216"/>
      <c r="L216"/>
      <c r="M216"/>
      <c r="O216"/>
      <c r="P216"/>
    </row>
    <row r="217" spans="1:16">
      <c r="A217">
        <v>191</v>
      </c>
      <c r="B217" t="s">
        <v>313</v>
      </c>
      <c r="C217" t="s">
        <v>309</v>
      </c>
      <c r="D217">
        <v>0</v>
      </c>
      <c r="E217">
        <f t="shared" si="9"/>
        <v>0</v>
      </c>
      <c r="G217"/>
      <c r="H217"/>
      <c r="I217"/>
      <c r="J217"/>
      <c r="K217"/>
      <c r="L217"/>
      <c r="M217"/>
      <c r="O217"/>
      <c r="P217"/>
    </row>
    <row r="218" spans="1:16">
      <c r="A218">
        <v>198</v>
      </c>
      <c r="B218" t="s">
        <v>320</v>
      </c>
      <c r="C218" t="s">
        <v>309</v>
      </c>
      <c r="D218">
        <v>0</v>
      </c>
      <c r="E218">
        <f t="shared" si="9"/>
        <v>0</v>
      </c>
      <c r="G218"/>
      <c r="H218"/>
      <c r="I218"/>
      <c r="J218"/>
      <c r="K218"/>
      <c r="L218"/>
      <c r="M218"/>
      <c r="O218"/>
      <c r="P218"/>
    </row>
    <row r="219" spans="1:16">
      <c r="A219">
        <v>199</v>
      </c>
      <c r="B219" t="s">
        <v>321</v>
      </c>
      <c r="C219" t="s">
        <v>309</v>
      </c>
      <c r="D219">
        <v>0</v>
      </c>
      <c r="E219">
        <f t="shared" si="9"/>
        <v>0</v>
      </c>
      <c r="G219"/>
      <c r="H219"/>
      <c r="I219"/>
      <c r="J219"/>
      <c r="K219"/>
      <c r="L219"/>
      <c r="M219"/>
      <c r="O219"/>
      <c r="P219"/>
    </row>
    <row r="220" spans="1:16">
      <c r="A220">
        <v>205</v>
      </c>
      <c r="B220" t="s">
        <v>327</v>
      </c>
      <c r="C220" t="s">
        <v>309</v>
      </c>
      <c r="D220">
        <v>0</v>
      </c>
      <c r="E220">
        <f t="shared" si="9"/>
        <v>0</v>
      </c>
      <c r="G220"/>
      <c r="H220"/>
      <c r="I220"/>
      <c r="J220"/>
      <c r="K220"/>
      <c r="L220"/>
      <c r="M220"/>
      <c r="O220"/>
      <c r="P220"/>
    </row>
    <row r="221" spans="1:16">
      <c r="A221">
        <v>208</v>
      </c>
      <c r="B221" t="s">
        <v>330</v>
      </c>
      <c r="C221" t="s">
        <v>309</v>
      </c>
      <c r="D221">
        <v>0</v>
      </c>
      <c r="E221">
        <f t="shared" si="9"/>
        <v>0</v>
      </c>
      <c r="G221"/>
      <c r="H221"/>
      <c r="I221"/>
      <c r="J221"/>
      <c r="K221"/>
      <c r="L221"/>
      <c r="M221"/>
      <c r="O221"/>
      <c r="P221"/>
    </row>
    <row r="222" spans="1:16">
      <c r="A222">
        <v>210</v>
      </c>
      <c r="B222" t="s">
        <v>332</v>
      </c>
      <c r="C222" t="s">
        <v>309</v>
      </c>
      <c r="D222">
        <v>0</v>
      </c>
      <c r="E222">
        <f t="shared" si="9"/>
        <v>0</v>
      </c>
      <c r="G222"/>
      <c r="H222"/>
      <c r="I222"/>
      <c r="J222"/>
      <c r="K222"/>
      <c r="L222"/>
      <c r="M222"/>
      <c r="O222"/>
      <c r="P222"/>
    </row>
    <row r="223" spans="1:16">
      <c r="A223">
        <v>211</v>
      </c>
      <c r="B223" t="s">
        <v>333</v>
      </c>
      <c r="C223" t="s">
        <v>309</v>
      </c>
      <c r="D223">
        <v>0</v>
      </c>
      <c r="E223">
        <f t="shared" si="9"/>
        <v>0</v>
      </c>
      <c r="G223"/>
      <c r="H223"/>
      <c r="I223"/>
      <c r="J223"/>
      <c r="K223"/>
      <c r="L223"/>
      <c r="M223"/>
      <c r="O223"/>
      <c r="P223"/>
    </row>
    <row r="224" spans="1:16">
      <c r="A224">
        <v>219</v>
      </c>
      <c r="B224" t="s">
        <v>341</v>
      </c>
      <c r="C224" t="s">
        <v>309</v>
      </c>
      <c r="D224">
        <v>0</v>
      </c>
      <c r="E224">
        <f t="shared" si="9"/>
        <v>0</v>
      </c>
      <c r="G224"/>
      <c r="H224"/>
      <c r="I224"/>
      <c r="J224"/>
      <c r="K224"/>
      <c r="L224"/>
      <c r="M224"/>
      <c r="O224"/>
      <c r="P224"/>
    </row>
    <row r="225" spans="1:16">
      <c r="A225">
        <v>220</v>
      </c>
      <c r="B225" t="s">
        <v>342</v>
      </c>
      <c r="C225" t="s">
        <v>309</v>
      </c>
      <c r="D225">
        <v>0</v>
      </c>
      <c r="E225">
        <f t="shared" si="9"/>
        <v>0</v>
      </c>
      <c r="G225"/>
      <c r="H225"/>
      <c r="I225"/>
      <c r="J225"/>
      <c r="K225"/>
      <c r="L225"/>
      <c r="M225"/>
      <c r="O225"/>
      <c r="P225"/>
    </row>
    <row r="226" spans="1:16">
      <c r="A226">
        <v>229</v>
      </c>
      <c r="B226" t="s">
        <v>352</v>
      </c>
      <c r="C226" t="s">
        <v>348</v>
      </c>
      <c r="D226">
        <v>11373</v>
      </c>
      <c r="E226">
        <f t="shared" ref="E226:E249" si="10">D226*7</f>
        <v>79611</v>
      </c>
      <c r="G226"/>
      <c r="H226"/>
      <c r="I226"/>
      <c r="J226"/>
      <c r="K226"/>
      <c r="L226"/>
      <c r="M226"/>
      <c r="O226"/>
      <c r="P226"/>
    </row>
    <row r="227" spans="1:16">
      <c r="A227">
        <v>235</v>
      </c>
      <c r="B227" t="s">
        <v>358</v>
      </c>
      <c r="C227" t="s">
        <v>348</v>
      </c>
      <c r="D227">
        <v>10719</v>
      </c>
      <c r="E227">
        <f t="shared" si="10"/>
        <v>75033</v>
      </c>
      <c r="G227"/>
      <c r="H227"/>
      <c r="I227"/>
      <c r="J227"/>
      <c r="K227"/>
      <c r="L227"/>
      <c r="M227"/>
      <c r="O227"/>
      <c r="P227"/>
    </row>
    <row r="228" spans="1:16">
      <c r="A228">
        <v>239</v>
      </c>
      <c r="B228" t="s">
        <v>362</v>
      </c>
      <c r="C228" t="s">
        <v>348</v>
      </c>
      <c r="D228">
        <v>10169</v>
      </c>
      <c r="E228">
        <f t="shared" si="10"/>
        <v>71183</v>
      </c>
      <c r="G228"/>
      <c r="H228"/>
      <c r="I228"/>
      <c r="J228"/>
      <c r="K228"/>
      <c r="L228"/>
      <c r="M228"/>
      <c r="O228"/>
      <c r="P228"/>
    </row>
    <row r="229" spans="1:16">
      <c r="A229">
        <v>232</v>
      </c>
      <c r="B229" t="s">
        <v>355</v>
      </c>
      <c r="C229" t="s">
        <v>348</v>
      </c>
      <c r="D229">
        <v>8874</v>
      </c>
      <c r="E229">
        <f t="shared" si="10"/>
        <v>62118</v>
      </c>
      <c r="G229"/>
      <c r="H229"/>
      <c r="I229"/>
      <c r="J229"/>
      <c r="K229"/>
      <c r="L229"/>
      <c r="M229"/>
      <c r="O229"/>
      <c r="P229"/>
    </row>
    <row r="230" spans="1:16">
      <c r="A230">
        <v>237</v>
      </c>
      <c r="B230" t="s">
        <v>360</v>
      </c>
      <c r="C230" t="s">
        <v>348</v>
      </c>
      <c r="D230">
        <v>7331</v>
      </c>
      <c r="E230">
        <f t="shared" si="10"/>
        <v>51317</v>
      </c>
      <c r="G230"/>
      <c r="H230"/>
      <c r="I230"/>
      <c r="J230"/>
      <c r="K230"/>
      <c r="L230"/>
      <c r="M230"/>
      <c r="O230"/>
      <c r="P230"/>
    </row>
    <row r="231" spans="1:16">
      <c r="A231">
        <v>226</v>
      </c>
      <c r="B231" t="s">
        <v>349</v>
      </c>
      <c r="C231" t="s">
        <v>348</v>
      </c>
      <c r="D231">
        <v>6256</v>
      </c>
      <c r="E231">
        <f t="shared" si="10"/>
        <v>43792</v>
      </c>
      <c r="G231"/>
      <c r="H231"/>
      <c r="I231"/>
      <c r="J231"/>
      <c r="K231"/>
      <c r="L231"/>
      <c r="M231"/>
      <c r="O231"/>
      <c r="P231"/>
    </row>
    <row r="232" spans="1:16">
      <c r="A232">
        <v>241</v>
      </c>
      <c r="B232" t="s">
        <v>364</v>
      </c>
      <c r="C232" t="s">
        <v>348</v>
      </c>
      <c r="D232">
        <v>6197</v>
      </c>
      <c r="E232">
        <f t="shared" si="10"/>
        <v>43379</v>
      </c>
      <c r="G232"/>
      <c r="H232"/>
      <c r="I232"/>
      <c r="J232"/>
      <c r="K232"/>
      <c r="L232"/>
      <c r="M232"/>
      <c r="O232"/>
      <c r="P232"/>
    </row>
    <row r="233" spans="1:16">
      <c r="A233">
        <v>238</v>
      </c>
      <c r="B233" t="s">
        <v>361</v>
      </c>
      <c r="C233" t="s">
        <v>348</v>
      </c>
      <c r="D233">
        <v>5819</v>
      </c>
      <c r="E233">
        <f t="shared" si="10"/>
        <v>40733</v>
      </c>
      <c r="G233"/>
      <c r="H233"/>
      <c r="I233"/>
      <c r="J233"/>
      <c r="K233"/>
      <c r="L233"/>
      <c r="M233"/>
      <c r="O233"/>
      <c r="P233"/>
    </row>
    <row r="234" spans="1:16">
      <c r="A234">
        <v>225</v>
      </c>
      <c r="B234" t="s">
        <v>347</v>
      </c>
      <c r="C234" t="s">
        <v>348</v>
      </c>
      <c r="D234">
        <v>5251</v>
      </c>
      <c r="E234">
        <f t="shared" si="10"/>
        <v>36757</v>
      </c>
      <c r="G234"/>
      <c r="H234"/>
      <c r="I234"/>
      <c r="J234"/>
      <c r="K234"/>
      <c r="L234"/>
      <c r="M234"/>
      <c r="O234"/>
      <c r="P234"/>
    </row>
    <row r="235" spans="1:16">
      <c r="A235">
        <v>228</v>
      </c>
      <c r="B235" t="s">
        <v>351</v>
      </c>
      <c r="C235" t="s">
        <v>348</v>
      </c>
      <c r="D235">
        <v>5037</v>
      </c>
      <c r="E235">
        <f t="shared" si="10"/>
        <v>35259</v>
      </c>
      <c r="G235"/>
      <c r="H235"/>
      <c r="I235"/>
      <c r="J235"/>
      <c r="K235"/>
      <c r="L235"/>
      <c r="M235"/>
      <c r="O235"/>
      <c r="P235"/>
    </row>
    <row r="236" spans="1:16">
      <c r="A236">
        <v>246</v>
      </c>
      <c r="B236" t="s">
        <v>369</v>
      </c>
      <c r="C236" t="s">
        <v>348</v>
      </c>
      <c r="D236">
        <v>4568</v>
      </c>
      <c r="E236">
        <f t="shared" si="10"/>
        <v>31976</v>
      </c>
      <c r="G236"/>
      <c r="H236"/>
      <c r="I236"/>
      <c r="J236"/>
      <c r="K236"/>
      <c r="L236"/>
      <c r="M236"/>
      <c r="O236"/>
      <c r="P236"/>
    </row>
    <row r="237" spans="1:16">
      <c r="A237">
        <v>242</v>
      </c>
      <c r="B237" t="s">
        <v>365</v>
      </c>
      <c r="C237" t="s">
        <v>348</v>
      </c>
      <c r="D237">
        <v>3388</v>
      </c>
      <c r="E237">
        <f t="shared" si="10"/>
        <v>23716</v>
      </c>
      <c r="G237"/>
      <c r="H237"/>
      <c r="I237"/>
      <c r="J237"/>
      <c r="K237"/>
      <c r="L237"/>
      <c r="M237"/>
      <c r="O237"/>
      <c r="P237"/>
    </row>
    <row r="238" spans="1:16">
      <c r="A238">
        <v>233</v>
      </c>
      <c r="B238" t="s">
        <v>356</v>
      </c>
      <c r="C238" t="s">
        <v>348</v>
      </c>
      <c r="D238">
        <v>3055</v>
      </c>
      <c r="E238">
        <f t="shared" si="10"/>
        <v>21385</v>
      </c>
      <c r="G238"/>
      <c r="H238"/>
      <c r="I238"/>
      <c r="J238"/>
      <c r="K238"/>
      <c r="L238"/>
      <c r="M238"/>
      <c r="O238"/>
      <c r="P238"/>
    </row>
    <row r="239" spans="1:16">
      <c r="A239">
        <v>236</v>
      </c>
      <c r="B239" t="s">
        <v>359</v>
      </c>
      <c r="C239" t="s">
        <v>348</v>
      </c>
      <c r="D239">
        <v>2026</v>
      </c>
      <c r="E239">
        <f t="shared" si="10"/>
        <v>14182</v>
      </c>
      <c r="G239"/>
      <c r="H239"/>
      <c r="I239"/>
      <c r="J239"/>
      <c r="K239"/>
      <c r="L239"/>
      <c r="M239"/>
      <c r="O239"/>
      <c r="P239"/>
    </row>
    <row r="240" spans="1:16">
      <c r="A240">
        <v>234</v>
      </c>
      <c r="B240" t="s">
        <v>357</v>
      </c>
      <c r="C240" t="s">
        <v>348</v>
      </c>
      <c r="D240">
        <v>801</v>
      </c>
      <c r="E240">
        <f t="shared" si="10"/>
        <v>5607</v>
      </c>
      <c r="G240"/>
      <c r="H240"/>
      <c r="I240"/>
      <c r="J240"/>
      <c r="K240"/>
      <c r="L240"/>
      <c r="M240"/>
      <c r="O240"/>
      <c r="P240"/>
    </row>
    <row r="241" spans="1:16">
      <c r="A241">
        <v>243</v>
      </c>
      <c r="B241" t="s">
        <v>366</v>
      </c>
      <c r="C241" t="s">
        <v>348</v>
      </c>
      <c r="D241">
        <v>113</v>
      </c>
      <c r="E241">
        <f t="shared" si="10"/>
        <v>791</v>
      </c>
      <c r="G241"/>
      <c r="H241"/>
      <c r="I241"/>
      <c r="J241"/>
      <c r="K241"/>
      <c r="L241"/>
      <c r="M241"/>
      <c r="O241"/>
      <c r="P241"/>
    </row>
    <row r="242" spans="1:16">
      <c r="A242">
        <v>247</v>
      </c>
      <c r="B242" t="s">
        <v>370</v>
      </c>
      <c r="C242" t="s">
        <v>348</v>
      </c>
      <c r="D242">
        <v>86</v>
      </c>
      <c r="E242">
        <f t="shared" si="10"/>
        <v>602</v>
      </c>
      <c r="G242"/>
      <c r="H242"/>
      <c r="I242"/>
      <c r="J242"/>
      <c r="K242"/>
      <c r="L242"/>
      <c r="M242"/>
      <c r="O242"/>
      <c r="P242"/>
    </row>
    <row r="243" spans="1:16">
      <c r="A243">
        <v>240</v>
      </c>
      <c r="B243" t="s">
        <v>363</v>
      </c>
      <c r="C243" t="s">
        <v>348</v>
      </c>
      <c r="D243">
        <v>25</v>
      </c>
      <c r="E243">
        <f t="shared" si="10"/>
        <v>175</v>
      </c>
      <c r="G243"/>
      <c r="H243"/>
      <c r="I243"/>
      <c r="J243"/>
      <c r="K243"/>
      <c r="L243"/>
      <c r="M243"/>
      <c r="O243"/>
      <c r="P243"/>
    </row>
    <row r="244" spans="1:16">
      <c r="A244">
        <v>227</v>
      </c>
      <c r="B244" t="s">
        <v>350</v>
      </c>
      <c r="C244" t="s">
        <v>348</v>
      </c>
      <c r="D244">
        <v>0</v>
      </c>
      <c r="E244">
        <f t="shared" si="10"/>
        <v>0</v>
      </c>
      <c r="G244"/>
      <c r="H244"/>
      <c r="I244"/>
      <c r="J244"/>
      <c r="K244"/>
      <c r="L244"/>
      <c r="M244"/>
      <c r="O244"/>
      <c r="P244"/>
    </row>
    <row r="245" spans="1:16">
      <c r="A245">
        <v>230</v>
      </c>
      <c r="B245" t="s">
        <v>353</v>
      </c>
      <c r="C245" t="s">
        <v>348</v>
      </c>
      <c r="D245">
        <v>0</v>
      </c>
      <c r="E245">
        <f t="shared" si="10"/>
        <v>0</v>
      </c>
      <c r="G245"/>
      <c r="H245"/>
      <c r="I245"/>
      <c r="J245"/>
      <c r="K245"/>
      <c r="L245"/>
      <c r="M245"/>
      <c r="O245"/>
      <c r="P245"/>
    </row>
    <row r="246" spans="1:16">
      <c r="A246">
        <v>231</v>
      </c>
      <c r="B246" t="s">
        <v>354</v>
      </c>
      <c r="C246" t="s">
        <v>348</v>
      </c>
      <c r="D246">
        <v>0</v>
      </c>
      <c r="E246">
        <f t="shared" si="10"/>
        <v>0</v>
      </c>
      <c r="G246"/>
      <c r="H246"/>
      <c r="I246"/>
      <c r="J246"/>
      <c r="K246"/>
      <c r="L246"/>
      <c r="M246"/>
      <c r="O246"/>
      <c r="P246"/>
    </row>
    <row r="247" spans="1:16">
      <c r="A247">
        <v>244</v>
      </c>
      <c r="B247" t="s">
        <v>367</v>
      </c>
      <c r="C247" t="s">
        <v>348</v>
      </c>
      <c r="D247">
        <v>0</v>
      </c>
      <c r="E247">
        <f t="shared" si="10"/>
        <v>0</v>
      </c>
      <c r="G247"/>
      <c r="H247"/>
      <c r="I247"/>
      <c r="J247"/>
      <c r="K247"/>
      <c r="L247"/>
      <c r="M247"/>
      <c r="O247"/>
      <c r="P247"/>
    </row>
    <row r="248" spans="1:16">
      <c r="A248">
        <v>245</v>
      </c>
      <c r="B248" t="s">
        <v>368</v>
      </c>
      <c r="C248" t="s">
        <v>348</v>
      </c>
      <c r="D248">
        <v>0</v>
      </c>
      <c r="E248">
        <f t="shared" si="10"/>
        <v>0</v>
      </c>
      <c r="G248"/>
      <c r="H248"/>
      <c r="I248"/>
      <c r="J248"/>
      <c r="K248"/>
      <c r="L248"/>
      <c r="M248"/>
      <c r="O248"/>
      <c r="P248"/>
    </row>
    <row r="249" spans="1:16">
      <c r="A249">
        <v>248</v>
      </c>
      <c r="B249" t="s">
        <v>371</v>
      </c>
      <c r="C249" t="s">
        <v>348</v>
      </c>
      <c r="D249">
        <v>0</v>
      </c>
      <c r="E249">
        <f t="shared" si="10"/>
        <v>0</v>
      </c>
      <c r="G249"/>
      <c r="H249"/>
      <c r="I249"/>
      <c r="J249"/>
      <c r="K249"/>
      <c r="L249"/>
      <c r="M249"/>
      <c r="O249"/>
      <c r="P249"/>
    </row>
    <row r="250" spans="1:16">
      <c r="A250">
        <v>262</v>
      </c>
      <c r="B250" t="s">
        <v>386</v>
      </c>
      <c r="C250" t="s">
        <v>373</v>
      </c>
      <c r="D250">
        <v>21201</v>
      </c>
      <c r="E250">
        <f t="shared" ref="E250:E278" si="11">D250*6</f>
        <v>127206</v>
      </c>
      <c r="G250"/>
      <c r="H250"/>
      <c r="I250"/>
      <c r="J250"/>
      <c r="K250"/>
      <c r="L250"/>
      <c r="M250"/>
      <c r="O250"/>
      <c r="P250"/>
    </row>
    <row r="251" spans="1:16">
      <c r="A251">
        <v>264</v>
      </c>
      <c r="B251" t="s">
        <v>388</v>
      </c>
      <c r="C251" t="s">
        <v>373</v>
      </c>
      <c r="D251">
        <v>18698</v>
      </c>
      <c r="E251">
        <f t="shared" si="11"/>
        <v>112188</v>
      </c>
      <c r="G251"/>
      <c r="H251"/>
      <c r="I251"/>
      <c r="J251"/>
      <c r="K251"/>
      <c r="L251"/>
      <c r="M251"/>
      <c r="O251"/>
      <c r="P251"/>
    </row>
    <row r="252" spans="1:16">
      <c r="A252">
        <v>255</v>
      </c>
      <c r="B252" t="s">
        <v>379</v>
      </c>
      <c r="C252" t="s">
        <v>373</v>
      </c>
      <c r="D252">
        <v>17689</v>
      </c>
      <c r="E252">
        <f t="shared" si="11"/>
        <v>106134</v>
      </c>
      <c r="G252"/>
      <c r="H252"/>
      <c r="I252"/>
      <c r="J252"/>
      <c r="K252"/>
      <c r="L252"/>
      <c r="M252"/>
      <c r="O252"/>
      <c r="P252"/>
    </row>
    <row r="253" spans="1:16">
      <c r="A253">
        <v>277</v>
      </c>
      <c r="B253" t="s">
        <v>401</v>
      </c>
      <c r="C253" t="s">
        <v>373</v>
      </c>
      <c r="D253">
        <v>17080</v>
      </c>
      <c r="E253">
        <f t="shared" si="11"/>
        <v>102480</v>
      </c>
      <c r="G253"/>
      <c r="H253"/>
      <c r="I253"/>
      <c r="J253"/>
      <c r="K253"/>
      <c r="L253"/>
      <c r="M253"/>
      <c r="O253"/>
      <c r="P253"/>
    </row>
    <row r="254" spans="1:16">
      <c r="A254">
        <v>263</v>
      </c>
      <c r="B254" t="s">
        <v>387</v>
      </c>
      <c r="C254" t="s">
        <v>373</v>
      </c>
      <c r="D254">
        <v>16839</v>
      </c>
      <c r="E254">
        <f t="shared" si="11"/>
        <v>101034</v>
      </c>
      <c r="G254"/>
      <c r="H254"/>
      <c r="I254"/>
      <c r="J254"/>
      <c r="K254"/>
      <c r="L254"/>
      <c r="M254"/>
      <c r="O254"/>
      <c r="P254"/>
    </row>
    <row r="255" spans="1:16">
      <c r="A255">
        <v>258</v>
      </c>
      <c r="B255" t="s">
        <v>382</v>
      </c>
      <c r="C255" t="s">
        <v>373</v>
      </c>
      <c r="D255">
        <v>15524</v>
      </c>
      <c r="E255">
        <f t="shared" si="11"/>
        <v>93144</v>
      </c>
      <c r="G255"/>
      <c r="H255"/>
      <c r="I255"/>
      <c r="J255"/>
      <c r="K255"/>
      <c r="L255"/>
      <c r="M255"/>
      <c r="O255"/>
      <c r="P255"/>
    </row>
    <row r="256" spans="1:16">
      <c r="A256">
        <v>256</v>
      </c>
      <c r="B256" t="s">
        <v>380</v>
      </c>
      <c r="C256" t="s">
        <v>373</v>
      </c>
      <c r="D256">
        <v>14445</v>
      </c>
      <c r="E256">
        <f t="shared" si="11"/>
        <v>86670</v>
      </c>
      <c r="G256"/>
      <c r="H256"/>
      <c r="I256"/>
      <c r="J256"/>
      <c r="K256"/>
      <c r="L256"/>
      <c r="M256"/>
      <c r="O256"/>
      <c r="P256"/>
    </row>
    <row r="257" spans="1:16">
      <c r="A257">
        <v>252</v>
      </c>
      <c r="B257" t="s">
        <v>376</v>
      </c>
      <c r="C257" t="s">
        <v>373</v>
      </c>
      <c r="D257">
        <v>12771</v>
      </c>
      <c r="E257">
        <f t="shared" si="11"/>
        <v>76626</v>
      </c>
      <c r="G257"/>
      <c r="H257"/>
      <c r="I257"/>
      <c r="J257"/>
      <c r="K257"/>
      <c r="L257"/>
      <c r="M257"/>
      <c r="O257"/>
      <c r="P257"/>
    </row>
    <row r="258" spans="1:16">
      <c r="A258">
        <v>261</v>
      </c>
      <c r="B258" t="s">
        <v>385</v>
      </c>
      <c r="C258" t="s">
        <v>373</v>
      </c>
      <c r="D258">
        <v>12600</v>
      </c>
      <c r="E258">
        <f t="shared" si="11"/>
        <v>75600</v>
      </c>
      <c r="G258"/>
      <c r="H258"/>
      <c r="I258"/>
      <c r="J258"/>
      <c r="K258"/>
      <c r="L258"/>
      <c r="M258"/>
      <c r="O258"/>
      <c r="P258"/>
    </row>
    <row r="259" spans="1:16">
      <c r="A259">
        <v>250</v>
      </c>
      <c r="B259" t="s">
        <v>374</v>
      </c>
      <c r="C259" t="s">
        <v>373</v>
      </c>
      <c r="D259">
        <v>8862</v>
      </c>
      <c r="E259">
        <f t="shared" si="11"/>
        <v>53172</v>
      </c>
      <c r="G259"/>
      <c r="H259"/>
      <c r="I259"/>
      <c r="J259"/>
      <c r="K259"/>
      <c r="L259"/>
      <c r="M259"/>
      <c r="O259"/>
      <c r="P259"/>
    </row>
    <row r="260" spans="1:16">
      <c r="A260">
        <v>275</v>
      </c>
      <c r="B260" t="s">
        <v>399</v>
      </c>
      <c r="C260" t="s">
        <v>373</v>
      </c>
      <c r="D260">
        <v>6473</v>
      </c>
      <c r="E260">
        <f t="shared" si="11"/>
        <v>38838</v>
      </c>
      <c r="G260"/>
      <c r="H260"/>
      <c r="I260"/>
      <c r="J260"/>
      <c r="K260"/>
      <c r="L260"/>
      <c r="M260"/>
      <c r="O260"/>
      <c r="P260"/>
    </row>
    <row r="261" spans="1:16">
      <c r="A261">
        <v>270</v>
      </c>
      <c r="B261" t="s">
        <v>394</v>
      </c>
      <c r="C261" t="s">
        <v>373</v>
      </c>
      <c r="D261">
        <v>5803</v>
      </c>
      <c r="E261">
        <f t="shared" si="11"/>
        <v>34818</v>
      </c>
      <c r="G261"/>
      <c r="H261"/>
      <c r="I261"/>
      <c r="J261"/>
      <c r="K261"/>
      <c r="L261"/>
      <c r="M261"/>
      <c r="O261"/>
      <c r="P261"/>
    </row>
    <row r="262" spans="1:16">
      <c r="A262">
        <v>273</v>
      </c>
      <c r="B262" t="s">
        <v>397</v>
      </c>
      <c r="C262" t="s">
        <v>373</v>
      </c>
      <c r="D262">
        <v>5724</v>
      </c>
      <c r="E262">
        <f t="shared" si="11"/>
        <v>34344</v>
      </c>
      <c r="G262"/>
      <c r="H262"/>
      <c r="I262"/>
      <c r="J262"/>
      <c r="K262"/>
      <c r="L262"/>
      <c r="M262"/>
      <c r="O262"/>
      <c r="P262"/>
    </row>
    <row r="263" spans="1:16">
      <c r="A263">
        <v>267</v>
      </c>
      <c r="B263" t="s">
        <v>391</v>
      </c>
      <c r="C263" t="s">
        <v>373</v>
      </c>
      <c r="D263">
        <v>4565</v>
      </c>
      <c r="E263">
        <f t="shared" si="11"/>
        <v>27390</v>
      </c>
      <c r="G263"/>
      <c r="H263"/>
      <c r="I263"/>
      <c r="J263"/>
      <c r="K263"/>
      <c r="L263"/>
      <c r="M263"/>
      <c r="O263"/>
      <c r="P263"/>
    </row>
    <row r="264" spans="1:16">
      <c r="A264">
        <v>265</v>
      </c>
      <c r="B264" t="s">
        <v>389</v>
      </c>
      <c r="C264" t="s">
        <v>373</v>
      </c>
      <c r="D264">
        <v>4286</v>
      </c>
      <c r="E264">
        <f t="shared" si="11"/>
        <v>25716</v>
      </c>
      <c r="G264"/>
      <c r="H264"/>
      <c r="I264"/>
      <c r="J264"/>
      <c r="K264"/>
      <c r="L264"/>
      <c r="M264"/>
      <c r="O264"/>
      <c r="P264"/>
    </row>
    <row r="265" spans="1:16">
      <c r="A265">
        <v>260</v>
      </c>
      <c r="B265" t="s">
        <v>384</v>
      </c>
      <c r="C265" t="s">
        <v>373</v>
      </c>
      <c r="D265">
        <v>4047</v>
      </c>
      <c r="E265">
        <f t="shared" si="11"/>
        <v>24282</v>
      </c>
      <c r="G265"/>
      <c r="H265"/>
      <c r="I265"/>
      <c r="J265"/>
      <c r="K265"/>
      <c r="L265"/>
      <c r="M265"/>
      <c r="O265"/>
      <c r="P265"/>
    </row>
    <row r="266" spans="1:16">
      <c r="A266">
        <v>271</v>
      </c>
      <c r="B266" t="s">
        <v>395</v>
      </c>
      <c r="C266" t="s">
        <v>373</v>
      </c>
      <c r="D266">
        <v>3447</v>
      </c>
      <c r="E266">
        <f t="shared" si="11"/>
        <v>20682</v>
      </c>
      <c r="G266"/>
      <c r="H266"/>
      <c r="I266"/>
      <c r="J266"/>
      <c r="K266"/>
      <c r="L266"/>
      <c r="M266"/>
      <c r="O266"/>
      <c r="P266"/>
    </row>
    <row r="267" spans="1:16">
      <c r="A267">
        <v>251</v>
      </c>
      <c r="B267" t="s">
        <v>375</v>
      </c>
      <c r="C267" t="s">
        <v>373</v>
      </c>
      <c r="D267">
        <v>1000</v>
      </c>
      <c r="E267">
        <f t="shared" si="11"/>
        <v>6000</v>
      </c>
      <c r="G267"/>
      <c r="H267"/>
      <c r="I267"/>
      <c r="J267"/>
      <c r="K267"/>
      <c r="L267"/>
      <c r="M267"/>
      <c r="O267"/>
      <c r="P267"/>
    </row>
    <row r="268" spans="1:16">
      <c r="A268">
        <v>249</v>
      </c>
      <c r="B268" t="s">
        <v>372</v>
      </c>
      <c r="C268" t="s">
        <v>373</v>
      </c>
      <c r="D268">
        <v>153</v>
      </c>
      <c r="E268">
        <f t="shared" si="11"/>
        <v>918</v>
      </c>
      <c r="G268"/>
      <c r="H268"/>
      <c r="I268"/>
      <c r="J268"/>
      <c r="K268"/>
      <c r="L268"/>
      <c r="M268"/>
      <c r="O268"/>
      <c r="P268"/>
    </row>
    <row r="269" spans="1:16">
      <c r="A269">
        <v>259</v>
      </c>
      <c r="B269" t="s">
        <v>383</v>
      </c>
      <c r="C269" t="s">
        <v>373</v>
      </c>
      <c r="D269">
        <v>64</v>
      </c>
      <c r="E269">
        <f t="shared" si="11"/>
        <v>384</v>
      </c>
      <c r="G269"/>
      <c r="H269"/>
      <c r="I269"/>
      <c r="J269"/>
      <c r="K269"/>
      <c r="L269"/>
      <c r="M269"/>
      <c r="O269"/>
      <c r="P269"/>
    </row>
    <row r="270" spans="1:16">
      <c r="A270">
        <v>274</v>
      </c>
      <c r="B270" t="s">
        <v>398</v>
      </c>
      <c r="C270" t="s">
        <v>373</v>
      </c>
      <c r="D270">
        <v>17</v>
      </c>
      <c r="E270">
        <f t="shared" si="11"/>
        <v>102</v>
      </c>
      <c r="G270"/>
      <c r="H270"/>
      <c r="I270"/>
      <c r="J270"/>
      <c r="K270"/>
      <c r="L270"/>
      <c r="M270"/>
      <c r="O270"/>
      <c r="P270"/>
    </row>
    <row r="271" spans="1:16">
      <c r="A271">
        <v>254</v>
      </c>
      <c r="B271" t="s">
        <v>378</v>
      </c>
      <c r="C271" t="s">
        <v>373</v>
      </c>
      <c r="D271">
        <v>6</v>
      </c>
      <c r="E271">
        <f t="shared" si="11"/>
        <v>36</v>
      </c>
      <c r="G271"/>
      <c r="H271"/>
      <c r="I271"/>
      <c r="J271"/>
      <c r="K271"/>
      <c r="L271"/>
      <c r="M271"/>
      <c r="O271"/>
      <c r="P271"/>
    </row>
    <row r="272" spans="1:16">
      <c r="A272">
        <v>253</v>
      </c>
      <c r="B272" t="s">
        <v>377</v>
      </c>
      <c r="C272" t="s">
        <v>373</v>
      </c>
      <c r="D272">
        <v>0</v>
      </c>
      <c r="E272">
        <f t="shared" si="11"/>
        <v>0</v>
      </c>
      <c r="G272"/>
      <c r="H272"/>
      <c r="I272"/>
      <c r="J272"/>
      <c r="K272"/>
      <c r="L272"/>
      <c r="M272"/>
      <c r="O272"/>
      <c r="P272"/>
    </row>
    <row r="273" spans="1:16">
      <c r="A273">
        <v>257</v>
      </c>
      <c r="B273" t="s">
        <v>381</v>
      </c>
      <c r="C273" t="s">
        <v>373</v>
      </c>
      <c r="D273">
        <v>0</v>
      </c>
      <c r="E273">
        <f t="shared" si="11"/>
        <v>0</v>
      </c>
      <c r="G273"/>
      <c r="H273"/>
      <c r="I273"/>
      <c r="J273"/>
      <c r="K273"/>
      <c r="L273"/>
      <c r="M273"/>
      <c r="O273"/>
      <c r="P273"/>
    </row>
    <row r="274" spans="1:16">
      <c r="A274">
        <v>266</v>
      </c>
      <c r="B274" t="s">
        <v>390</v>
      </c>
      <c r="C274" t="s">
        <v>373</v>
      </c>
      <c r="D274">
        <v>0</v>
      </c>
      <c r="E274">
        <f t="shared" si="11"/>
        <v>0</v>
      </c>
      <c r="G274"/>
      <c r="H274"/>
      <c r="I274"/>
      <c r="J274"/>
      <c r="K274"/>
      <c r="L274"/>
      <c r="M274"/>
      <c r="O274"/>
      <c r="P274"/>
    </row>
    <row r="275" spans="1:16">
      <c r="A275">
        <v>268</v>
      </c>
      <c r="B275" t="s">
        <v>392</v>
      </c>
      <c r="C275" t="s">
        <v>373</v>
      </c>
      <c r="D275">
        <v>0</v>
      </c>
      <c r="E275">
        <f t="shared" si="11"/>
        <v>0</v>
      </c>
      <c r="G275"/>
      <c r="H275"/>
      <c r="I275"/>
      <c r="J275"/>
      <c r="K275"/>
      <c r="L275"/>
      <c r="M275"/>
      <c r="O275"/>
      <c r="P275"/>
    </row>
    <row r="276" spans="1:16">
      <c r="A276">
        <v>269</v>
      </c>
      <c r="B276" t="s">
        <v>393</v>
      </c>
      <c r="C276" t="s">
        <v>373</v>
      </c>
      <c r="D276">
        <v>0</v>
      </c>
      <c r="E276">
        <f t="shared" si="11"/>
        <v>0</v>
      </c>
      <c r="G276"/>
      <c r="H276"/>
      <c r="I276"/>
      <c r="J276"/>
      <c r="K276"/>
      <c r="L276"/>
      <c r="M276"/>
      <c r="O276"/>
      <c r="P276"/>
    </row>
    <row r="277" spans="1:16">
      <c r="A277">
        <v>272</v>
      </c>
      <c r="B277" t="s">
        <v>396</v>
      </c>
      <c r="C277" t="s">
        <v>373</v>
      </c>
      <c r="D277">
        <v>0</v>
      </c>
      <c r="E277">
        <f t="shared" si="11"/>
        <v>0</v>
      </c>
      <c r="G277"/>
      <c r="H277"/>
      <c r="I277"/>
      <c r="J277"/>
      <c r="K277"/>
      <c r="L277"/>
      <c r="M277"/>
      <c r="O277"/>
      <c r="P277"/>
    </row>
    <row r="278" spans="1:16">
      <c r="A278">
        <v>276</v>
      </c>
      <c r="B278" t="s">
        <v>400</v>
      </c>
      <c r="C278" t="s">
        <v>373</v>
      </c>
      <c r="D278">
        <v>0</v>
      </c>
      <c r="E278">
        <f t="shared" si="11"/>
        <v>0</v>
      </c>
      <c r="G278"/>
      <c r="H278"/>
      <c r="I278"/>
      <c r="J278"/>
      <c r="K278"/>
      <c r="L278"/>
      <c r="M278"/>
      <c r="O278"/>
      <c r="P278"/>
    </row>
    <row r="279" spans="1:16">
      <c r="A279">
        <v>309</v>
      </c>
      <c r="B279" t="s">
        <v>434</v>
      </c>
      <c r="C279" t="s">
        <v>403</v>
      </c>
      <c r="D279">
        <v>17214</v>
      </c>
      <c r="E279">
        <f t="shared" ref="E279:E326" si="12">D279*4</f>
        <v>68856</v>
      </c>
      <c r="G279"/>
      <c r="H279"/>
      <c r="I279"/>
      <c r="J279"/>
      <c r="K279"/>
      <c r="L279"/>
      <c r="M279"/>
      <c r="O279"/>
      <c r="P279"/>
    </row>
    <row r="280" spans="1:16">
      <c r="A280">
        <v>282</v>
      </c>
      <c r="B280" t="s">
        <v>407</v>
      </c>
      <c r="C280" t="s">
        <v>403</v>
      </c>
      <c r="D280">
        <v>16975</v>
      </c>
      <c r="E280">
        <f t="shared" si="12"/>
        <v>67900</v>
      </c>
      <c r="G280"/>
      <c r="H280"/>
      <c r="I280"/>
      <c r="J280"/>
      <c r="K280"/>
      <c r="L280"/>
      <c r="M280"/>
      <c r="O280"/>
      <c r="P280"/>
    </row>
    <row r="281" spans="1:16">
      <c r="A281">
        <v>284</v>
      </c>
      <c r="B281" t="s">
        <v>409</v>
      </c>
      <c r="C281" t="s">
        <v>403</v>
      </c>
      <c r="D281">
        <v>16611</v>
      </c>
      <c r="E281">
        <f t="shared" si="12"/>
        <v>66444</v>
      </c>
      <c r="G281"/>
      <c r="H281"/>
      <c r="I281"/>
      <c r="J281"/>
      <c r="K281"/>
      <c r="L281"/>
      <c r="M281"/>
      <c r="O281"/>
      <c r="P281"/>
    </row>
    <row r="282" spans="1:16">
      <c r="A282">
        <v>280</v>
      </c>
      <c r="B282" t="s">
        <v>405</v>
      </c>
      <c r="C282" t="s">
        <v>403</v>
      </c>
      <c r="D282">
        <v>15592</v>
      </c>
      <c r="E282">
        <f t="shared" si="12"/>
        <v>62368</v>
      </c>
      <c r="G282"/>
      <c r="H282"/>
      <c r="I282"/>
      <c r="J282"/>
      <c r="K282"/>
      <c r="L282"/>
      <c r="M282"/>
      <c r="O282"/>
      <c r="P282"/>
    </row>
    <row r="283" spans="1:16">
      <c r="A283">
        <v>319</v>
      </c>
      <c r="B283" t="s">
        <v>444</v>
      </c>
      <c r="C283" t="s">
        <v>403</v>
      </c>
      <c r="D283">
        <v>12919</v>
      </c>
      <c r="E283">
        <f t="shared" si="12"/>
        <v>51676</v>
      </c>
      <c r="G283"/>
      <c r="H283"/>
      <c r="I283"/>
      <c r="J283"/>
      <c r="K283"/>
      <c r="L283"/>
      <c r="M283"/>
      <c r="O283"/>
      <c r="P283"/>
    </row>
    <row r="284" spans="1:16">
      <c r="A284">
        <v>324</v>
      </c>
      <c r="B284" t="s">
        <v>449</v>
      </c>
      <c r="C284" t="s">
        <v>403</v>
      </c>
      <c r="D284">
        <v>12823</v>
      </c>
      <c r="E284">
        <f t="shared" si="12"/>
        <v>51292</v>
      </c>
      <c r="G284"/>
      <c r="H284"/>
      <c r="I284"/>
      <c r="J284"/>
      <c r="K284"/>
      <c r="L284"/>
      <c r="M284"/>
      <c r="O284"/>
      <c r="P284"/>
    </row>
    <row r="285" spans="1:16">
      <c r="A285">
        <v>295</v>
      </c>
      <c r="B285" t="s">
        <v>420</v>
      </c>
      <c r="C285" t="s">
        <v>403</v>
      </c>
      <c r="D285">
        <v>12361</v>
      </c>
      <c r="E285">
        <f t="shared" si="12"/>
        <v>49444</v>
      </c>
      <c r="G285"/>
      <c r="H285"/>
      <c r="I285"/>
      <c r="J285"/>
      <c r="K285"/>
      <c r="L285"/>
      <c r="M285"/>
      <c r="O285"/>
      <c r="P285"/>
    </row>
    <row r="286" spans="1:16">
      <c r="A286">
        <v>287</v>
      </c>
      <c r="B286" t="s">
        <v>412</v>
      </c>
      <c r="C286" t="s">
        <v>403</v>
      </c>
      <c r="D286">
        <v>12337</v>
      </c>
      <c r="E286">
        <f t="shared" si="12"/>
        <v>49348</v>
      </c>
      <c r="G286"/>
      <c r="H286"/>
      <c r="I286"/>
      <c r="J286"/>
      <c r="K286"/>
      <c r="L286"/>
      <c r="M286"/>
      <c r="O286"/>
      <c r="P286"/>
    </row>
    <row r="287" spans="1:16">
      <c r="A287">
        <v>278</v>
      </c>
      <c r="B287" t="s">
        <v>402</v>
      </c>
      <c r="C287" t="s">
        <v>403</v>
      </c>
      <c r="D287">
        <v>11563</v>
      </c>
      <c r="E287">
        <f t="shared" si="12"/>
        <v>46252</v>
      </c>
      <c r="G287"/>
      <c r="H287"/>
      <c r="I287"/>
      <c r="J287"/>
      <c r="K287"/>
      <c r="L287"/>
      <c r="M287"/>
      <c r="O287"/>
      <c r="P287"/>
    </row>
    <row r="288" spans="1:16">
      <c r="A288">
        <v>299</v>
      </c>
      <c r="B288" t="s">
        <v>424</v>
      </c>
      <c r="C288" t="s">
        <v>403</v>
      </c>
      <c r="D288">
        <v>11303</v>
      </c>
      <c r="E288">
        <f t="shared" si="12"/>
        <v>45212</v>
      </c>
      <c r="G288"/>
      <c r="H288"/>
      <c r="I288"/>
      <c r="J288"/>
      <c r="K288"/>
      <c r="L288"/>
      <c r="M288"/>
      <c r="O288"/>
      <c r="P288"/>
    </row>
    <row r="289" spans="1:16">
      <c r="A289">
        <v>322</v>
      </c>
      <c r="B289" t="s">
        <v>447</v>
      </c>
      <c r="C289" t="s">
        <v>403</v>
      </c>
      <c r="D289">
        <v>10970</v>
      </c>
      <c r="E289">
        <f t="shared" si="12"/>
        <v>43880</v>
      </c>
      <c r="G289"/>
      <c r="H289"/>
      <c r="I289"/>
      <c r="J289"/>
      <c r="K289"/>
      <c r="L289"/>
      <c r="M289"/>
      <c r="O289"/>
      <c r="P289"/>
    </row>
    <row r="290" spans="1:16">
      <c r="A290">
        <v>312</v>
      </c>
      <c r="B290" t="s">
        <v>437</v>
      </c>
      <c r="C290" t="s">
        <v>403</v>
      </c>
      <c r="D290">
        <v>10870</v>
      </c>
      <c r="E290">
        <f t="shared" si="12"/>
        <v>43480</v>
      </c>
      <c r="G290"/>
      <c r="H290"/>
      <c r="I290"/>
      <c r="J290"/>
      <c r="K290"/>
      <c r="L290"/>
      <c r="M290"/>
      <c r="O290"/>
      <c r="P290"/>
    </row>
    <row r="291" spans="1:16">
      <c r="A291">
        <v>325</v>
      </c>
      <c r="B291" t="s">
        <v>450</v>
      </c>
      <c r="C291" t="s">
        <v>403</v>
      </c>
      <c r="D291">
        <v>10700</v>
      </c>
      <c r="E291">
        <f t="shared" si="12"/>
        <v>42800</v>
      </c>
      <c r="G291"/>
      <c r="H291"/>
      <c r="I291"/>
      <c r="J291"/>
      <c r="K291"/>
      <c r="L291"/>
      <c r="M291"/>
      <c r="O291"/>
      <c r="P291"/>
    </row>
    <row r="292" spans="1:16">
      <c r="A292">
        <v>301</v>
      </c>
      <c r="B292" t="s">
        <v>426</v>
      </c>
      <c r="C292" t="s">
        <v>403</v>
      </c>
      <c r="D292">
        <v>10031</v>
      </c>
      <c r="E292">
        <f t="shared" si="12"/>
        <v>40124</v>
      </c>
      <c r="G292"/>
      <c r="H292"/>
      <c r="I292"/>
      <c r="J292"/>
      <c r="K292"/>
      <c r="L292"/>
      <c r="M292"/>
      <c r="O292"/>
      <c r="P292"/>
    </row>
    <row r="293" spans="1:16">
      <c r="A293">
        <v>279</v>
      </c>
      <c r="B293" t="s">
        <v>404</v>
      </c>
      <c r="C293" t="s">
        <v>403</v>
      </c>
      <c r="D293">
        <v>9264</v>
      </c>
      <c r="E293">
        <f t="shared" si="12"/>
        <v>37056</v>
      </c>
      <c r="G293"/>
      <c r="H293"/>
      <c r="I293"/>
      <c r="J293"/>
      <c r="K293"/>
      <c r="L293"/>
      <c r="M293"/>
      <c r="O293"/>
      <c r="P293"/>
    </row>
    <row r="294" spans="1:16">
      <c r="A294">
        <v>285</v>
      </c>
      <c r="B294" t="s">
        <v>410</v>
      </c>
      <c r="C294" t="s">
        <v>403</v>
      </c>
      <c r="D294">
        <v>8922</v>
      </c>
      <c r="E294">
        <f t="shared" si="12"/>
        <v>35688</v>
      </c>
      <c r="G294"/>
      <c r="H294"/>
      <c r="I294"/>
      <c r="J294"/>
      <c r="K294"/>
      <c r="L294"/>
      <c r="M294"/>
      <c r="O294"/>
      <c r="P294"/>
    </row>
    <row r="295" spans="1:16">
      <c r="A295">
        <v>323</v>
      </c>
      <c r="B295" t="s">
        <v>448</v>
      </c>
      <c r="C295" t="s">
        <v>403</v>
      </c>
      <c r="D295">
        <v>8561</v>
      </c>
      <c r="E295">
        <f t="shared" si="12"/>
        <v>34244</v>
      </c>
      <c r="G295"/>
      <c r="H295"/>
      <c r="I295"/>
      <c r="J295"/>
      <c r="K295"/>
      <c r="L295"/>
      <c r="M295"/>
      <c r="O295"/>
      <c r="P295"/>
    </row>
    <row r="296" spans="1:16">
      <c r="A296">
        <v>288</v>
      </c>
      <c r="B296" t="s">
        <v>413</v>
      </c>
      <c r="C296" t="s">
        <v>403</v>
      </c>
      <c r="D296">
        <v>7759</v>
      </c>
      <c r="E296">
        <f t="shared" si="12"/>
        <v>31036</v>
      </c>
      <c r="G296"/>
      <c r="H296"/>
      <c r="I296"/>
      <c r="J296"/>
      <c r="K296"/>
      <c r="L296"/>
      <c r="M296"/>
      <c r="O296"/>
      <c r="P296"/>
    </row>
    <row r="297" spans="1:16">
      <c r="A297">
        <v>307</v>
      </c>
      <c r="B297" t="s">
        <v>432</v>
      </c>
      <c r="C297" t="s">
        <v>403</v>
      </c>
      <c r="D297">
        <v>7706</v>
      </c>
      <c r="E297">
        <f t="shared" si="12"/>
        <v>30824</v>
      </c>
      <c r="G297"/>
      <c r="H297"/>
      <c r="I297"/>
      <c r="J297"/>
      <c r="K297"/>
      <c r="L297"/>
      <c r="M297"/>
      <c r="O297"/>
      <c r="P297"/>
    </row>
    <row r="298" spans="1:16">
      <c r="A298">
        <v>305</v>
      </c>
      <c r="B298" t="s">
        <v>430</v>
      </c>
      <c r="C298" t="s">
        <v>403</v>
      </c>
      <c r="D298">
        <v>7596</v>
      </c>
      <c r="E298">
        <f t="shared" si="12"/>
        <v>30384</v>
      </c>
      <c r="G298"/>
      <c r="H298"/>
      <c r="I298"/>
      <c r="J298"/>
      <c r="K298"/>
      <c r="L298"/>
      <c r="M298"/>
      <c r="O298"/>
      <c r="P298"/>
    </row>
    <row r="299" spans="1:16">
      <c r="A299">
        <v>306</v>
      </c>
      <c r="B299" t="s">
        <v>431</v>
      </c>
      <c r="C299" t="s">
        <v>403</v>
      </c>
      <c r="D299">
        <v>7579</v>
      </c>
      <c r="E299">
        <f t="shared" si="12"/>
        <v>30316</v>
      </c>
      <c r="G299"/>
      <c r="H299"/>
      <c r="I299"/>
      <c r="J299"/>
      <c r="K299"/>
      <c r="L299"/>
      <c r="M299"/>
      <c r="O299"/>
      <c r="P299"/>
    </row>
    <row r="300" spans="1:16">
      <c r="A300">
        <v>308</v>
      </c>
      <c r="B300" t="s">
        <v>433</v>
      </c>
      <c r="C300" t="s">
        <v>403</v>
      </c>
      <c r="D300">
        <v>7171</v>
      </c>
      <c r="E300">
        <f t="shared" si="12"/>
        <v>28684</v>
      </c>
      <c r="G300"/>
      <c r="H300"/>
      <c r="I300"/>
      <c r="J300"/>
      <c r="K300"/>
      <c r="L300"/>
      <c r="M300"/>
      <c r="O300"/>
      <c r="P300"/>
    </row>
    <row r="301" spans="1:16">
      <c r="A301">
        <v>291</v>
      </c>
      <c r="B301" t="s">
        <v>416</v>
      </c>
      <c r="C301" t="s">
        <v>403</v>
      </c>
      <c r="D301">
        <v>7107</v>
      </c>
      <c r="E301">
        <f t="shared" si="12"/>
        <v>28428</v>
      </c>
      <c r="G301"/>
      <c r="H301"/>
      <c r="I301"/>
      <c r="J301"/>
      <c r="K301"/>
      <c r="L301"/>
      <c r="M301"/>
      <c r="O301"/>
      <c r="P301"/>
    </row>
    <row r="302" spans="1:16">
      <c r="A302">
        <v>294</v>
      </c>
      <c r="B302" t="s">
        <v>419</v>
      </c>
      <c r="C302" t="s">
        <v>403</v>
      </c>
      <c r="D302">
        <v>6364</v>
      </c>
      <c r="E302">
        <f t="shared" si="12"/>
        <v>25456</v>
      </c>
      <c r="G302"/>
      <c r="H302"/>
      <c r="I302"/>
      <c r="J302"/>
      <c r="K302"/>
      <c r="L302"/>
      <c r="M302"/>
      <c r="O302"/>
      <c r="P302"/>
    </row>
    <row r="303" spans="1:16">
      <c r="A303">
        <v>320</v>
      </c>
      <c r="B303" t="s">
        <v>445</v>
      </c>
      <c r="C303" t="s">
        <v>403</v>
      </c>
      <c r="D303">
        <v>6148</v>
      </c>
      <c r="E303">
        <f t="shared" si="12"/>
        <v>24592</v>
      </c>
      <c r="G303"/>
      <c r="H303"/>
      <c r="I303"/>
      <c r="J303"/>
      <c r="K303"/>
      <c r="L303"/>
      <c r="M303"/>
      <c r="O303"/>
      <c r="P303"/>
    </row>
    <row r="304" spans="1:16">
      <c r="A304">
        <v>289</v>
      </c>
      <c r="B304" t="s">
        <v>414</v>
      </c>
      <c r="C304" t="s">
        <v>403</v>
      </c>
      <c r="D304">
        <v>5948</v>
      </c>
      <c r="E304">
        <f t="shared" si="12"/>
        <v>23792</v>
      </c>
      <c r="G304"/>
      <c r="H304"/>
      <c r="I304"/>
      <c r="J304"/>
      <c r="K304"/>
      <c r="L304"/>
      <c r="M304"/>
      <c r="O304"/>
      <c r="P304"/>
    </row>
    <row r="305" spans="1:16">
      <c r="A305">
        <v>315</v>
      </c>
      <c r="B305" t="s">
        <v>440</v>
      </c>
      <c r="C305" t="s">
        <v>403</v>
      </c>
      <c r="D305">
        <v>5767</v>
      </c>
      <c r="E305">
        <f t="shared" si="12"/>
        <v>23068</v>
      </c>
      <c r="G305"/>
      <c r="H305"/>
      <c r="I305"/>
      <c r="J305"/>
      <c r="K305"/>
      <c r="L305"/>
      <c r="M305"/>
      <c r="O305"/>
      <c r="P305"/>
    </row>
    <row r="306" spans="1:16">
      <c r="A306">
        <v>321</v>
      </c>
      <c r="B306" t="s">
        <v>446</v>
      </c>
      <c r="C306" t="s">
        <v>403</v>
      </c>
      <c r="D306">
        <v>5478</v>
      </c>
      <c r="E306">
        <f t="shared" si="12"/>
        <v>21912</v>
      </c>
      <c r="G306"/>
      <c r="H306"/>
      <c r="I306"/>
      <c r="J306"/>
      <c r="K306"/>
      <c r="L306"/>
      <c r="M306"/>
      <c r="O306"/>
      <c r="P306"/>
    </row>
    <row r="307" spans="1:16">
      <c r="A307">
        <v>313</v>
      </c>
      <c r="B307" t="s">
        <v>438</v>
      </c>
      <c r="C307" t="s">
        <v>403</v>
      </c>
      <c r="D307">
        <v>5262</v>
      </c>
      <c r="E307">
        <f t="shared" si="12"/>
        <v>21048</v>
      </c>
      <c r="G307"/>
      <c r="H307"/>
      <c r="I307"/>
      <c r="J307"/>
      <c r="K307"/>
      <c r="L307"/>
      <c r="M307"/>
      <c r="O307"/>
      <c r="P307"/>
    </row>
    <row r="308" spans="1:16">
      <c r="A308">
        <v>316</v>
      </c>
      <c r="B308" t="s">
        <v>441</v>
      </c>
      <c r="C308" t="s">
        <v>403</v>
      </c>
      <c r="D308">
        <v>4835</v>
      </c>
      <c r="E308">
        <f t="shared" si="12"/>
        <v>19340</v>
      </c>
      <c r="G308"/>
      <c r="H308"/>
      <c r="I308"/>
      <c r="J308"/>
      <c r="K308"/>
      <c r="L308"/>
      <c r="M308"/>
      <c r="O308"/>
      <c r="P308"/>
    </row>
    <row r="309" spans="1:16">
      <c r="A309">
        <v>318</v>
      </c>
      <c r="B309" t="s">
        <v>443</v>
      </c>
      <c r="C309" t="s">
        <v>403</v>
      </c>
      <c r="D309">
        <v>4638</v>
      </c>
      <c r="E309">
        <f t="shared" si="12"/>
        <v>18552</v>
      </c>
      <c r="G309"/>
      <c r="H309"/>
      <c r="I309"/>
      <c r="J309"/>
      <c r="K309"/>
      <c r="L309"/>
      <c r="M309"/>
      <c r="O309"/>
      <c r="P309"/>
    </row>
    <row r="310" spans="1:16">
      <c r="A310">
        <v>314</v>
      </c>
      <c r="B310" t="s">
        <v>439</v>
      </c>
      <c r="C310" t="s">
        <v>403</v>
      </c>
      <c r="D310">
        <v>4518</v>
      </c>
      <c r="E310">
        <f t="shared" si="12"/>
        <v>18072</v>
      </c>
      <c r="G310"/>
      <c r="H310"/>
      <c r="I310"/>
      <c r="J310"/>
      <c r="K310"/>
      <c r="L310"/>
      <c r="M310"/>
      <c r="O310"/>
      <c r="P310"/>
    </row>
    <row r="311" spans="1:16">
      <c r="A311">
        <v>281</v>
      </c>
      <c r="B311" t="s">
        <v>406</v>
      </c>
      <c r="C311" t="s">
        <v>403</v>
      </c>
      <c r="D311">
        <v>3332</v>
      </c>
      <c r="E311">
        <f t="shared" si="12"/>
        <v>13328</v>
      </c>
      <c r="G311"/>
      <c r="H311"/>
      <c r="I311"/>
      <c r="J311"/>
      <c r="K311"/>
      <c r="L311"/>
      <c r="M311"/>
      <c r="O311"/>
      <c r="P311"/>
    </row>
    <row r="312" spans="1:16">
      <c r="A312">
        <v>317</v>
      </c>
      <c r="B312" t="s">
        <v>442</v>
      </c>
      <c r="C312" t="s">
        <v>403</v>
      </c>
      <c r="D312">
        <v>2331</v>
      </c>
      <c r="E312">
        <f t="shared" si="12"/>
        <v>9324</v>
      </c>
      <c r="G312"/>
      <c r="H312"/>
      <c r="I312"/>
      <c r="J312"/>
      <c r="K312"/>
      <c r="L312"/>
      <c r="M312"/>
      <c r="O312"/>
      <c r="P312"/>
    </row>
    <row r="313" spans="1:16">
      <c r="A313">
        <v>311</v>
      </c>
      <c r="B313" t="s">
        <v>436</v>
      </c>
      <c r="C313" t="s">
        <v>403</v>
      </c>
      <c r="D313">
        <v>1579</v>
      </c>
      <c r="E313">
        <f t="shared" si="12"/>
        <v>6316</v>
      </c>
      <c r="G313"/>
      <c r="H313"/>
      <c r="I313"/>
      <c r="J313"/>
      <c r="K313"/>
      <c r="L313"/>
      <c r="M313"/>
      <c r="O313"/>
      <c r="P313"/>
    </row>
    <row r="314" spans="1:16">
      <c r="A314">
        <v>286</v>
      </c>
      <c r="B314" t="s">
        <v>411</v>
      </c>
      <c r="C314" t="s">
        <v>403</v>
      </c>
      <c r="D314">
        <v>140</v>
      </c>
      <c r="E314">
        <f t="shared" si="12"/>
        <v>560</v>
      </c>
      <c r="G314"/>
      <c r="H314"/>
      <c r="I314"/>
      <c r="J314"/>
      <c r="K314"/>
      <c r="L314"/>
      <c r="M314"/>
      <c r="O314"/>
      <c r="P314"/>
    </row>
    <row r="315" spans="1:16">
      <c r="A315">
        <v>292</v>
      </c>
      <c r="B315" t="s">
        <v>417</v>
      </c>
      <c r="C315" t="s">
        <v>403</v>
      </c>
      <c r="D315">
        <v>56</v>
      </c>
      <c r="E315">
        <f t="shared" si="12"/>
        <v>224</v>
      </c>
      <c r="G315"/>
      <c r="H315"/>
      <c r="I315"/>
      <c r="J315"/>
      <c r="K315"/>
      <c r="L315"/>
      <c r="M315"/>
      <c r="O315"/>
      <c r="P315"/>
    </row>
    <row r="316" spans="1:16">
      <c r="A316">
        <v>293</v>
      </c>
      <c r="B316" t="s">
        <v>418</v>
      </c>
      <c r="C316" t="s">
        <v>403</v>
      </c>
      <c r="D316">
        <v>56</v>
      </c>
      <c r="E316">
        <f t="shared" si="12"/>
        <v>224</v>
      </c>
      <c r="G316"/>
      <c r="H316"/>
      <c r="I316"/>
      <c r="J316"/>
      <c r="K316"/>
      <c r="L316"/>
      <c r="M316"/>
      <c r="O316"/>
      <c r="P316"/>
    </row>
    <row r="317" spans="1:16">
      <c r="A317">
        <v>298</v>
      </c>
      <c r="B317" t="s">
        <v>423</v>
      </c>
      <c r="C317" t="s">
        <v>403</v>
      </c>
      <c r="D317">
        <v>28</v>
      </c>
      <c r="E317">
        <f t="shared" si="12"/>
        <v>112</v>
      </c>
      <c r="G317"/>
      <c r="H317"/>
      <c r="I317"/>
      <c r="J317"/>
      <c r="K317"/>
      <c r="L317"/>
      <c r="M317"/>
      <c r="O317"/>
      <c r="P317"/>
    </row>
    <row r="318" spans="1:16">
      <c r="A318">
        <v>303</v>
      </c>
      <c r="B318" t="s">
        <v>428</v>
      </c>
      <c r="C318" t="s">
        <v>403</v>
      </c>
      <c r="D318">
        <v>13</v>
      </c>
      <c r="E318">
        <f t="shared" si="12"/>
        <v>52</v>
      </c>
      <c r="G318"/>
      <c r="H318"/>
      <c r="I318"/>
      <c r="J318"/>
      <c r="K318"/>
      <c r="L318"/>
      <c r="M318"/>
      <c r="O318"/>
      <c r="P318"/>
    </row>
    <row r="319" spans="1:16">
      <c r="A319">
        <v>283</v>
      </c>
      <c r="B319" t="s">
        <v>408</v>
      </c>
      <c r="C319" t="s">
        <v>403</v>
      </c>
      <c r="D319">
        <v>0</v>
      </c>
      <c r="E319">
        <f t="shared" si="12"/>
        <v>0</v>
      </c>
      <c r="G319"/>
      <c r="H319"/>
      <c r="I319"/>
      <c r="J319"/>
      <c r="K319"/>
      <c r="L319"/>
      <c r="M319"/>
      <c r="O319"/>
      <c r="P319"/>
    </row>
    <row r="320" spans="1:16">
      <c r="A320">
        <v>290</v>
      </c>
      <c r="B320" t="s">
        <v>415</v>
      </c>
      <c r="C320" t="s">
        <v>403</v>
      </c>
      <c r="D320">
        <v>0</v>
      </c>
      <c r="E320">
        <f t="shared" si="12"/>
        <v>0</v>
      </c>
      <c r="G320"/>
      <c r="H320"/>
      <c r="I320"/>
      <c r="J320"/>
      <c r="K320"/>
      <c r="L320"/>
      <c r="M320"/>
      <c r="O320"/>
      <c r="P320"/>
    </row>
    <row r="321" spans="1:16">
      <c r="A321">
        <v>296</v>
      </c>
      <c r="B321" t="s">
        <v>421</v>
      </c>
      <c r="C321" t="s">
        <v>403</v>
      </c>
      <c r="D321">
        <v>0</v>
      </c>
      <c r="E321">
        <f t="shared" si="12"/>
        <v>0</v>
      </c>
      <c r="G321"/>
      <c r="H321"/>
      <c r="I321"/>
      <c r="J321"/>
      <c r="K321"/>
      <c r="L321"/>
      <c r="M321"/>
      <c r="O321"/>
      <c r="P321"/>
    </row>
    <row r="322" spans="1:16">
      <c r="A322">
        <v>297</v>
      </c>
      <c r="B322" t="s">
        <v>422</v>
      </c>
      <c r="C322" t="s">
        <v>403</v>
      </c>
      <c r="D322">
        <v>0</v>
      </c>
      <c r="E322">
        <f t="shared" si="12"/>
        <v>0</v>
      </c>
      <c r="G322"/>
      <c r="H322"/>
      <c r="I322"/>
      <c r="J322"/>
      <c r="K322"/>
      <c r="L322"/>
      <c r="M322"/>
      <c r="O322"/>
      <c r="P322"/>
    </row>
    <row r="323" spans="1:16">
      <c r="A323">
        <v>300</v>
      </c>
      <c r="B323" t="s">
        <v>425</v>
      </c>
      <c r="C323" t="s">
        <v>403</v>
      </c>
      <c r="D323">
        <v>0</v>
      </c>
      <c r="E323">
        <f t="shared" si="12"/>
        <v>0</v>
      </c>
      <c r="G323"/>
      <c r="H323"/>
      <c r="I323"/>
      <c r="J323"/>
      <c r="K323"/>
      <c r="L323"/>
      <c r="M323"/>
      <c r="O323"/>
      <c r="P323"/>
    </row>
    <row r="324" spans="1:16">
      <c r="A324">
        <v>302</v>
      </c>
      <c r="B324" t="s">
        <v>427</v>
      </c>
      <c r="C324" t="s">
        <v>403</v>
      </c>
      <c r="D324">
        <v>0</v>
      </c>
      <c r="E324">
        <f t="shared" si="12"/>
        <v>0</v>
      </c>
      <c r="G324"/>
      <c r="H324"/>
      <c r="I324"/>
      <c r="J324"/>
      <c r="K324"/>
      <c r="L324"/>
      <c r="M324"/>
      <c r="O324"/>
      <c r="P324"/>
    </row>
    <row r="325" spans="1:16">
      <c r="A325">
        <v>304</v>
      </c>
      <c r="B325" t="s">
        <v>429</v>
      </c>
      <c r="C325" t="s">
        <v>403</v>
      </c>
      <c r="D325">
        <v>0</v>
      </c>
      <c r="E325">
        <f t="shared" si="12"/>
        <v>0</v>
      </c>
      <c r="G325"/>
      <c r="H325"/>
      <c r="I325"/>
      <c r="J325"/>
      <c r="K325"/>
      <c r="L325"/>
      <c r="M325"/>
      <c r="O325"/>
      <c r="P325"/>
    </row>
    <row r="326" spans="1:16">
      <c r="A326">
        <v>310</v>
      </c>
      <c r="B326" t="s">
        <v>435</v>
      </c>
      <c r="C326" t="s">
        <v>403</v>
      </c>
      <c r="D326">
        <v>0</v>
      </c>
      <c r="E326">
        <f t="shared" si="12"/>
        <v>0</v>
      </c>
      <c r="G326"/>
      <c r="H326"/>
      <c r="I326"/>
      <c r="J326"/>
      <c r="K326"/>
      <c r="L326"/>
      <c r="M326"/>
      <c r="O326"/>
      <c r="P326"/>
    </row>
    <row r="327" spans="1:16">
      <c r="A327">
        <v>343</v>
      </c>
      <c r="B327" t="s">
        <v>469</v>
      </c>
      <c r="C327" t="s">
        <v>452</v>
      </c>
      <c r="D327">
        <v>27006</v>
      </c>
      <c r="E327">
        <f t="shared" ref="E327:E344" si="13">D327*13</f>
        <v>351078</v>
      </c>
      <c r="G327"/>
      <c r="H327"/>
      <c r="I327"/>
      <c r="J327"/>
      <c r="K327"/>
      <c r="L327"/>
      <c r="M327"/>
      <c r="O327"/>
      <c r="P327"/>
    </row>
    <row r="328" spans="1:16">
      <c r="A328">
        <v>334</v>
      </c>
      <c r="B328" t="s">
        <v>460</v>
      </c>
      <c r="C328" t="s">
        <v>452</v>
      </c>
      <c r="D328">
        <v>21138</v>
      </c>
      <c r="E328">
        <f t="shared" si="13"/>
        <v>274794</v>
      </c>
      <c r="G328"/>
      <c r="H328"/>
      <c r="I328"/>
      <c r="J328"/>
      <c r="K328"/>
      <c r="L328"/>
      <c r="M328"/>
      <c r="O328"/>
      <c r="P328"/>
    </row>
    <row r="329" spans="1:16">
      <c r="A329">
        <v>342</v>
      </c>
      <c r="B329" t="s">
        <v>468</v>
      </c>
      <c r="C329" t="s">
        <v>452</v>
      </c>
      <c r="D329">
        <v>20680</v>
      </c>
      <c r="E329">
        <f t="shared" si="13"/>
        <v>268840</v>
      </c>
      <c r="G329"/>
      <c r="H329"/>
      <c r="I329"/>
      <c r="J329"/>
      <c r="K329"/>
      <c r="L329"/>
      <c r="M329"/>
      <c r="O329"/>
      <c r="P329"/>
    </row>
    <row r="330" spans="1:16">
      <c r="A330">
        <v>341</v>
      </c>
      <c r="B330" t="s">
        <v>467</v>
      </c>
      <c r="C330" t="s">
        <v>452</v>
      </c>
      <c r="D330">
        <v>19861</v>
      </c>
      <c r="E330">
        <f t="shared" si="13"/>
        <v>258193</v>
      </c>
      <c r="G330"/>
      <c r="H330"/>
      <c r="I330"/>
      <c r="J330"/>
      <c r="K330"/>
      <c r="L330"/>
      <c r="M330"/>
      <c r="O330"/>
      <c r="P330"/>
    </row>
    <row r="331" spans="1:16">
      <c r="A331">
        <v>333</v>
      </c>
      <c r="B331" t="s">
        <v>459</v>
      </c>
      <c r="C331" t="s">
        <v>452</v>
      </c>
      <c r="D331">
        <v>17012</v>
      </c>
      <c r="E331">
        <f t="shared" si="13"/>
        <v>221156</v>
      </c>
      <c r="G331"/>
      <c r="H331"/>
      <c r="I331"/>
      <c r="J331"/>
      <c r="K331"/>
      <c r="L331"/>
      <c r="M331"/>
      <c r="O331"/>
      <c r="P331"/>
    </row>
    <row r="332" spans="1:16">
      <c r="A332">
        <v>337</v>
      </c>
      <c r="B332" t="s">
        <v>463</v>
      </c>
      <c r="C332" t="s">
        <v>452</v>
      </c>
      <c r="D332">
        <v>13685</v>
      </c>
      <c r="E332">
        <f t="shared" si="13"/>
        <v>177905</v>
      </c>
      <c r="G332"/>
      <c r="H332"/>
      <c r="I332"/>
      <c r="J332"/>
      <c r="K332"/>
      <c r="L332"/>
      <c r="M332"/>
      <c r="O332"/>
      <c r="P332"/>
    </row>
    <row r="333" spans="1:16">
      <c r="A333">
        <v>328</v>
      </c>
      <c r="B333" t="s">
        <v>454</v>
      </c>
      <c r="C333" t="s">
        <v>452</v>
      </c>
      <c r="D333">
        <v>13505</v>
      </c>
      <c r="E333">
        <f t="shared" si="13"/>
        <v>175565</v>
      </c>
      <c r="G333"/>
      <c r="H333"/>
      <c r="I333"/>
      <c r="J333"/>
      <c r="K333"/>
      <c r="L333"/>
      <c r="M333"/>
      <c r="O333"/>
      <c r="P333"/>
    </row>
    <row r="334" spans="1:16">
      <c r="A334">
        <v>339</v>
      </c>
      <c r="B334" t="s">
        <v>465</v>
      </c>
      <c r="C334" t="s">
        <v>452</v>
      </c>
      <c r="D334">
        <v>12969</v>
      </c>
      <c r="E334">
        <f t="shared" si="13"/>
        <v>168597</v>
      </c>
      <c r="G334"/>
      <c r="H334"/>
      <c r="I334"/>
      <c r="J334"/>
      <c r="K334"/>
      <c r="L334"/>
      <c r="M334"/>
      <c r="O334"/>
      <c r="P334"/>
    </row>
    <row r="335" spans="1:16">
      <c r="A335">
        <v>336</v>
      </c>
      <c r="B335" t="s">
        <v>462</v>
      </c>
      <c r="C335" t="s">
        <v>452</v>
      </c>
      <c r="D335">
        <v>12527</v>
      </c>
      <c r="E335">
        <f t="shared" si="13"/>
        <v>162851</v>
      </c>
      <c r="G335"/>
      <c r="H335"/>
      <c r="I335"/>
      <c r="J335"/>
      <c r="K335"/>
      <c r="L335"/>
      <c r="M335"/>
      <c r="O335"/>
      <c r="P335"/>
    </row>
    <row r="336" spans="1:16">
      <c r="A336">
        <v>326</v>
      </c>
      <c r="B336" t="s">
        <v>451</v>
      </c>
      <c r="C336" t="s">
        <v>452</v>
      </c>
      <c r="D336">
        <v>10360</v>
      </c>
      <c r="E336">
        <f t="shared" si="13"/>
        <v>134680</v>
      </c>
      <c r="G336"/>
      <c r="H336"/>
      <c r="I336"/>
      <c r="J336"/>
      <c r="K336"/>
      <c r="L336"/>
      <c r="M336"/>
      <c r="O336"/>
      <c r="P336"/>
    </row>
    <row r="337" spans="1:16">
      <c r="A337">
        <v>340</v>
      </c>
      <c r="B337" t="s">
        <v>466</v>
      </c>
      <c r="C337" t="s">
        <v>452</v>
      </c>
      <c r="D337">
        <v>7330</v>
      </c>
      <c r="E337">
        <f t="shared" si="13"/>
        <v>95290</v>
      </c>
      <c r="G337"/>
      <c r="H337"/>
      <c r="I337"/>
      <c r="J337"/>
      <c r="K337"/>
      <c r="L337"/>
      <c r="M337"/>
      <c r="O337"/>
      <c r="P337"/>
    </row>
    <row r="338" spans="1:16">
      <c r="A338">
        <v>330</v>
      </c>
      <c r="B338" t="s">
        <v>456</v>
      </c>
      <c r="C338" t="s">
        <v>452</v>
      </c>
      <c r="D338">
        <v>5638</v>
      </c>
      <c r="E338">
        <f t="shared" si="13"/>
        <v>73294</v>
      </c>
      <c r="G338"/>
      <c r="H338"/>
      <c r="I338"/>
      <c r="J338"/>
      <c r="K338"/>
      <c r="L338"/>
      <c r="M338"/>
      <c r="O338"/>
      <c r="P338"/>
    </row>
    <row r="339" spans="1:16">
      <c r="A339">
        <v>331</v>
      </c>
      <c r="B339" t="s">
        <v>457</v>
      </c>
      <c r="C339" t="s">
        <v>452</v>
      </c>
      <c r="D339">
        <v>2316</v>
      </c>
      <c r="E339">
        <f t="shared" si="13"/>
        <v>30108</v>
      </c>
      <c r="G339"/>
      <c r="H339"/>
      <c r="I339"/>
      <c r="J339"/>
      <c r="K339"/>
      <c r="L339"/>
      <c r="M339"/>
      <c r="O339"/>
      <c r="P339"/>
    </row>
    <row r="340" spans="1:16">
      <c r="A340">
        <v>327</v>
      </c>
      <c r="B340" t="s">
        <v>453</v>
      </c>
      <c r="C340" t="s">
        <v>452</v>
      </c>
      <c r="D340">
        <v>36</v>
      </c>
      <c r="E340">
        <f t="shared" si="13"/>
        <v>468</v>
      </c>
      <c r="G340"/>
      <c r="H340"/>
      <c r="I340"/>
      <c r="J340"/>
      <c r="K340"/>
      <c r="L340"/>
      <c r="M340"/>
      <c r="O340"/>
      <c r="P340"/>
    </row>
    <row r="341" spans="1:16">
      <c r="A341">
        <v>329</v>
      </c>
      <c r="B341" t="s">
        <v>455</v>
      </c>
      <c r="C341" t="s">
        <v>452</v>
      </c>
      <c r="D341">
        <v>25</v>
      </c>
      <c r="E341">
        <f t="shared" si="13"/>
        <v>325</v>
      </c>
      <c r="G341"/>
      <c r="H341"/>
      <c r="I341"/>
      <c r="J341"/>
      <c r="K341"/>
      <c r="L341"/>
      <c r="M341"/>
      <c r="O341"/>
      <c r="P341"/>
    </row>
    <row r="342" spans="1:16">
      <c r="A342">
        <v>335</v>
      </c>
      <c r="B342" t="s">
        <v>461</v>
      </c>
      <c r="C342" t="s">
        <v>452</v>
      </c>
      <c r="D342">
        <v>12</v>
      </c>
      <c r="E342">
        <f t="shared" si="13"/>
        <v>156</v>
      </c>
      <c r="G342"/>
      <c r="H342"/>
      <c r="I342"/>
      <c r="J342"/>
      <c r="K342"/>
      <c r="L342"/>
      <c r="M342"/>
      <c r="O342"/>
      <c r="P342"/>
    </row>
    <row r="343" spans="1:16">
      <c r="A343">
        <v>332</v>
      </c>
      <c r="B343" t="s">
        <v>458</v>
      </c>
      <c r="C343" t="s">
        <v>452</v>
      </c>
      <c r="D343">
        <v>0</v>
      </c>
      <c r="E343">
        <f t="shared" si="13"/>
        <v>0</v>
      </c>
      <c r="G343"/>
      <c r="H343"/>
      <c r="I343"/>
      <c r="J343"/>
      <c r="K343"/>
      <c r="L343"/>
      <c r="M343"/>
      <c r="O343"/>
      <c r="P343"/>
    </row>
    <row r="344" spans="1:16">
      <c r="A344">
        <v>338</v>
      </c>
      <c r="B344" t="s">
        <v>464</v>
      </c>
      <c r="C344" t="s">
        <v>452</v>
      </c>
      <c r="D344">
        <v>0</v>
      </c>
      <c r="E344">
        <f t="shared" si="13"/>
        <v>0</v>
      </c>
      <c r="G344"/>
      <c r="H344"/>
      <c r="I344"/>
      <c r="J344"/>
      <c r="K344"/>
      <c r="L344"/>
      <c r="M344"/>
      <c r="O344"/>
      <c r="P344"/>
    </row>
    <row r="345" spans="1:16">
      <c r="E345">
        <f>SUM(E2:E334)</f>
        <v>21202287</v>
      </c>
      <c r="G345" s="87"/>
      <c r="H345" s="87"/>
      <c r="I345" s="87"/>
      <c r="J345" s="87"/>
      <c r="K345" s="87"/>
      <c r="L345" s="87"/>
      <c r="M345" s="87"/>
      <c r="P345" s="87"/>
    </row>
  </sheetData>
  <conditionalFormatting sqref="O345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M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6352-1A72-4F9B-897B-6B7D8665132E}">
  <sheetPr codeName="Folha12"/>
  <dimension ref="A1:K34"/>
  <sheetViews>
    <sheetView zoomScale="97" zoomScaleNormal="100" workbookViewId="0"/>
  </sheetViews>
  <sheetFormatPr baseColWidth="10" defaultColWidth="8.83203125" defaultRowHeight="15"/>
  <cols>
    <col min="1" max="2" width="22.1640625" bestFit="1" customWidth="1"/>
    <col min="3" max="3" width="12.5" bestFit="1" customWidth="1"/>
    <col min="4" max="5" width="25" bestFit="1" customWidth="1"/>
    <col min="6" max="6" width="10.83203125" bestFit="1" customWidth="1"/>
    <col min="7" max="7" width="9.1640625" customWidth="1"/>
    <col min="8" max="8" width="11.5" bestFit="1" customWidth="1"/>
    <col min="53" max="53" width="9.1640625" customWidth="1"/>
  </cols>
  <sheetData>
    <row r="1" spans="1:11">
      <c r="A1" s="147" t="s">
        <v>570</v>
      </c>
      <c r="B1" s="146" t="s">
        <v>11</v>
      </c>
      <c r="C1" s="146" t="s">
        <v>14</v>
      </c>
      <c r="D1" s="146" t="s">
        <v>17</v>
      </c>
      <c r="E1" s="146" t="s">
        <v>21</v>
      </c>
      <c r="F1" s="146" t="s">
        <v>25</v>
      </c>
      <c r="G1" s="146" t="s">
        <v>52</v>
      </c>
      <c r="H1" s="146" t="s">
        <v>31</v>
      </c>
      <c r="I1" s="146" t="s">
        <v>36</v>
      </c>
      <c r="J1" s="146" t="s">
        <v>39</v>
      </c>
      <c r="K1" s="146" t="s">
        <v>42</v>
      </c>
    </row>
    <row r="2" spans="1:11">
      <c r="A2" s="147" t="s">
        <v>571</v>
      </c>
      <c r="B2" s="111">
        <v>184080</v>
      </c>
      <c r="C2" s="111">
        <v>111384</v>
      </c>
      <c r="D2" s="111">
        <v>294528</v>
      </c>
      <c r="E2" s="111">
        <v>191256</v>
      </c>
      <c r="F2" s="111">
        <v>255840</v>
      </c>
      <c r="G2" s="111">
        <v>218088</v>
      </c>
      <c r="H2" s="111">
        <v>183456</v>
      </c>
      <c r="I2" s="111">
        <v>365040</v>
      </c>
      <c r="J2" s="111">
        <v>310440</v>
      </c>
      <c r="K2" s="111">
        <v>91104</v>
      </c>
    </row>
    <row r="3" spans="1:11">
      <c r="A3" s="147" t="s">
        <v>572</v>
      </c>
      <c r="B3" s="107">
        <v>45</v>
      </c>
      <c r="C3" s="107">
        <v>32</v>
      </c>
      <c r="D3" s="107">
        <v>110</v>
      </c>
      <c r="E3" s="107">
        <v>62</v>
      </c>
      <c r="F3" s="107">
        <v>73</v>
      </c>
      <c r="G3" s="107">
        <v>68</v>
      </c>
      <c r="H3" s="107">
        <v>70</v>
      </c>
      <c r="I3" s="107">
        <v>75</v>
      </c>
      <c r="J3" s="107">
        <v>113</v>
      </c>
      <c r="K3" s="107">
        <v>43</v>
      </c>
    </row>
    <row r="4" spans="1:11">
      <c r="A4" s="147" t="s">
        <v>573</v>
      </c>
      <c r="B4" s="107">
        <v>128</v>
      </c>
      <c r="C4" s="107">
        <v>115</v>
      </c>
      <c r="D4" s="107">
        <v>85</v>
      </c>
      <c r="E4" s="107">
        <v>100</v>
      </c>
      <c r="F4" s="107">
        <v>111</v>
      </c>
      <c r="G4" s="107">
        <v>103</v>
      </c>
      <c r="H4" s="107">
        <v>85</v>
      </c>
      <c r="I4" s="107">
        <v>147</v>
      </c>
      <c r="J4" s="107">
        <v>88</v>
      </c>
      <c r="K4" s="107">
        <v>69</v>
      </c>
    </row>
    <row r="5" spans="1:11">
      <c r="A5" s="144"/>
      <c r="B5" s="145"/>
      <c r="C5" s="145"/>
      <c r="D5" s="145"/>
      <c r="E5" s="145"/>
      <c r="F5" s="145"/>
      <c r="G5" s="145"/>
      <c r="H5" s="145"/>
      <c r="I5" s="145"/>
      <c r="J5" s="145"/>
      <c r="K5" s="145"/>
    </row>
    <row r="6" spans="1:11">
      <c r="A6" s="142" t="s">
        <v>574</v>
      </c>
    </row>
    <row r="7" spans="1:11">
      <c r="A7" s="148" t="s">
        <v>571</v>
      </c>
      <c r="B7" s="148"/>
      <c r="D7" s="146" t="s">
        <v>575</v>
      </c>
      <c r="E7" s="148" t="s">
        <v>576</v>
      </c>
      <c r="F7" s="148" t="s">
        <v>577</v>
      </c>
    </row>
    <row r="8" spans="1:11">
      <c r="A8" s="111">
        <v>365040</v>
      </c>
      <c r="B8" s="135" t="s">
        <v>578</v>
      </c>
      <c r="C8" s="136">
        <f>I3/6</f>
        <v>12.5</v>
      </c>
      <c r="D8" s="107">
        <v>13</v>
      </c>
      <c r="E8" s="139">
        <f>A8/$A$18</f>
        <v>0.16553480475382004</v>
      </c>
      <c r="F8" s="149">
        <f>E8</f>
        <v>0.16553480475382004</v>
      </c>
      <c r="G8" t="s">
        <v>558</v>
      </c>
    </row>
    <row r="9" spans="1:11">
      <c r="A9" s="111">
        <v>310440</v>
      </c>
      <c r="B9" s="140" t="s">
        <v>579</v>
      </c>
      <c r="C9" s="107">
        <f>J3/6</f>
        <v>18.833333333333332</v>
      </c>
      <c r="D9" s="107">
        <v>19</v>
      </c>
      <c r="E9" s="139">
        <f t="shared" ref="E9:E17" si="0">A9/$A$18</f>
        <v>0.14077532541029994</v>
      </c>
      <c r="F9" s="149">
        <f>F8+E9</f>
        <v>0.30631013016412001</v>
      </c>
      <c r="G9" t="s">
        <v>558</v>
      </c>
      <c r="H9" t="s">
        <v>559</v>
      </c>
    </row>
    <row r="10" spans="1:11">
      <c r="A10" s="111">
        <v>294528</v>
      </c>
      <c r="B10" s="127" t="s">
        <v>580</v>
      </c>
      <c r="C10" s="107">
        <f>D3/6</f>
        <v>18.333333333333332</v>
      </c>
      <c r="D10" s="107">
        <v>19</v>
      </c>
      <c r="E10" s="139">
        <f t="shared" si="0"/>
        <v>0.13355970571590267</v>
      </c>
      <c r="F10" s="149">
        <f t="shared" ref="F10:F17" si="1">F9+E10</f>
        <v>0.43986983588002271</v>
      </c>
      <c r="G10" t="s">
        <v>560</v>
      </c>
    </row>
    <row r="11" spans="1:11">
      <c r="A11" s="111">
        <v>255840</v>
      </c>
      <c r="B11" s="124" t="s">
        <v>581</v>
      </c>
      <c r="C11" s="107">
        <f>F3/6</f>
        <v>12.166666666666666</v>
      </c>
      <c r="D11" s="107">
        <v>12</v>
      </c>
      <c r="E11" s="139">
        <f t="shared" si="0"/>
        <v>0.11601584606677985</v>
      </c>
      <c r="F11" s="149">
        <f t="shared" si="1"/>
        <v>0.55588568194680255</v>
      </c>
      <c r="G11" t="s">
        <v>560</v>
      </c>
    </row>
    <row r="12" spans="1:11">
      <c r="A12" s="111">
        <v>218088</v>
      </c>
      <c r="B12" s="125" t="s">
        <v>582</v>
      </c>
      <c r="C12" s="107">
        <f>G3/6</f>
        <v>11.333333333333334</v>
      </c>
      <c r="D12" s="107">
        <v>12</v>
      </c>
      <c r="E12" s="139">
        <f t="shared" si="0"/>
        <v>9.8896434634974537E-2</v>
      </c>
      <c r="F12" s="149">
        <f t="shared" si="1"/>
        <v>0.6547821165817771</v>
      </c>
      <c r="G12" t="s">
        <v>560</v>
      </c>
    </row>
    <row r="13" spans="1:11">
      <c r="A13" s="111">
        <v>191256</v>
      </c>
      <c r="B13" s="126" t="s">
        <v>583</v>
      </c>
      <c r="C13" s="107">
        <f>E3/6</f>
        <v>10.333333333333334</v>
      </c>
      <c r="D13" s="107">
        <v>11</v>
      </c>
      <c r="E13" s="139">
        <f t="shared" si="0"/>
        <v>8.6728919071873231E-2</v>
      </c>
      <c r="F13" s="149">
        <f t="shared" si="1"/>
        <v>0.74151103565365029</v>
      </c>
      <c r="G13" t="s">
        <v>560</v>
      </c>
    </row>
    <row r="14" spans="1:11">
      <c r="A14" s="111">
        <v>184080</v>
      </c>
      <c r="B14" s="104" t="s">
        <v>584</v>
      </c>
      <c r="C14" s="107">
        <f>B3/6</f>
        <v>7.5</v>
      </c>
      <c r="D14" s="107">
        <v>8</v>
      </c>
      <c r="E14" s="139">
        <f t="shared" si="0"/>
        <v>8.3474816072439159E-2</v>
      </c>
      <c r="F14" s="149">
        <f t="shared" si="1"/>
        <v>0.8249858517260894</v>
      </c>
      <c r="G14" t="s">
        <v>560</v>
      </c>
    </row>
    <row r="15" spans="1:11">
      <c r="A15" s="111">
        <v>183456</v>
      </c>
      <c r="B15" s="137" t="s">
        <v>585</v>
      </c>
      <c r="C15" s="107">
        <f>H3/6</f>
        <v>11.666666666666666</v>
      </c>
      <c r="D15" s="107">
        <v>12</v>
      </c>
      <c r="E15" s="139">
        <f t="shared" si="0"/>
        <v>8.3191850594227498E-2</v>
      </c>
      <c r="F15" s="149">
        <f t="shared" si="1"/>
        <v>0.90817770232031692</v>
      </c>
      <c r="G15" t="s">
        <v>562</v>
      </c>
    </row>
    <row r="16" spans="1:11">
      <c r="A16" s="111">
        <v>111384</v>
      </c>
      <c r="B16" s="123" t="s">
        <v>586</v>
      </c>
      <c r="C16" s="107">
        <f>C3/6</f>
        <v>5.333333333333333</v>
      </c>
      <c r="D16" s="107">
        <v>6</v>
      </c>
      <c r="E16" s="139">
        <f t="shared" si="0"/>
        <v>5.0509337860780983E-2</v>
      </c>
      <c r="F16" s="149">
        <f t="shared" si="1"/>
        <v>0.95868704018109785</v>
      </c>
      <c r="G16" t="s">
        <v>562</v>
      </c>
    </row>
    <row r="17" spans="1:7">
      <c r="A17" s="111">
        <v>91104</v>
      </c>
      <c r="B17" s="128" t="s">
        <v>587</v>
      </c>
      <c r="C17" s="107">
        <f>K3/6</f>
        <v>7.166666666666667</v>
      </c>
      <c r="D17" s="107">
        <v>8</v>
      </c>
      <c r="E17" s="139">
        <f t="shared" si="0"/>
        <v>4.1312959818902095E-2</v>
      </c>
      <c r="F17" s="149">
        <f t="shared" si="1"/>
        <v>1</v>
      </c>
    </row>
    <row r="18" spans="1:7">
      <c r="A18" s="106">
        <f>SUM(A8:A17)</f>
        <v>2205216</v>
      </c>
      <c r="D18" s="106">
        <f>SUM(D8:D17)</f>
        <v>120</v>
      </c>
      <c r="E18" s="87"/>
      <c r="F18" s="26"/>
    </row>
    <row r="19" spans="1:7">
      <c r="A19" s="143"/>
      <c r="D19" s="143"/>
    </row>
    <row r="20" spans="1:7">
      <c r="A20" t="s">
        <v>588</v>
      </c>
    </row>
    <row r="21" spans="1:7">
      <c r="A21" s="146" t="s">
        <v>589</v>
      </c>
      <c r="C21" s="146" t="s">
        <v>575</v>
      </c>
      <c r="D21" s="153" t="s">
        <v>576</v>
      </c>
      <c r="E21" s="153" t="s">
        <v>577</v>
      </c>
    </row>
    <row r="22" spans="1:7">
      <c r="A22" s="107">
        <v>147</v>
      </c>
      <c r="B22" s="135" t="s">
        <v>578</v>
      </c>
      <c r="C22" s="107">
        <v>13</v>
      </c>
      <c r="D22" s="151">
        <f>A22/$A$32</f>
        <v>0.14258001939864209</v>
      </c>
      <c r="E22" s="152">
        <f>D22</f>
        <v>0.14258001939864209</v>
      </c>
      <c r="F22" t="s">
        <v>558</v>
      </c>
    </row>
    <row r="23" spans="1:7">
      <c r="A23" s="107">
        <v>128</v>
      </c>
      <c r="B23" s="104" t="s">
        <v>584</v>
      </c>
      <c r="C23" s="107">
        <v>8</v>
      </c>
      <c r="D23" s="151">
        <f t="shared" ref="D23:D31" si="2">A23/$A$32</f>
        <v>0.12415130940834142</v>
      </c>
      <c r="E23" s="152">
        <f>E22+D23</f>
        <v>0.26673132880698353</v>
      </c>
      <c r="F23" t="s">
        <v>558</v>
      </c>
      <c r="G23" t="s">
        <v>559</v>
      </c>
    </row>
    <row r="24" spans="1:7">
      <c r="A24" s="107">
        <v>115</v>
      </c>
      <c r="B24" s="123" t="s">
        <v>586</v>
      </c>
      <c r="C24" s="107">
        <v>6</v>
      </c>
      <c r="D24" s="151">
        <f t="shared" si="2"/>
        <v>0.11154219204655674</v>
      </c>
      <c r="E24" s="152">
        <f t="shared" ref="E24:E31" si="3">E23+D24</f>
        <v>0.37827352085354027</v>
      </c>
      <c r="F24" t="s">
        <v>560</v>
      </c>
    </row>
    <row r="25" spans="1:7">
      <c r="A25" s="107">
        <v>111</v>
      </c>
      <c r="B25" s="124" t="s">
        <v>581</v>
      </c>
      <c r="C25" s="107">
        <v>12</v>
      </c>
      <c r="D25" s="151">
        <f t="shared" si="2"/>
        <v>0.10766246362754607</v>
      </c>
      <c r="E25" s="152">
        <f t="shared" si="3"/>
        <v>0.48593598448108632</v>
      </c>
      <c r="F25" t="s">
        <v>560</v>
      </c>
    </row>
    <row r="26" spans="1:7">
      <c r="A26" s="107">
        <v>103</v>
      </c>
      <c r="B26" s="125" t="s">
        <v>582</v>
      </c>
      <c r="C26" s="107">
        <v>12</v>
      </c>
      <c r="D26" s="151">
        <f t="shared" si="2"/>
        <v>9.990300678952474E-2</v>
      </c>
      <c r="E26" s="152">
        <f t="shared" si="3"/>
        <v>0.58583899127061101</v>
      </c>
      <c r="F26" t="s">
        <v>560</v>
      </c>
    </row>
    <row r="27" spans="1:7">
      <c r="A27" s="107">
        <v>100</v>
      </c>
      <c r="B27" s="126" t="s">
        <v>583</v>
      </c>
      <c r="C27" s="107">
        <v>11</v>
      </c>
      <c r="D27" s="151">
        <f t="shared" si="2"/>
        <v>9.6993210475266725E-2</v>
      </c>
      <c r="E27" s="152">
        <f t="shared" si="3"/>
        <v>0.68283220174587778</v>
      </c>
      <c r="F27" t="s">
        <v>560</v>
      </c>
    </row>
    <row r="28" spans="1:7">
      <c r="A28" s="107">
        <v>88</v>
      </c>
      <c r="B28" s="141" t="s">
        <v>579</v>
      </c>
      <c r="C28" s="107">
        <v>19</v>
      </c>
      <c r="D28" s="151">
        <f t="shared" si="2"/>
        <v>8.5354025218234722E-2</v>
      </c>
      <c r="E28" s="152">
        <f t="shared" si="3"/>
        <v>0.76818622696411254</v>
      </c>
      <c r="F28" t="s">
        <v>560</v>
      </c>
    </row>
    <row r="29" spans="1:7">
      <c r="A29" s="107">
        <v>85</v>
      </c>
      <c r="B29" s="137" t="s">
        <v>585</v>
      </c>
      <c r="C29" s="107">
        <v>12</v>
      </c>
      <c r="D29" s="151">
        <f t="shared" si="2"/>
        <v>8.2444228903976721E-2</v>
      </c>
      <c r="E29" s="152">
        <f t="shared" si="3"/>
        <v>0.85063045586808927</v>
      </c>
      <c r="F29" t="s">
        <v>560</v>
      </c>
    </row>
    <row r="30" spans="1:7">
      <c r="A30" s="107">
        <v>85</v>
      </c>
      <c r="B30" s="127" t="s">
        <v>580</v>
      </c>
      <c r="C30" s="107">
        <v>19</v>
      </c>
      <c r="D30" s="151">
        <f t="shared" si="2"/>
        <v>8.2444228903976721E-2</v>
      </c>
      <c r="E30" s="152">
        <f t="shared" si="3"/>
        <v>0.93307468477206601</v>
      </c>
      <c r="F30" t="s">
        <v>562</v>
      </c>
    </row>
    <row r="31" spans="1:7">
      <c r="A31" s="107">
        <v>69</v>
      </c>
      <c r="B31" s="128" t="s">
        <v>587</v>
      </c>
      <c r="C31" s="107">
        <v>8</v>
      </c>
      <c r="D31" s="151">
        <f t="shared" si="2"/>
        <v>6.6925315227934046E-2</v>
      </c>
      <c r="E31" s="152">
        <f t="shared" si="3"/>
        <v>1</v>
      </c>
      <c r="F31" t="s">
        <v>562</v>
      </c>
    </row>
    <row r="32" spans="1:7">
      <c r="A32" s="106">
        <f>SUM(A22:A31)</f>
        <v>1031</v>
      </c>
      <c r="C32" s="106">
        <f>SUM(C22:C31)</f>
        <v>120</v>
      </c>
      <c r="D32" s="138"/>
    </row>
    <row r="34" spans="4:4">
      <c r="D34" s="26"/>
    </row>
  </sheetData>
  <sortState ref="A25:D34">
    <sortCondition descending="1" ref="A24"/>
  </sortState>
  <conditionalFormatting sqref="E8:E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F26E-735E-45B6-9128-16360F5CC697}">
  <sheetPr codeName="Folha14"/>
  <dimension ref="A1:BC41"/>
  <sheetViews>
    <sheetView topLeftCell="A7" workbookViewId="0">
      <selection activeCell="A44" sqref="A44"/>
    </sheetView>
  </sheetViews>
  <sheetFormatPr baseColWidth="10" defaultColWidth="8.6640625" defaultRowHeight="12" customHeight="1"/>
  <cols>
    <col min="1" max="1" width="19.6640625" style="112" customWidth="1"/>
    <col min="2" max="55" width="2" style="112" customWidth="1"/>
    <col min="56" max="16384" width="8.6640625" style="112"/>
  </cols>
  <sheetData>
    <row r="1" spans="1:55" ht="12" customHeight="1" thickBot="1">
      <c r="A1" s="122">
        <v>1</v>
      </c>
    </row>
    <row r="2" spans="1:55" ht="7" customHeight="1"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 ht="7" customHeight="1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</row>
    <row r="4" spans="1:55" ht="7" customHeight="1">
      <c r="B4" s="116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</row>
    <row r="5" spans="1:55" ht="7" customHeight="1">
      <c r="B5" s="332">
        <v>1</v>
      </c>
      <c r="C5" s="333"/>
      <c r="D5" s="333"/>
      <c r="E5" s="117"/>
      <c r="F5" s="117"/>
      <c r="G5" s="117"/>
      <c r="H5" s="375">
        <v>11</v>
      </c>
      <c r="I5" s="375"/>
      <c r="J5" s="413"/>
      <c r="K5" s="417">
        <v>21</v>
      </c>
      <c r="L5" s="347"/>
      <c r="M5" s="347"/>
      <c r="N5" s="117"/>
      <c r="O5" s="117"/>
      <c r="P5" s="117"/>
      <c r="Q5" s="354">
        <v>31</v>
      </c>
      <c r="R5" s="354"/>
      <c r="S5" s="380"/>
      <c r="T5" s="353">
        <v>41</v>
      </c>
      <c r="U5" s="354"/>
      <c r="V5" s="354"/>
      <c r="W5" s="117"/>
      <c r="X5" s="117"/>
      <c r="Y5" s="117"/>
      <c r="Z5" s="384">
        <v>51</v>
      </c>
      <c r="AA5" s="384"/>
      <c r="AB5" s="398"/>
      <c r="AC5" s="395">
        <v>61</v>
      </c>
      <c r="AD5" s="389"/>
      <c r="AE5" s="389"/>
      <c r="AF5" s="117"/>
      <c r="AG5" s="117"/>
      <c r="AH5" s="117"/>
      <c r="AI5" s="389">
        <v>71</v>
      </c>
      <c r="AJ5" s="389"/>
      <c r="AK5" s="390"/>
      <c r="AL5" s="401">
        <v>81</v>
      </c>
      <c r="AM5" s="359"/>
      <c r="AN5" s="359"/>
      <c r="AO5" s="117"/>
      <c r="AP5" s="117"/>
      <c r="AQ5" s="117"/>
      <c r="AR5" s="366">
        <v>91</v>
      </c>
      <c r="AS5" s="366"/>
      <c r="AT5" s="404"/>
      <c r="AU5" s="365">
        <v>101</v>
      </c>
      <c r="AV5" s="366"/>
      <c r="AW5" s="366"/>
      <c r="AX5" s="117"/>
      <c r="AY5" s="117"/>
      <c r="AZ5" s="117"/>
      <c r="BA5" s="407">
        <v>111</v>
      </c>
      <c r="BB5" s="407"/>
      <c r="BC5" s="408"/>
    </row>
    <row r="6" spans="1:55" ht="7" customHeight="1">
      <c r="B6" s="334"/>
      <c r="C6" s="335"/>
      <c r="D6" s="335"/>
      <c r="E6" s="117"/>
      <c r="F6" s="117"/>
      <c r="G6" s="117"/>
      <c r="H6" s="377"/>
      <c r="I6" s="377"/>
      <c r="J6" s="414"/>
      <c r="K6" s="418"/>
      <c r="L6" s="349"/>
      <c r="M6" s="349"/>
      <c r="N6" s="117"/>
      <c r="O6" s="117"/>
      <c r="P6" s="117"/>
      <c r="Q6" s="356"/>
      <c r="R6" s="356"/>
      <c r="S6" s="381"/>
      <c r="T6" s="355"/>
      <c r="U6" s="356"/>
      <c r="V6" s="356"/>
      <c r="W6" s="117"/>
      <c r="X6" s="117"/>
      <c r="Y6" s="117"/>
      <c r="Z6" s="386"/>
      <c r="AA6" s="386"/>
      <c r="AB6" s="399"/>
      <c r="AC6" s="396"/>
      <c r="AD6" s="391"/>
      <c r="AE6" s="391"/>
      <c r="AF6" s="117"/>
      <c r="AG6" s="117"/>
      <c r="AH6" s="117"/>
      <c r="AI6" s="391"/>
      <c r="AJ6" s="391"/>
      <c r="AK6" s="392"/>
      <c r="AL6" s="402"/>
      <c r="AM6" s="361"/>
      <c r="AN6" s="361"/>
      <c r="AO6" s="117"/>
      <c r="AP6" s="117"/>
      <c r="AQ6" s="117"/>
      <c r="AR6" s="368"/>
      <c r="AS6" s="368"/>
      <c r="AT6" s="405"/>
      <c r="AU6" s="367"/>
      <c r="AV6" s="368"/>
      <c r="AW6" s="368"/>
      <c r="AX6" s="117"/>
      <c r="AY6" s="117"/>
      <c r="AZ6" s="117"/>
      <c r="BA6" s="409"/>
      <c r="BB6" s="409"/>
      <c r="BC6" s="410"/>
    </row>
    <row r="7" spans="1:55" ht="7" customHeight="1">
      <c r="B7" s="336"/>
      <c r="C7" s="337"/>
      <c r="D7" s="337"/>
      <c r="E7" s="117"/>
      <c r="F7" s="117"/>
      <c r="G7" s="117"/>
      <c r="H7" s="379"/>
      <c r="I7" s="379"/>
      <c r="J7" s="415"/>
      <c r="K7" s="419"/>
      <c r="L7" s="351"/>
      <c r="M7" s="351"/>
      <c r="N7" s="117"/>
      <c r="O7" s="117"/>
      <c r="P7" s="117"/>
      <c r="Q7" s="358"/>
      <c r="R7" s="358"/>
      <c r="S7" s="382"/>
      <c r="T7" s="357"/>
      <c r="U7" s="358"/>
      <c r="V7" s="358"/>
      <c r="W7" s="117"/>
      <c r="X7" s="117"/>
      <c r="Y7" s="117"/>
      <c r="Z7" s="388"/>
      <c r="AA7" s="388"/>
      <c r="AB7" s="400"/>
      <c r="AC7" s="397"/>
      <c r="AD7" s="393"/>
      <c r="AE7" s="393"/>
      <c r="AF7" s="117"/>
      <c r="AG7" s="117"/>
      <c r="AH7" s="117"/>
      <c r="AI7" s="393"/>
      <c r="AJ7" s="393"/>
      <c r="AK7" s="394"/>
      <c r="AL7" s="403"/>
      <c r="AM7" s="363"/>
      <c r="AN7" s="363"/>
      <c r="AO7" s="117"/>
      <c r="AP7" s="117"/>
      <c r="AQ7" s="117"/>
      <c r="AR7" s="370"/>
      <c r="AS7" s="370"/>
      <c r="AT7" s="406"/>
      <c r="AU7" s="369"/>
      <c r="AV7" s="370"/>
      <c r="AW7" s="370"/>
      <c r="AX7" s="117"/>
      <c r="AY7" s="117"/>
      <c r="AZ7" s="117"/>
      <c r="BA7" s="411"/>
      <c r="BB7" s="411"/>
      <c r="BC7" s="412"/>
    </row>
    <row r="8" spans="1:55" ht="7" customHeight="1">
      <c r="B8" s="332">
        <v>2</v>
      </c>
      <c r="C8" s="333"/>
      <c r="D8" s="333"/>
      <c r="E8" s="117"/>
      <c r="F8" s="117"/>
      <c r="G8" s="117"/>
      <c r="H8" s="375">
        <v>12</v>
      </c>
      <c r="I8" s="375"/>
      <c r="J8" s="413"/>
      <c r="K8" s="417">
        <v>22</v>
      </c>
      <c r="L8" s="347"/>
      <c r="M8" s="347"/>
      <c r="N8" s="117"/>
      <c r="O8" s="117"/>
      <c r="P8" s="117"/>
      <c r="Q8" s="347">
        <v>32</v>
      </c>
      <c r="R8" s="347"/>
      <c r="S8" s="348"/>
      <c r="T8" s="353">
        <v>42</v>
      </c>
      <c r="U8" s="354"/>
      <c r="V8" s="354"/>
      <c r="W8" s="117"/>
      <c r="X8" s="117"/>
      <c r="Y8" s="117"/>
      <c r="Z8" s="384">
        <v>52</v>
      </c>
      <c r="AA8" s="384"/>
      <c r="AB8" s="398"/>
      <c r="AC8" s="395">
        <v>62</v>
      </c>
      <c r="AD8" s="389"/>
      <c r="AE8" s="389"/>
      <c r="AF8" s="117"/>
      <c r="AG8" s="117"/>
      <c r="AH8" s="117"/>
      <c r="AI8" s="389">
        <v>72</v>
      </c>
      <c r="AJ8" s="389"/>
      <c r="AK8" s="390"/>
      <c r="AL8" s="401">
        <v>82</v>
      </c>
      <c r="AM8" s="359"/>
      <c r="AN8" s="359"/>
      <c r="AO8" s="117"/>
      <c r="AP8" s="117"/>
      <c r="AQ8" s="117"/>
      <c r="AR8" s="366">
        <v>92</v>
      </c>
      <c r="AS8" s="366"/>
      <c r="AT8" s="404"/>
      <c r="AU8" s="365">
        <v>102</v>
      </c>
      <c r="AV8" s="366"/>
      <c r="AW8" s="366"/>
      <c r="AX8" s="117"/>
      <c r="AY8" s="117"/>
      <c r="AZ8" s="117"/>
      <c r="BA8" s="407">
        <v>112</v>
      </c>
      <c r="BB8" s="407"/>
      <c r="BC8" s="408"/>
    </row>
    <row r="9" spans="1:55" ht="7" customHeight="1">
      <c r="A9" s="416"/>
      <c r="B9" s="334"/>
      <c r="C9" s="335"/>
      <c r="D9" s="335"/>
      <c r="E9" s="117"/>
      <c r="F9" s="117"/>
      <c r="G9" s="117"/>
      <c r="H9" s="377"/>
      <c r="I9" s="377"/>
      <c r="J9" s="414"/>
      <c r="K9" s="418"/>
      <c r="L9" s="349"/>
      <c r="M9" s="349"/>
      <c r="N9" s="117"/>
      <c r="O9" s="117"/>
      <c r="P9" s="117"/>
      <c r="Q9" s="349"/>
      <c r="R9" s="349"/>
      <c r="S9" s="350"/>
      <c r="T9" s="355"/>
      <c r="U9" s="356"/>
      <c r="V9" s="356"/>
      <c r="W9" s="117"/>
      <c r="X9" s="117"/>
      <c r="Y9" s="117"/>
      <c r="Z9" s="386"/>
      <c r="AA9" s="386"/>
      <c r="AB9" s="399"/>
      <c r="AC9" s="396"/>
      <c r="AD9" s="391"/>
      <c r="AE9" s="391"/>
      <c r="AF9" s="117"/>
      <c r="AG9" s="117"/>
      <c r="AH9" s="117"/>
      <c r="AI9" s="391"/>
      <c r="AJ9" s="391"/>
      <c r="AK9" s="392"/>
      <c r="AL9" s="402"/>
      <c r="AM9" s="361"/>
      <c r="AN9" s="361"/>
      <c r="AO9" s="117"/>
      <c r="AP9" s="117"/>
      <c r="AQ9" s="117"/>
      <c r="AR9" s="368"/>
      <c r="AS9" s="368"/>
      <c r="AT9" s="405"/>
      <c r="AU9" s="367"/>
      <c r="AV9" s="368"/>
      <c r="AW9" s="368"/>
      <c r="AX9" s="117"/>
      <c r="AY9" s="117"/>
      <c r="AZ9" s="117"/>
      <c r="BA9" s="409"/>
      <c r="BB9" s="409"/>
      <c r="BC9" s="410"/>
    </row>
    <row r="10" spans="1:55" ht="7" customHeight="1">
      <c r="A10" s="416"/>
      <c r="B10" s="336"/>
      <c r="C10" s="337"/>
      <c r="D10" s="337"/>
      <c r="E10" s="117"/>
      <c r="F10" s="117"/>
      <c r="G10" s="117"/>
      <c r="H10" s="379"/>
      <c r="I10" s="379"/>
      <c r="J10" s="415"/>
      <c r="K10" s="419"/>
      <c r="L10" s="351"/>
      <c r="M10" s="351"/>
      <c r="N10" s="117"/>
      <c r="O10" s="117"/>
      <c r="P10" s="117"/>
      <c r="Q10" s="351"/>
      <c r="R10" s="351"/>
      <c r="S10" s="352"/>
      <c r="T10" s="357"/>
      <c r="U10" s="358"/>
      <c r="V10" s="358"/>
      <c r="W10" s="117"/>
      <c r="X10" s="117"/>
      <c r="Y10" s="117"/>
      <c r="Z10" s="388"/>
      <c r="AA10" s="388"/>
      <c r="AB10" s="400"/>
      <c r="AC10" s="397"/>
      <c r="AD10" s="393"/>
      <c r="AE10" s="393"/>
      <c r="AF10" s="117"/>
      <c r="AG10" s="117"/>
      <c r="AH10" s="117"/>
      <c r="AI10" s="393"/>
      <c r="AJ10" s="393"/>
      <c r="AK10" s="394"/>
      <c r="AL10" s="403"/>
      <c r="AM10" s="363"/>
      <c r="AN10" s="363"/>
      <c r="AO10" s="117"/>
      <c r="AP10" s="117"/>
      <c r="AQ10" s="117"/>
      <c r="AR10" s="370"/>
      <c r="AS10" s="370"/>
      <c r="AT10" s="406"/>
      <c r="AU10" s="369"/>
      <c r="AV10" s="370"/>
      <c r="AW10" s="370"/>
      <c r="AX10" s="117"/>
      <c r="AY10" s="117"/>
      <c r="AZ10" s="117"/>
      <c r="BA10" s="411"/>
      <c r="BB10" s="411"/>
      <c r="BC10" s="412"/>
    </row>
    <row r="11" spans="1:55" ht="7" customHeight="1">
      <c r="A11" s="416"/>
      <c r="B11" s="332">
        <v>3</v>
      </c>
      <c r="C11" s="333"/>
      <c r="D11" s="333"/>
      <c r="E11" s="117"/>
      <c r="F11" s="117"/>
      <c r="G11" s="117"/>
      <c r="H11" s="375">
        <v>13</v>
      </c>
      <c r="I11" s="375"/>
      <c r="J11" s="413"/>
      <c r="K11" s="417">
        <v>23</v>
      </c>
      <c r="L11" s="347"/>
      <c r="M11" s="347"/>
      <c r="N11" s="117"/>
      <c r="O11" s="117"/>
      <c r="P11" s="117"/>
      <c r="Q11" s="347">
        <v>33</v>
      </c>
      <c r="R11" s="347"/>
      <c r="S11" s="348"/>
      <c r="T11" s="353">
        <v>43</v>
      </c>
      <c r="U11" s="354"/>
      <c r="V11" s="354"/>
      <c r="W11" s="117"/>
      <c r="X11" s="117"/>
      <c r="Y11" s="117"/>
      <c r="Z11" s="384">
        <v>53</v>
      </c>
      <c r="AA11" s="384"/>
      <c r="AB11" s="398"/>
      <c r="AC11" s="395">
        <v>63</v>
      </c>
      <c r="AD11" s="389"/>
      <c r="AE11" s="389"/>
      <c r="AF11" s="117"/>
      <c r="AG11" s="117"/>
      <c r="AH11" s="117"/>
      <c r="AI11" s="389">
        <v>73</v>
      </c>
      <c r="AJ11" s="389"/>
      <c r="AK11" s="390"/>
      <c r="AL11" s="401">
        <v>83</v>
      </c>
      <c r="AM11" s="359"/>
      <c r="AN11" s="359"/>
      <c r="AO11" s="117"/>
      <c r="AP11" s="117"/>
      <c r="AQ11" s="117"/>
      <c r="AR11" s="366">
        <v>93</v>
      </c>
      <c r="AS11" s="366"/>
      <c r="AT11" s="404"/>
      <c r="AU11" s="365">
        <v>103</v>
      </c>
      <c r="AV11" s="366"/>
      <c r="AW11" s="366"/>
      <c r="AX11" s="117"/>
      <c r="AY11" s="117"/>
      <c r="AZ11" s="117"/>
      <c r="BA11" s="407">
        <v>113</v>
      </c>
      <c r="BB11" s="407"/>
      <c r="BC11" s="408"/>
    </row>
    <row r="12" spans="1:55" ht="7" customHeight="1">
      <c r="A12" s="416"/>
      <c r="B12" s="334"/>
      <c r="C12" s="335"/>
      <c r="D12" s="335"/>
      <c r="E12" s="117"/>
      <c r="F12" s="117"/>
      <c r="G12" s="117"/>
      <c r="H12" s="377"/>
      <c r="I12" s="377"/>
      <c r="J12" s="414"/>
      <c r="K12" s="418"/>
      <c r="L12" s="349"/>
      <c r="M12" s="349"/>
      <c r="N12" s="117"/>
      <c r="O12" s="117"/>
      <c r="P12" s="117"/>
      <c r="Q12" s="349"/>
      <c r="R12" s="349"/>
      <c r="S12" s="350"/>
      <c r="T12" s="355"/>
      <c r="U12" s="356"/>
      <c r="V12" s="356"/>
      <c r="W12" s="117"/>
      <c r="X12" s="117"/>
      <c r="Y12" s="117"/>
      <c r="Z12" s="386"/>
      <c r="AA12" s="386"/>
      <c r="AB12" s="399"/>
      <c r="AC12" s="396"/>
      <c r="AD12" s="391"/>
      <c r="AE12" s="391"/>
      <c r="AF12" s="117"/>
      <c r="AG12" s="117"/>
      <c r="AH12" s="117"/>
      <c r="AI12" s="391"/>
      <c r="AJ12" s="391"/>
      <c r="AK12" s="392"/>
      <c r="AL12" s="402"/>
      <c r="AM12" s="361"/>
      <c r="AN12" s="361"/>
      <c r="AO12" s="117"/>
      <c r="AP12" s="117"/>
      <c r="AQ12" s="117"/>
      <c r="AR12" s="368"/>
      <c r="AS12" s="368"/>
      <c r="AT12" s="405"/>
      <c r="AU12" s="367"/>
      <c r="AV12" s="368"/>
      <c r="AW12" s="368"/>
      <c r="AX12" s="117"/>
      <c r="AY12" s="117"/>
      <c r="AZ12" s="117"/>
      <c r="BA12" s="409"/>
      <c r="BB12" s="409"/>
      <c r="BC12" s="410"/>
    </row>
    <row r="13" spans="1:55" ht="7" customHeight="1">
      <c r="B13" s="336"/>
      <c r="C13" s="337"/>
      <c r="D13" s="337"/>
      <c r="E13" s="117"/>
      <c r="F13" s="117"/>
      <c r="G13" s="117"/>
      <c r="H13" s="379"/>
      <c r="I13" s="379"/>
      <c r="J13" s="415"/>
      <c r="K13" s="419"/>
      <c r="L13" s="351"/>
      <c r="M13" s="351"/>
      <c r="N13" s="117"/>
      <c r="O13" s="117"/>
      <c r="P13" s="117"/>
      <c r="Q13" s="351"/>
      <c r="R13" s="351"/>
      <c r="S13" s="352"/>
      <c r="T13" s="357"/>
      <c r="U13" s="358"/>
      <c r="V13" s="358"/>
      <c r="W13" s="117"/>
      <c r="X13" s="117"/>
      <c r="Y13" s="117"/>
      <c r="Z13" s="388"/>
      <c r="AA13" s="388"/>
      <c r="AB13" s="400"/>
      <c r="AC13" s="397"/>
      <c r="AD13" s="393"/>
      <c r="AE13" s="393"/>
      <c r="AF13" s="117"/>
      <c r="AG13" s="117"/>
      <c r="AH13" s="117"/>
      <c r="AI13" s="393"/>
      <c r="AJ13" s="393"/>
      <c r="AK13" s="394"/>
      <c r="AL13" s="403"/>
      <c r="AM13" s="363"/>
      <c r="AN13" s="363"/>
      <c r="AO13" s="117"/>
      <c r="AP13" s="117"/>
      <c r="AQ13" s="117"/>
      <c r="AR13" s="370"/>
      <c r="AS13" s="370"/>
      <c r="AT13" s="406"/>
      <c r="AU13" s="369"/>
      <c r="AV13" s="370"/>
      <c r="AW13" s="370"/>
      <c r="AX13" s="117"/>
      <c r="AY13" s="117"/>
      <c r="AZ13" s="117"/>
      <c r="BA13" s="411"/>
      <c r="BB13" s="411"/>
      <c r="BC13" s="412"/>
    </row>
    <row r="14" spans="1:55" ht="7" customHeight="1">
      <c r="B14" s="332">
        <v>4</v>
      </c>
      <c r="C14" s="333"/>
      <c r="D14" s="333"/>
      <c r="E14" s="117"/>
      <c r="F14" s="117"/>
      <c r="G14" s="117"/>
      <c r="H14" s="375">
        <v>14</v>
      </c>
      <c r="I14" s="375"/>
      <c r="J14" s="413"/>
      <c r="K14" s="341">
        <v>24</v>
      </c>
      <c r="L14" s="342"/>
      <c r="M14" s="342"/>
      <c r="N14" s="117"/>
      <c r="O14" s="117"/>
      <c r="P14" s="117"/>
      <c r="Q14" s="347">
        <v>34</v>
      </c>
      <c r="R14" s="347"/>
      <c r="S14" s="348"/>
      <c r="T14" s="353">
        <v>44</v>
      </c>
      <c r="U14" s="354"/>
      <c r="V14" s="354"/>
      <c r="W14" s="117"/>
      <c r="X14" s="117"/>
      <c r="Y14" s="117"/>
      <c r="Z14" s="384">
        <v>54</v>
      </c>
      <c r="AA14" s="384"/>
      <c r="AB14" s="398"/>
      <c r="AC14" s="395">
        <v>64</v>
      </c>
      <c r="AD14" s="389"/>
      <c r="AE14" s="389"/>
      <c r="AF14" s="117"/>
      <c r="AG14" s="117"/>
      <c r="AH14" s="117"/>
      <c r="AI14" s="389">
        <v>74</v>
      </c>
      <c r="AJ14" s="389"/>
      <c r="AK14" s="390"/>
      <c r="AL14" s="401">
        <v>84</v>
      </c>
      <c r="AM14" s="359"/>
      <c r="AN14" s="359"/>
      <c r="AO14" s="117"/>
      <c r="AP14" s="117"/>
      <c r="AQ14" s="117"/>
      <c r="AR14" s="366">
        <v>94</v>
      </c>
      <c r="AS14" s="366"/>
      <c r="AT14" s="404"/>
      <c r="AU14" s="365">
        <v>104</v>
      </c>
      <c r="AV14" s="366"/>
      <c r="AW14" s="366"/>
      <c r="AX14" s="117"/>
      <c r="AY14" s="117"/>
      <c r="AZ14" s="117"/>
      <c r="BA14" s="407">
        <v>114</v>
      </c>
      <c r="BB14" s="407"/>
      <c r="BC14" s="408"/>
    </row>
    <row r="15" spans="1:55" ht="7" customHeight="1">
      <c r="B15" s="334"/>
      <c r="C15" s="335"/>
      <c r="D15" s="335"/>
      <c r="E15" s="117"/>
      <c r="F15" s="117"/>
      <c r="G15" s="117"/>
      <c r="H15" s="377"/>
      <c r="I15" s="377"/>
      <c r="J15" s="414"/>
      <c r="K15" s="343"/>
      <c r="L15" s="344"/>
      <c r="M15" s="344"/>
      <c r="N15" s="117"/>
      <c r="O15" s="117"/>
      <c r="P15" s="117"/>
      <c r="Q15" s="349"/>
      <c r="R15" s="349"/>
      <c r="S15" s="350"/>
      <c r="T15" s="355"/>
      <c r="U15" s="356"/>
      <c r="V15" s="356"/>
      <c r="W15" s="117"/>
      <c r="X15" s="117"/>
      <c r="Y15" s="117"/>
      <c r="Z15" s="386"/>
      <c r="AA15" s="386"/>
      <c r="AB15" s="399"/>
      <c r="AC15" s="396"/>
      <c r="AD15" s="391"/>
      <c r="AE15" s="391"/>
      <c r="AF15" s="117"/>
      <c r="AG15" s="117"/>
      <c r="AH15" s="117"/>
      <c r="AI15" s="391"/>
      <c r="AJ15" s="391"/>
      <c r="AK15" s="392"/>
      <c r="AL15" s="402"/>
      <c r="AM15" s="361"/>
      <c r="AN15" s="361"/>
      <c r="AO15" s="117"/>
      <c r="AP15" s="117"/>
      <c r="AQ15" s="117"/>
      <c r="AR15" s="368"/>
      <c r="AS15" s="368"/>
      <c r="AT15" s="405"/>
      <c r="AU15" s="367"/>
      <c r="AV15" s="368"/>
      <c r="AW15" s="368"/>
      <c r="AX15" s="117"/>
      <c r="AY15" s="117"/>
      <c r="AZ15" s="117"/>
      <c r="BA15" s="409"/>
      <c r="BB15" s="409"/>
      <c r="BC15" s="410"/>
    </row>
    <row r="16" spans="1:55" ht="7" customHeight="1">
      <c r="B16" s="336"/>
      <c r="C16" s="337"/>
      <c r="D16" s="337"/>
      <c r="E16" s="117"/>
      <c r="F16" s="117"/>
      <c r="G16" s="117"/>
      <c r="H16" s="379"/>
      <c r="I16" s="379"/>
      <c r="J16" s="415"/>
      <c r="K16" s="345"/>
      <c r="L16" s="346"/>
      <c r="M16" s="346"/>
      <c r="N16" s="117"/>
      <c r="O16" s="117"/>
      <c r="P16" s="117"/>
      <c r="Q16" s="351"/>
      <c r="R16" s="351"/>
      <c r="S16" s="352"/>
      <c r="T16" s="357"/>
      <c r="U16" s="358"/>
      <c r="V16" s="358"/>
      <c r="W16" s="117"/>
      <c r="X16" s="117"/>
      <c r="Y16" s="117"/>
      <c r="Z16" s="388"/>
      <c r="AA16" s="388"/>
      <c r="AB16" s="400"/>
      <c r="AC16" s="397"/>
      <c r="AD16" s="393"/>
      <c r="AE16" s="393"/>
      <c r="AF16" s="117"/>
      <c r="AG16" s="117"/>
      <c r="AH16" s="117"/>
      <c r="AI16" s="393"/>
      <c r="AJ16" s="393"/>
      <c r="AK16" s="394"/>
      <c r="AL16" s="403"/>
      <c r="AM16" s="363"/>
      <c r="AN16" s="363"/>
      <c r="AO16" s="117"/>
      <c r="AP16" s="117"/>
      <c r="AQ16" s="117"/>
      <c r="AR16" s="370"/>
      <c r="AS16" s="370"/>
      <c r="AT16" s="406"/>
      <c r="AU16" s="369"/>
      <c r="AV16" s="370"/>
      <c r="AW16" s="370"/>
      <c r="AX16" s="117"/>
      <c r="AY16" s="117"/>
      <c r="AZ16" s="117"/>
      <c r="BA16" s="411"/>
      <c r="BB16" s="411"/>
      <c r="BC16" s="412"/>
    </row>
    <row r="17" spans="2:55" ht="7" customHeight="1">
      <c r="B17" s="332">
        <v>5</v>
      </c>
      <c r="C17" s="333"/>
      <c r="D17" s="333"/>
      <c r="E17" s="117"/>
      <c r="F17" s="117"/>
      <c r="G17" s="117"/>
      <c r="H17" s="375">
        <v>15</v>
      </c>
      <c r="I17" s="375"/>
      <c r="J17" s="413"/>
      <c r="K17" s="341">
        <v>25</v>
      </c>
      <c r="L17" s="342"/>
      <c r="M17" s="342"/>
      <c r="N17" s="117"/>
      <c r="O17" s="117"/>
      <c r="P17" s="117"/>
      <c r="Q17" s="347">
        <v>35</v>
      </c>
      <c r="R17" s="347"/>
      <c r="S17" s="348"/>
      <c r="T17" s="353">
        <v>45</v>
      </c>
      <c r="U17" s="354"/>
      <c r="V17" s="354"/>
      <c r="W17" s="117"/>
      <c r="X17" s="117"/>
      <c r="Y17" s="117"/>
      <c r="Z17" s="384">
        <v>55</v>
      </c>
      <c r="AA17" s="384"/>
      <c r="AB17" s="398"/>
      <c r="AC17" s="395">
        <v>65</v>
      </c>
      <c r="AD17" s="389"/>
      <c r="AE17" s="389"/>
      <c r="AF17" s="117"/>
      <c r="AG17" s="117"/>
      <c r="AH17" s="117"/>
      <c r="AI17" s="389">
        <v>75</v>
      </c>
      <c r="AJ17" s="389"/>
      <c r="AK17" s="390"/>
      <c r="AL17" s="401">
        <v>85</v>
      </c>
      <c r="AM17" s="359"/>
      <c r="AN17" s="359"/>
      <c r="AO17" s="117"/>
      <c r="AP17" s="117"/>
      <c r="AQ17" s="117"/>
      <c r="AR17" s="366">
        <v>95</v>
      </c>
      <c r="AS17" s="366"/>
      <c r="AT17" s="404"/>
      <c r="AU17" s="365">
        <v>105</v>
      </c>
      <c r="AV17" s="366"/>
      <c r="AW17" s="366"/>
      <c r="AX17" s="117"/>
      <c r="AY17" s="117"/>
      <c r="AZ17" s="117"/>
      <c r="BA17" s="407">
        <v>115</v>
      </c>
      <c r="BB17" s="407"/>
      <c r="BC17" s="408"/>
    </row>
    <row r="18" spans="2:55" ht="7" customHeight="1">
      <c r="B18" s="334"/>
      <c r="C18" s="335"/>
      <c r="D18" s="335"/>
      <c r="E18" s="117"/>
      <c r="F18" s="117"/>
      <c r="G18" s="117"/>
      <c r="H18" s="377"/>
      <c r="I18" s="377"/>
      <c r="J18" s="414"/>
      <c r="K18" s="343"/>
      <c r="L18" s="344"/>
      <c r="M18" s="344"/>
      <c r="N18" s="117"/>
      <c r="O18" s="117"/>
      <c r="P18" s="117"/>
      <c r="Q18" s="349"/>
      <c r="R18" s="349"/>
      <c r="S18" s="350"/>
      <c r="T18" s="355"/>
      <c r="U18" s="356"/>
      <c r="V18" s="356"/>
      <c r="W18" s="117"/>
      <c r="X18" s="117"/>
      <c r="Y18" s="117"/>
      <c r="Z18" s="386"/>
      <c r="AA18" s="386"/>
      <c r="AB18" s="399"/>
      <c r="AC18" s="396"/>
      <c r="AD18" s="391"/>
      <c r="AE18" s="391"/>
      <c r="AF18" s="117"/>
      <c r="AG18" s="117"/>
      <c r="AH18" s="117"/>
      <c r="AI18" s="391"/>
      <c r="AJ18" s="391"/>
      <c r="AK18" s="392"/>
      <c r="AL18" s="402"/>
      <c r="AM18" s="361"/>
      <c r="AN18" s="361"/>
      <c r="AO18" s="117"/>
      <c r="AP18" s="117"/>
      <c r="AQ18" s="117"/>
      <c r="AR18" s="368"/>
      <c r="AS18" s="368"/>
      <c r="AT18" s="405"/>
      <c r="AU18" s="367"/>
      <c r="AV18" s="368"/>
      <c r="AW18" s="368"/>
      <c r="AX18" s="117"/>
      <c r="AY18" s="117"/>
      <c r="AZ18" s="117"/>
      <c r="BA18" s="409"/>
      <c r="BB18" s="409"/>
      <c r="BC18" s="410"/>
    </row>
    <row r="19" spans="2:55" ht="7" customHeight="1">
      <c r="B19" s="336"/>
      <c r="C19" s="337"/>
      <c r="D19" s="337"/>
      <c r="E19" s="117"/>
      <c r="F19" s="117"/>
      <c r="G19" s="117"/>
      <c r="H19" s="379"/>
      <c r="I19" s="379"/>
      <c r="J19" s="415"/>
      <c r="K19" s="345"/>
      <c r="L19" s="346"/>
      <c r="M19" s="346"/>
      <c r="N19" s="117"/>
      <c r="O19" s="117"/>
      <c r="P19" s="117"/>
      <c r="Q19" s="351"/>
      <c r="R19" s="351"/>
      <c r="S19" s="352"/>
      <c r="T19" s="357"/>
      <c r="U19" s="358"/>
      <c r="V19" s="358"/>
      <c r="W19" s="117"/>
      <c r="X19" s="117"/>
      <c r="Y19" s="117"/>
      <c r="Z19" s="388"/>
      <c r="AA19" s="388"/>
      <c r="AB19" s="400"/>
      <c r="AC19" s="397"/>
      <c r="AD19" s="393"/>
      <c r="AE19" s="393"/>
      <c r="AF19" s="117"/>
      <c r="AG19" s="117"/>
      <c r="AH19" s="117"/>
      <c r="AI19" s="393"/>
      <c r="AJ19" s="393"/>
      <c r="AK19" s="394"/>
      <c r="AL19" s="403"/>
      <c r="AM19" s="363"/>
      <c r="AN19" s="363"/>
      <c r="AO19" s="117"/>
      <c r="AP19" s="117"/>
      <c r="AQ19" s="117"/>
      <c r="AR19" s="370"/>
      <c r="AS19" s="370"/>
      <c r="AT19" s="406"/>
      <c r="AU19" s="369"/>
      <c r="AV19" s="370"/>
      <c r="AW19" s="370"/>
      <c r="AX19" s="117"/>
      <c r="AY19" s="117"/>
      <c r="AZ19" s="117"/>
      <c r="BA19" s="411"/>
      <c r="BB19" s="411"/>
      <c r="BC19" s="412"/>
    </row>
    <row r="20" spans="2:55" ht="7" customHeight="1">
      <c r="B20" s="332">
        <v>6</v>
      </c>
      <c r="C20" s="333"/>
      <c r="D20" s="333"/>
      <c r="E20" s="117"/>
      <c r="F20" s="117"/>
      <c r="G20" s="117"/>
      <c r="H20" s="375">
        <v>16</v>
      </c>
      <c r="I20" s="375"/>
      <c r="J20" s="413"/>
      <c r="K20" s="341">
        <v>26</v>
      </c>
      <c r="L20" s="342"/>
      <c r="M20" s="342"/>
      <c r="N20" s="117"/>
      <c r="O20" s="117"/>
      <c r="P20" s="117"/>
      <c r="Q20" s="347">
        <v>36</v>
      </c>
      <c r="R20" s="347"/>
      <c r="S20" s="348"/>
      <c r="T20" s="353">
        <v>46</v>
      </c>
      <c r="U20" s="354"/>
      <c r="V20" s="354"/>
      <c r="W20" s="117"/>
      <c r="X20" s="117"/>
      <c r="Y20" s="117"/>
      <c r="Z20" s="384">
        <v>56</v>
      </c>
      <c r="AA20" s="384"/>
      <c r="AB20" s="398"/>
      <c r="AC20" s="395">
        <v>66</v>
      </c>
      <c r="AD20" s="389"/>
      <c r="AE20" s="389"/>
      <c r="AF20" s="117"/>
      <c r="AG20" s="117"/>
      <c r="AH20" s="117"/>
      <c r="AI20" s="389">
        <v>76</v>
      </c>
      <c r="AJ20" s="389"/>
      <c r="AK20" s="390"/>
      <c r="AL20" s="401">
        <v>86</v>
      </c>
      <c r="AM20" s="359"/>
      <c r="AN20" s="359"/>
      <c r="AO20" s="117"/>
      <c r="AP20" s="117"/>
      <c r="AQ20" s="117"/>
      <c r="AR20" s="366">
        <v>96</v>
      </c>
      <c r="AS20" s="366"/>
      <c r="AT20" s="404"/>
      <c r="AU20" s="365">
        <v>106</v>
      </c>
      <c r="AV20" s="366"/>
      <c r="AW20" s="366"/>
      <c r="AX20" s="117"/>
      <c r="AY20" s="117"/>
      <c r="AZ20" s="117"/>
      <c r="BA20" s="407">
        <v>116</v>
      </c>
      <c r="BB20" s="407"/>
      <c r="BC20" s="408"/>
    </row>
    <row r="21" spans="2:55" ht="7" customHeight="1">
      <c r="B21" s="334"/>
      <c r="C21" s="335"/>
      <c r="D21" s="335"/>
      <c r="E21" s="117"/>
      <c r="F21" s="117"/>
      <c r="G21" s="117"/>
      <c r="H21" s="377"/>
      <c r="I21" s="377"/>
      <c r="J21" s="414"/>
      <c r="K21" s="343"/>
      <c r="L21" s="344"/>
      <c r="M21" s="344"/>
      <c r="N21" s="117"/>
      <c r="O21" s="117"/>
      <c r="P21" s="117"/>
      <c r="Q21" s="349"/>
      <c r="R21" s="349"/>
      <c r="S21" s="350"/>
      <c r="T21" s="355"/>
      <c r="U21" s="356"/>
      <c r="V21" s="356"/>
      <c r="W21" s="117"/>
      <c r="X21" s="117"/>
      <c r="Y21" s="117"/>
      <c r="Z21" s="386"/>
      <c r="AA21" s="386"/>
      <c r="AB21" s="399"/>
      <c r="AC21" s="396"/>
      <c r="AD21" s="391"/>
      <c r="AE21" s="391"/>
      <c r="AF21" s="117"/>
      <c r="AG21" s="117"/>
      <c r="AH21" s="117"/>
      <c r="AI21" s="391"/>
      <c r="AJ21" s="391"/>
      <c r="AK21" s="392"/>
      <c r="AL21" s="402"/>
      <c r="AM21" s="361"/>
      <c r="AN21" s="361"/>
      <c r="AO21" s="117"/>
      <c r="AP21" s="117"/>
      <c r="AQ21" s="117"/>
      <c r="AR21" s="368"/>
      <c r="AS21" s="368"/>
      <c r="AT21" s="405"/>
      <c r="AU21" s="367"/>
      <c r="AV21" s="368"/>
      <c r="AW21" s="368"/>
      <c r="AX21" s="117"/>
      <c r="AY21" s="117"/>
      <c r="AZ21" s="117"/>
      <c r="BA21" s="409"/>
      <c r="BB21" s="409"/>
      <c r="BC21" s="410"/>
    </row>
    <row r="22" spans="2:55" ht="7" customHeight="1">
      <c r="B22" s="336"/>
      <c r="C22" s="337"/>
      <c r="D22" s="337"/>
      <c r="E22" s="117"/>
      <c r="F22" s="117"/>
      <c r="G22" s="117"/>
      <c r="H22" s="379"/>
      <c r="I22" s="379"/>
      <c r="J22" s="415"/>
      <c r="K22" s="345"/>
      <c r="L22" s="346"/>
      <c r="M22" s="346"/>
      <c r="N22" s="117"/>
      <c r="O22" s="117"/>
      <c r="P22" s="117"/>
      <c r="Q22" s="351"/>
      <c r="R22" s="351"/>
      <c r="S22" s="352"/>
      <c r="T22" s="357"/>
      <c r="U22" s="358"/>
      <c r="V22" s="358"/>
      <c r="W22" s="117"/>
      <c r="X22" s="117"/>
      <c r="Y22" s="117"/>
      <c r="Z22" s="388"/>
      <c r="AA22" s="388"/>
      <c r="AB22" s="400"/>
      <c r="AC22" s="397"/>
      <c r="AD22" s="393"/>
      <c r="AE22" s="393"/>
      <c r="AF22" s="117"/>
      <c r="AG22" s="117"/>
      <c r="AH22" s="117"/>
      <c r="AI22" s="393"/>
      <c r="AJ22" s="393"/>
      <c r="AK22" s="394"/>
      <c r="AL22" s="403"/>
      <c r="AM22" s="363"/>
      <c r="AN22" s="363"/>
      <c r="AO22" s="117"/>
      <c r="AP22" s="117"/>
      <c r="AQ22" s="117"/>
      <c r="AR22" s="370"/>
      <c r="AS22" s="370"/>
      <c r="AT22" s="406"/>
      <c r="AU22" s="369"/>
      <c r="AV22" s="370"/>
      <c r="AW22" s="370"/>
      <c r="AX22" s="117"/>
      <c r="AY22" s="117"/>
      <c r="AZ22" s="117"/>
      <c r="BA22" s="411"/>
      <c r="BB22" s="411"/>
      <c r="BC22" s="412"/>
    </row>
    <row r="23" spans="2:55" ht="7" customHeight="1">
      <c r="B23" s="332">
        <v>7</v>
      </c>
      <c r="C23" s="333"/>
      <c r="D23" s="333"/>
      <c r="E23" s="117"/>
      <c r="F23" s="117"/>
      <c r="G23" s="117"/>
      <c r="H23" s="375">
        <v>17</v>
      </c>
      <c r="I23" s="375"/>
      <c r="J23" s="413"/>
      <c r="K23" s="341">
        <v>27</v>
      </c>
      <c r="L23" s="342"/>
      <c r="M23" s="342"/>
      <c r="N23" s="117"/>
      <c r="O23" s="117"/>
      <c r="P23" s="117"/>
      <c r="Q23" s="347">
        <v>37</v>
      </c>
      <c r="R23" s="347"/>
      <c r="S23" s="348"/>
      <c r="T23" s="353">
        <v>47</v>
      </c>
      <c r="U23" s="354"/>
      <c r="V23" s="354"/>
      <c r="W23" s="117"/>
      <c r="X23" s="117"/>
      <c r="Y23" s="117"/>
      <c r="Z23" s="384">
        <v>57</v>
      </c>
      <c r="AA23" s="384"/>
      <c r="AB23" s="398"/>
      <c r="AC23" s="395">
        <v>67</v>
      </c>
      <c r="AD23" s="389"/>
      <c r="AE23" s="389"/>
      <c r="AF23" s="117"/>
      <c r="AG23" s="117"/>
      <c r="AH23" s="117"/>
      <c r="AI23" s="389">
        <v>77</v>
      </c>
      <c r="AJ23" s="389"/>
      <c r="AK23" s="390"/>
      <c r="AL23" s="401">
        <v>87</v>
      </c>
      <c r="AM23" s="359"/>
      <c r="AN23" s="359"/>
      <c r="AO23" s="117"/>
      <c r="AP23" s="117"/>
      <c r="AQ23" s="117"/>
      <c r="AR23" s="366">
        <v>97</v>
      </c>
      <c r="AS23" s="366"/>
      <c r="AT23" s="404"/>
      <c r="AU23" s="365">
        <v>107</v>
      </c>
      <c r="AV23" s="366"/>
      <c r="AW23" s="366"/>
      <c r="AX23" s="117"/>
      <c r="AY23" s="117"/>
      <c r="AZ23" s="117"/>
      <c r="BA23" s="407">
        <v>117</v>
      </c>
      <c r="BB23" s="407"/>
      <c r="BC23" s="408"/>
    </row>
    <row r="24" spans="2:55" ht="7" customHeight="1">
      <c r="B24" s="334"/>
      <c r="C24" s="335"/>
      <c r="D24" s="335"/>
      <c r="E24" s="117"/>
      <c r="F24" s="117"/>
      <c r="G24" s="117"/>
      <c r="H24" s="377"/>
      <c r="I24" s="377"/>
      <c r="J24" s="414"/>
      <c r="K24" s="343"/>
      <c r="L24" s="344"/>
      <c r="M24" s="344"/>
      <c r="N24" s="117"/>
      <c r="O24" s="117"/>
      <c r="P24" s="117"/>
      <c r="Q24" s="349"/>
      <c r="R24" s="349"/>
      <c r="S24" s="350"/>
      <c r="T24" s="355"/>
      <c r="U24" s="356"/>
      <c r="V24" s="356"/>
      <c r="W24" s="117"/>
      <c r="X24" s="117"/>
      <c r="Y24" s="117"/>
      <c r="Z24" s="386"/>
      <c r="AA24" s="386"/>
      <c r="AB24" s="399"/>
      <c r="AC24" s="396"/>
      <c r="AD24" s="391"/>
      <c r="AE24" s="391"/>
      <c r="AF24" s="117"/>
      <c r="AG24" s="117"/>
      <c r="AH24" s="117"/>
      <c r="AI24" s="391"/>
      <c r="AJ24" s="391"/>
      <c r="AK24" s="392"/>
      <c r="AL24" s="402"/>
      <c r="AM24" s="361"/>
      <c r="AN24" s="361"/>
      <c r="AO24" s="117"/>
      <c r="AP24" s="117"/>
      <c r="AQ24" s="117"/>
      <c r="AR24" s="368"/>
      <c r="AS24" s="368"/>
      <c r="AT24" s="405"/>
      <c r="AU24" s="367"/>
      <c r="AV24" s="368"/>
      <c r="AW24" s="368"/>
      <c r="AX24" s="117"/>
      <c r="AY24" s="117"/>
      <c r="AZ24" s="117"/>
      <c r="BA24" s="409"/>
      <c r="BB24" s="409"/>
      <c r="BC24" s="410"/>
    </row>
    <row r="25" spans="2:55" ht="7" customHeight="1">
      <c r="B25" s="336"/>
      <c r="C25" s="337"/>
      <c r="D25" s="337"/>
      <c r="E25" s="117"/>
      <c r="F25" s="117"/>
      <c r="G25" s="117"/>
      <c r="H25" s="379"/>
      <c r="I25" s="379"/>
      <c r="J25" s="415"/>
      <c r="K25" s="345"/>
      <c r="L25" s="346"/>
      <c r="M25" s="346"/>
      <c r="N25" s="117"/>
      <c r="O25" s="117"/>
      <c r="P25" s="117"/>
      <c r="Q25" s="351"/>
      <c r="R25" s="351"/>
      <c r="S25" s="352"/>
      <c r="T25" s="357"/>
      <c r="U25" s="358"/>
      <c r="V25" s="358"/>
      <c r="W25" s="117"/>
      <c r="X25" s="117"/>
      <c r="Y25" s="117"/>
      <c r="Z25" s="388"/>
      <c r="AA25" s="388"/>
      <c r="AB25" s="400"/>
      <c r="AC25" s="397"/>
      <c r="AD25" s="393"/>
      <c r="AE25" s="393"/>
      <c r="AF25" s="117"/>
      <c r="AG25" s="117"/>
      <c r="AH25" s="117"/>
      <c r="AI25" s="393"/>
      <c r="AJ25" s="393"/>
      <c r="AK25" s="394"/>
      <c r="AL25" s="403"/>
      <c r="AM25" s="363"/>
      <c r="AN25" s="363"/>
      <c r="AO25" s="117"/>
      <c r="AP25" s="117"/>
      <c r="AQ25" s="117"/>
      <c r="AR25" s="370"/>
      <c r="AS25" s="370"/>
      <c r="AT25" s="406"/>
      <c r="AU25" s="369"/>
      <c r="AV25" s="370"/>
      <c r="AW25" s="370"/>
      <c r="AX25" s="117"/>
      <c r="AY25" s="117"/>
      <c r="AZ25" s="117"/>
      <c r="BA25" s="411"/>
      <c r="BB25" s="411"/>
      <c r="BC25" s="412"/>
    </row>
    <row r="26" spans="2:55" ht="7" customHeight="1">
      <c r="B26" s="332">
        <v>8</v>
      </c>
      <c r="C26" s="333"/>
      <c r="D26" s="333"/>
      <c r="E26" s="117"/>
      <c r="F26" s="117"/>
      <c r="G26" s="117"/>
      <c r="H26" s="333">
        <v>18</v>
      </c>
      <c r="I26" s="333"/>
      <c r="J26" s="338"/>
      <c r="K26" s="341">
        <v>28</v>
      </c>
      <c r="L26" s="342"/>
      <c r="M26" s="342"/>
      <c r="N26" s="117"/>
      <c r="O26" s="117"/>
      <c r="P26" s="117"/>
      <c r="Q26" s="347">
        <v>38</v>
      </c>
      <c r="R26" s="347"/>
      <c r="S26" s="348"/>
      <c r="T26" s="353">
        <v>48</v>
      </c>
      <c r="U26" s="354"/>
      <c r="V26" s="354"/>
      <c r="W26" s="117"/>
      <c r="X26" s="117"/>
      <c r="Y26" s="117"/>
      <c r="Z26" s="384">
        <v>58</v>
      </c>
      <c r="AA26" s="384"/>
      <c r="AB26" s="398"/>
      <c r="AC26" s="395">
        <v>68</v>
      </c>
      <c r="AD26" s="389"/>
      <c r="AE26" s="389"/>
      <c r="AF26" s="117"/>
      <c r="AG26" s="117"/>
      <c r="AH26" s="117"/>
      <c r="AI26" s="389">
        <v>78</v>
      </c>
      <c r="AJ26" s="389"/>
      <c r="AK26" s="390"/>
      <c r="AL26" s="401">
        <v>88</v>
      </c>
      <c r="AM26" s="359"/>
      <c r="AN26" s="359"/>
      <c r="AO26" s="117"/>
      <c r="AP26" s="117"/>
      <c r="AQ26" s="117"/>
      <c r="AR26" s="359">
        <v>98</v>
      </c>
      <c r="AS26" s="359"/>
      <c r="AT26" s="360"/>
      <c r="AU26" s="365">
        <v>108</v>
      </c>
      <c r="AV26" s="366"/>
      <c r="AW26" s="366"/>
      <c r="AX26" s="117"/>
      <c r="AY26" s="117"/>
      <c r="AZ26" s="117"/>
      <c r="BA26" s="407">
        <v>118</v>
      </c>
      <c r="BB26" s="407"/>
      <c r="BC26" s="408"/>
    </row>
    <row r="27" spans="2:55" ht="7" customHeight="1">
      <c r="B27" s="334"/>
      <c r="C27" s="335"/>
      <c r="D27" s="335"/>
      <c r="E27" s="117"/>
      <c r="F27" s="117"/>
      <c r="G27" s="117"/>
      <c r="H27" s="335"/>
      <c r="I27" s="335"/>
      <c r="J27" s="339"/>
      <c r="K27" s="343"/>
      <c r="L27" s="344"/>
      <c r="M27" s="344"/>
      <c r="N27" s="117"/>
      <c r="O27" s="117"/>
      <c r="P27" s="117"/>
      <c r="Q27" s="349"/>
      <c r="R27" s="349"/>
      <c r="S27" s="350"/>
      <c r="T27" s="355"/>
      <c r="U27" s="356"/>
      <c r="V27" s="356"/>
      <c r="W27" s="117"/>
      <c r="X27" s="117"/>
      <c r="Y27" s="117"/>
      <c r="Z27" s="386"/>
      <c r="AA27" s="386"/>
      <c r="AB27" s="399"/>
      <c r="AC27" s="396"/>
      <c r="AD27" s="391"/>
      <c r="AE27" s="391"/>
      <c r="AF27" s="117"/>
      <c r="AG27" s="117"/>
      <c r="AH27" s="117"/>
      <c r="AI27" s="391"/>
      <c r="AJ27" s="391"/>
      <c r="AK27" s="392"/>
      <c r="AL27" s="402"/>
      <c r="AM27" s="361"/>
      <c r="AN27" s="361"/>
      <c r="AO27" s="117"/>
      <c r="AP27" s="117"/>
      <c r="AQ27" s="117"/>
      <c r="AR27" s="361"/>
      <c r="AS27" s="361"/>
      <c r="AT27" s="362"/>
      <c r="AU27" s="367"/>
      <c r="AV27" s="368"/>
      <c r="AW27" s="368"/>
      <c r="AX27" s="117"/>
      <c r="AY27" s="117"/>
      <c r="AZ27" s="117"/>
      <c r="BA27" s="409"/>
      <c r="BB27" s="409"/>
      <c r="BC27" s="410"/>
    </row>
    <row r="28" spans="2:55" ht="7" customHeight="1">
      <c r="B28" s="336"/>
      <c r="C28" s="337"/>
      <c r="D28" s="337"/>
      <c r="E28" s="117"/>
      <c r="F28" s="117"/>
      <c r="G28" s="117"/>
      <c r="H28" s="337"/>
      <c r="I28" s="337"/>
      <c r="J28" s="340"/>
      <c r="K28" s="345"/>
      <c r="L28" s="346"/>
      <c r="M28" s="346"/>
      <c r="N28" s="117"/>
      <c r="O28" s="117"/>
      <c r="P28" s="117"/>
      <c r="Q28" s="351"/>
      <c r="R28" s="351"/>
      <c r="S28" s="352"/>
      <c r="T28" s="357"/>
      <c r="U28" s="358"/>
      <c r="V28" s="358"/>
      <c r="W28" s="117"/>
      <c r="X28" s="117"/>
      <c r="Y28" s="117"/>
      <c r="Z28" s="388"/>
      <c r="AA28" s="388"/>
      <c r="AB28" s="400"/>
      <c r="AC28" s="397"/>
      <c r="AD28" s="393"/>
      <c r="AE28" s="393"/>
      <c r="AF28" s="117"/>
      <c r="AG28" s="117"/>
      <c r="AH28" s="117"/>
      <c r="AI28" s="393"/>
      <c r="AJ28" s="393"/>
      <c r="AK28" s="394"/>
      <c r="AL28" s="403"/>
      <c r="AM28" s="363"/>
      <c r="AN28" s="363"/>
      <c r="AO28" s="117"/>
      <c r="AP28" s="117"/>
      <c r="AQ28" s="117"/>
      <c r="AR28" s="363"/>
      <c r="AS28" s="363"/>
      <c r="AT28" s="364"/>
      <c r="AU28" s="369"/>
      <c r="AV28" s="370"/>
      <c r="AW28" s="370"/>
      <c r="AX28" s="117"/>
      <c r="AY28" s="117"/>
      <c r="AZ28" s="117"/>
      <c r="BA28" s="411"/>
      <c r="BB28" s="411"/>
      <c r="BC28" s="412"/>
    </row>
    <row r="29" spans="2:55" ht="7" customHeight="1">
      <c r="B29" s="332">
        <v>9</v>
      </c>
      <c r="C29" s="333"/>
      <c r="D29" s="333"/>
      <c r="E29" s="117"/>
      <c r="F29" s="117"/>
      <c r="G29" s="117"/>
      <c r="H29" s="333">
        <v>19</v>
      </c>
      <c r="I29" s="333"/>
      <c r="J29" s="338"/>
      <c r="K29" s="341">
        <v>29</v>
      </c>
      <c r="L29" s="342"/>
      <c r="M29" s="342"/>
      <c r="N29" s="117"/>
      <c r="O29" s="117"/>
      <c r="P29" s="117"/>
      <c r="Q29" s="347">
        <v>39</v>
      </c>
      <c r="R29" s="347"/>
      <c r="S29" s="348"/>
      <c r="T29" s="353">
        <v>49</v>
      </c>
      <c r="U29" s="354"/>
      <c r="V29" s="354"/>
      <c r="W29" s="117"/>
      <c r="X29" s="117"/>
      <c r="Y29" s="117"/>
      <c r="Z29" s="384">
        <v>59</v>
      </c>
      <c r="AA29" s="384"/>
      <c r="AB29" s="398"/>
      <c r="AC29" s="383">
        <v>69</v>
      </c>
      <c r="AD29" s="384"/>
      <c r="AE29" s="384"/>
      <c r="AF29" s="117"/>
      <c r="AG29" s="117"/>
      <c r="AH29" s="117"/>
      <c r="AI29" s="389">
        <v>79</v>
      </c>
      <c r="AJ29" s="389"/>
      <c r="AK29" s="390"/>
      <c r="AL29" s="401">
        <v>89</v>
      </c>
      <c r="AM29" s="359"/>
      <c r="AN29" s="359"/>
      <c r="AO29" s="117"/>
      <c r="AP29" s="117"/>
      <c r="AQ29" s="117"/>
      <c r="AR29" s="359">
        <v>99</v>
      </c>
      <c r="AS29" s="359"/>
      <c r="AT29" s="360"/>
      <c r="AU29" s="365">
        <v>109</v>
      </c>
      <c r="AV29" s="366"/>
      <c r="AW29" s="366"/>
      <c r="AX29" s="117"/>
      <c r="AY29" s="117"/>
      <c r="AZ29" s="117"/>
      <c r="BA29" s="366">
        <v>119</v>
      </c>
      <c r="BB29" s="366"/>
      <c r="BC29" s="371"/>
    </row>
    <row r="30" spans="2:55" ht="7" customHeight="1">
      <c r="B30" s="334"/>
      <c r="C30" s="335"/>
      <c r="D30" s="335"/>
      <c r="E30" s="117"/>
      <c r="F30" s="117"/>
      <c r="G30" s="117"/>
      <c r="H30" s="335"/>
      <c r="I30" s="335"/>
      <c r="J30" s="339"/>
      <c r="K30" s="343"/>
      <c r="L30" s="344"/>
      <c r="M30" s="344"/>
      <c r="N30" s="117"/>
      <c r="O30" s="117"/>
      <c r="P30" s="117"/>
      <c r="Q30" s="349"/>
      <c r="R30" s="349"/>
      <c r="S30" s="350"/>
      <c r="T30" s="355"/>
      <c r="U30" s="356"/>
      <c r="V30" s="356"/>
      <c r="W30" s="117"/>
      <c r="X30" s="117"/>
      <c r="Y30" s="117"/>
      <c r="Z30" s="386"/>
      <c r="AA30" s="386"/>
      <c r="AB30" s="399"/>
      <c r="AC30" s="385"/>
      <c r="AD30" s="386"/>
      <c r="AE30" s="386"/>
      <c r="AF30" s="117"/>
      <c r="AG30" s="117"/>
      <c r="AH30" s="117"/>
      <c r="AI30" s="391"/>
      <c r="AJ30" s="391"/>
      <c r="AK30" s="392"/>
      <c r="AL30" s="402"/>
      <c r="AM30" s="361"/>
      <c r="AN30" s="361"/>
      <c r="AO30" s="117"/>
      <c r="AP30" s="117"/>
      <c r="AQ30" s="117"/>
      <c r="AR30" s="361"/>
      <c r="AS30" s="361"/>
      <c r="AT30" s="362"/>
      <c r="AU30" s="367"/>
      <c r="AV30" s="368"/>
      <c r="AW30" s="368"/>
      <c r="AX30" s="117"/>
      <c r="AY30" s="117"/>
      <c r="AZ30" s="117"/>
      <c r="BA30" s="368"/>
      <c r="BB30" s="368"/>
      <c r="BC30" s="372"/>
    </row>
    <row r="31" spans="2:55" ht="7" customHeight="1">
      <c r="B31" s="336"/>
      <c r="C31" s="337"/>
      <c r="D31" s="337"/>
      <c r="E31" s="117"/>
      <c r="F31" s="117"/>
      <c r="G31" s="117"/>
      <c r="H31" s="337"/>
      <c r="I31" s="337"/>
      <c r="J31" s="340"/>
      <c r="K31" s="345"/>
      <c r="L31" s="346"/>
      <c r="M31" s="346"/>
      <c r="N31" s="117"/>
      <c r="O31" s="117"/>
      <c r="P31" s="117"/>
      <c r="Q31" s="351"/>
      <c r="R31" s="351"/>
      <c r="S31" s="352"/>
      <c r="T31" s="357"/>
      <c r="U31" s="358"/>
      <c r="V31" s="358"/>
      <c r="W31" s="117"/>
      <c r="X31" s="117"/>
      <c r="Y31" s="117"/>
      <c r="Z31" s="388"/>
      <c r="AA31" s="388"/>
      <c r="AB31" s="400"/>
      <c r="AC31" s="387"/>
      <c r="AD31" s="388"/>
      <c r="AE31" s="388"/>
      <c r="AF31" s="117"/>
      <c r="AG31" s="117"/>
      <c r="AH31" s="117"/>
      <c r="AI31" s="393"/>
      <c r="AJ31" s="393"/>
      <c r="AK31" s="394"/>
      <c r="AL31" s="403"/>
      <c r="AM31" s="363"/>
      <c r="AN31" s="363"/>
      <c r="AO31" s="117"/>
      <c r="AP31" s="117"/>
      <c r="AQ31" s="117"/>
      <c r="AR31" s="363"/>
      <c r="AS31" s="363"/>
      <c r="AT31" s="364"/>
      <c r="AU31" s="369"/>
      <c r="AV31" s="370"/>
      <c r="AW31" s="370"/>
      <c r="AX31" s="117"/>
      <c r="AY31" s="117"/>
      <c r="AZ31" s="117"/>
      <c r="BA31" s="370"/>
      <c r="BB31" s="370"/>
      <c r="BC31" s="373"/>
    </row>
    <row r="32" spans="2:55" ht="7" customHeight="1">
      <c r="B32" s="332">
        <v>10</v>
      </c>
      <c r="C32" s="333"/>
      <c r="D32" s="333"/>
      <c r="E32" s="117"/>
      <c r="F32" s="117"/>
      <c r="G32" s="117"/>
      <c r="H32" s="333">
        <v>20</v>
      </c>
      <c r="I32" s="333"/>
      <c r="J32" s="338"/>
      <c r="K32" s="374">
        <v>30</v>
      </c>
      <c r="L32" s="375"/>
      <c r="M32" s="375"/>
      <c r="N32" s="117"/>
      <c r="O32" s="117"/>
      <c r="P32" s="117"/>
      <c r="Q32" s="347">
        <v>40</v>
      </c>
      <c r="R32" s="347"/>
      <c r="S32" s="348"/>
      <c r="T32" s="353">
        <v>50</v>
      </c>
      <c r="U32" s="354"/>
      <c r="V32" s="354"/>
      <c r="W32" s="117"/>
      <c r="X32" s="117"/>
      <c r="Y32" s="117"/>
      <c r="Z32" s="354">
        <v>60</v>
      </c>
      <c r="AA32" s="354"/>
      <c r="AB32" s="380"/>
      <c r="AC32" s="383">
        <v>70</v>
      </c>
      <c r="AD32" s="384"/>
      <c r="AE32" s="384"/>
      <c r="AF32" s="117"/>
      <c r="AG32" s="117"/>
      <c r="AH32" s="117"/>
      <c r="AI32" s="389">
        <v>80</v>
      </c>
      <c r="AJ32" s="389"/>
      <c r="AK32" s="390"/>
      <c r="AL32" s="395">
        <v>90</v>
      </c>
      <c r="AM32" s="389"/>
      <c r="AN32" s="389"/>
      <c r="AO32" s="117"/>
      <c r="AP32" s="117"/>
      <c r="AQ32" s="117"/>
      <c r="AR32" s="359">
        <v>100</v>
      </c>
      <c r="AS32" s="359"/>
      <c r="AT32" s="360"/>
      <c r="AU32" s="365">
        <v>110</v>
      </c>
      <c r="AV32" s="366"/>
      <c r="AW32" s="366"/>
      <c r="AX32" s="117"/>
      <c r="AY32" s="117"/>
      <c r="AZ32" s="117"/>
      <c r="BA32" s="366">
        <v>120</v>
      </c>
      <c r="BB32" s="366"/>
      <c r="BC32" s="371"/>
    </row>
    <row r="33" spans="2:55" ht="7" customHeight="1">
      <c r="B33" s="334"/>
      <c r="C33" s="335"/>
      <c r="D33" s="335"/>
      <c r="E33" s="117"/>
      <c r="F33" s="117"/>
      <c r="G33" s="117"/>
      <c r="H33" s="335"/>
      <c r="I33" s="335"/>
      <c r="J33" s="339"/>
      <c r="K33" s="376"/>
      <c r="L33" s="377"/>
      <c r="M33" s="377"/>
      <c r="N33" s="117"/>
      <c r="O33" s="117"/>
      <c r="P33" s="117"/>
      <c r="Q33" s="349"/>
      <c r="R33" s="349"/>
      <c r="S33" s="350"/>
      <c r="T33" s="355"/>
      <c r="U33" s="356"/>
      <c r="V33" s="356"/>
      <c r="W33" s="117"/>
      <c r="X33" s="117"/>
      <c r="Y33" s="117"/>
      <c r="Z33" s="356"/>
      <c r="AA33" s="356"/>
      <c r="AB33" s="381"/>
      <c r="AC33" s="385"/>
      <c r="AD33" s="386"/>
      <c r="AE33" s="386"/>
      <c r="AF33" s="117"/>
      <c r="AG33" s="117"/>
      <c r="AH33" s="117"/>
      <c r="AI33" s="391"/>
      <c r="AJ33" s="391"/>
      <c r="AK33" s="392"/>
      <c r="AL33" s="396"/>
      <c r="AM33" s="391"/>
      <c r="AN33" s="391"/>
      <c r="AO33" s="117"/>
      <c r="AP33" s="117"/>
      <c r="AQ33" s="117"/>
      <c r="AR33" s="361"/>
      <c r="AS33" s="361"/>
      <c r="AT33" s="362"/>
      <c r="AU33" s="367"/>
      <c r="AV33" s="368"/>
      <c r="AW33" s="368"/>
      <c r="AX33" s="117"/>
      <c r="AY33" s="117"/>
      <c r="AZ33" s="117"/>
      <c r="BA33" s="368"/>
      <c r="BB33" s="368"/>
      <c r="BC33" s="372"/>
    </row>
    <row r="34" spans="2:55" ht="7" customHeight="1">
      <c r="B34" s="336"/>
      <c r="C34" s="337"/>
      <c r="D34" s="337"/>
      <c r="E34" s="117"/>
      <c r="F34" s="117"/>
      <c r="G34" s="117"/>
      <c r="H34" s="337"/>
      <c r="I34" s="337"/>
      <c r="J34" s="340"/>
      <c r="K34" s="378"/>
      <c r="L34" s="379"/>
      <c r="M34" s="379"/>
      <c r="N34" s="117"/>
      <c r="O34" s="117"/>
      <c r="P34" s="117"/>
      <c r="Q34" s="351"/>
      <c r="R34" s="351"/>
      <c r="S34" s="352"/>
      <c r="T34" s="357"/>
      <c r="U34" s="358"/>
      <c r="V34" s="358"/>
      <c r="W34" s="117"/>
      <c r="X34" s="117"/>
      <c r="Y34" s="117"/>
      <c r="Z34" s="358"/>
      <c r="AA34" s="358"/>
      <c r="AB34" s="382"/>
      <c r="AC34" s="387"/>
      <c r="AD34" s="388"/>
      <c r="AE34" s="388"/>
      <c r="AF34" s="117"/>
      <c r="AG34" s="117"/>
      <c r="AH34" s="117"/>
      <c r="AI34" s="393"/>
      <c r="AJ34" s="393"/>
      <c r="AK34" s="394"/>
      <c r="AL34" s="397"/>
      <c r="AM34" s="393"/>
      <c r="AN34" s="393"/>
      <c r="AO34" s="117"/>
      <c r="AP34" s="117"/>
      <c r="AQ34" s="117"/>
      <c r="AR34" s="363"/>
      <c r="AS34" s="363"/>
      <c r="AT34" s="364"/>
      <c r="AU34" s="369"/>
      <c r="AV34" s="370"/>
      <c r="AW34" s="370"/>
      <c r="AX34" s="117"/>
      <c r="AY34" s="117"/>
      <c r="AZ34" s="117"/>
      <c r="BA34" s="370"/>
      <c r="BB34" s="370"/>
      <c r="BC34" s="373"/>
    </row>
    <row r="35" spans="2:55" ht="7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2:55" ht="7" customHeight="1">
      <c r="B36" s="116"/>
      <c r="C36" s="134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2:55" ht="7" customHeight="1" thickBot="1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1"/>
    </row>
    <row r="39" spans="2:55" ht="20" customHeight="1"/>
    <row r="41" spans="2:55" ht="14" customHeight="1"/>
  </sheetData>
  <mergeCells count="121">
    <mergeCell ref="AC5:AE7"/>
    <mergeCell ref="AI5:AK7"/>
    <mergeCell ref="AL5:AN7"/>
    <mergeCell ref="AR5:AT7"/>
    <mergeCell ref="AU5:AW7"/>
    <mergeCell ref="BA5:BC7"/>
    <mergeCell ref="B5:D7"/>
    <mergeCell ref="H5:J7"/>
    <mergeCell ref="K5:M7"/>
    <mergeCell ref="Q5:S7"/>
    <mergeCell ref="T5:V7"/>
    <mergeCell ref="Z5:AB7"/>
    <mergeCell ref="AR8:AT10"/>
    <mergeCell ref="AU8:AW10"/>
    <mergeCell ref="BA8:BC10"/>
    <mergeCell ref="B8:D10"/>
    <mergeCell ref="H8:J10"/>
    <mergeCell ref="K8:M10"/>
    <mergeCell ref="Q8:S10"/>
    <mergeCell ref="T8:V10"/>
    <mergeCell ref="Z8:AB10"/>
    <mergeCell ref="A9:A12"/>
    <mergeCell ref="B11:D13"/>
    <mergeCell ref="H11:J13"/>
    <mergeCell ref="K11:M13"/>
    <mergeCell ref="Q11:S13"/>
    <mergeCell ref="T11:V13"/>
    <mergeCell ref="AC8:AE10"/>
    <mergeCell ref="AI8:AK10"/>
    <mergeCell ref="AL8:AN10"/>
    <mergeCell ref="BA11:BC13"/>
    <mergeCell ref="B14:D16"/>
    <mergeCell ref="H14:J16"/>
    <mergeCell ref="K14:M16"/>
    <mergeCell ref="Q14:S16"/>
    <mergeCell ref="T14:V16"/>
    <mergeCell ref="Z14:AB16"/>
    <mergeCell ref="AC14:AE16"/>
    <mergeCell ref="AI14:AK16"/>
    <mergeCell ref="AL14:AN16"/>
    <mergeCell ref="Z11:AB13"/>
    <mergeCell ref="AC11:AE13"/>
    <mergeCell ref="AI11:AK13"/>
    <mergeCell ref="AL11:AN13"/>
    <mergeCell ref="AR11:AT13"/>
    <mergeCell ref="AU11:AW13"/>
    <mergeCell ref="AR14:AT16"/>
    <mergeCell ref="AU14:AW16"/>
    <mergeCell ref="BA14:BC16"/>
    <mergeCell ref="AR17:AT19"/>
    <mergeCell ref="AU17:AW19"/>
    <mergeCell ref="BA17:BC19"/>
    <mergeCell ref="B20:D22"/>
    <mergeCell ref="H20:J22"/>
    <mergeCell ref="K20:M22"/>
    <mergeCell ref="Q20:S22"/>
    <mergeCell ref="T20:V22"/>
    <mergeCell ref="BA20:BC22"/>
    <mergeCell ref="Z20:AB22"/>
    <mergeCell ref="AC20:AE22"/>
    <mergeCell ref="AI20:AK22"/>
    <mergeCell ref="AL20:AN22"/>
    <mergeCell ref="AR20:AT22"/>
    <mergeCell ref="AU20:AW22"/>
    <mergeCell ref="B17:D19"/>
    <mergeCell ref="H17:J19"/>
    <mergeCell ref="K17:M19"/>
    <mergeCell ref="Q17:S19"/>
    <mergeCell ref="T17:V19"/>
    <mergeCell ref="Z17:AB19"/>
    <mergeCell ref="AC17:AE19"/>
    <mergeCell ref="AI17:AK19"/>
    <mergeCell ref="AL17:AN19"/>
    <mergeCell ref="AR23:AT25"/>
    <mergeCell ref="AU23:AW25"/>
    <mergeCell ref="BA23:BC25"/>
    <mergeCell ref="B26:D28"/>
    <mergeCell ref="H26:J28"/>
    <mergeCell ref="K26:M28"/>
    <mergeCell ref="Q26:S28"/>
    <mergeCell ref="T26:V28"/>
    <mergeCell ref="Z26:AB28"/>
    <mergeCell ref="AC26:AE28"/>
    <mergeCell ref="AI26:AK28"/>
    <mergeCell ref="AL26:AN28"/>
    <mergeCell ref="AR26:AT28"/>
    <mergeCell ref="AU26:AW28"/>
    <mergeCell ref="BA26:BC28"/>
    <mergeCell ref="B23:D25"/>
    <mergeCell ref="H23:J25"/>
    <mergeCell ref="K23:M25"/>
    <mergeCell ref="Q23:S25"/>
    <mergeCell ref="T23:V25"/>
    <mergeCell ref="Z23:AB25"/>
    <mergeCell ref="AC23:AE25"/>
    <mergeCell ref="AI23:AK25"/>
    <mergeCell ref="AL23:AN25"/>
    <mergeCell ref="B29:D31"/>
    <mergeCell ref="H29:J31"/>
    <mergeCell ref="K29:M31"/>
    <mergeCell ref="Q29:S31"/>
    <mergeCell ref="T29:V31"/>
    <mergeCell ref="AR32:AT34"/>
    <mergeCell ref="AU32:AW34"/>
    <mergeCell ref="BA32:BC34"/>
    <mergeCell ref="BA29:BC31"/>
    <mergeCell ref="B32:D34"/>
    <mergeCell ref="H32:J34"/>
    <mergeCell ref="K32:M34"/>
    <mergeCell ref="Q32:S34"/>
    <mergeCell ref="T32:V34"/>
    <mergeCell ref="Z32:AB34"/>
    <mergeCell ref="AC32:AE34"/>
    <mergeCell ref="AI32:AK34"/>
    <mergeCell ref="AL32:AN34"/>
    <mergeCell ref="Z29:AB31"/>
    <mergeCell ref="AC29:AE31"/>
    <mergeCell ref="AI29:AK31"/>
    <mergeCell ref="AL29:AN31"/>
    <mergeCell ref="AR29:AT31"/>
    <mergeCell ref="AU29:AW3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8912-CC88-4A9D-8901-9DD51E7E8896}">
  <sheetPr codeName="Folha13"/>
  <dimension ref="A1:BC41"/>
  <sheetViews>
    <sheetView zoomScale="80" workbookViewId="0"/>
  </sheetViews>
  <sheetFormatPr baseColWidth="10" defaultColWidth="8.6640625" defaultRowHeight="12" customHeight="1"/>
  <cols>
    <col min="1" max="1" width="19.6640625" style="112" customWidth="1"/>
    <col min="2" max="55" width="2" style="112" customWidth="1"/>
    <col min="56" max="16384" width="8.6640625" style="112"/>
  </cols>
  <sheetData>
    <row r="1" spans="1:55" ht="12" customHeight="1" thickBot="1">
      <c r="A1" s="122">
        <v>1</v>
      </c>
    </row>
    <row r="2" spans="1:55" ht="7" customHeight="1"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5"/>
    </row>
    <row r="3" spans="1:55" ht="7" customHeight="1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</row>
    <row r="4" spans="1:55" ht="7" customHeight="1">
      <c r="B4" s="116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</row>
    <row r="5" spans="1:55" ht="7" customHeight="1">
      <c r="B5" s="332">
        <v>1</v>
      </c>
      <c r="C5" s="333"/>
      <c r="D5" s="333"/>
      <c r="E5" s="117"/>
      <c r="F5" s="117"/>
      <c r="G5" s="117"/>
      <c r="H5" s="389">
        <v>11</v>
      </c>
      <c r="I5" s="389"/>
      <c r="J5" s="390"/>
      <c r="K5" s="395">
        <v>21</v>
      </c>
      <c r="L5" s="389"/>
      <c r="M5" s="389"/>
      <c r="N5" s="117"/>
      <c r="O5" s="117"/>
      <c r="P5" s="117"/>
      <c r="Q5" s="366">
        <v>31</v>
      </c>
      <c r="R5" s="366"/>
      <c r="S5" s="404"/>
      <c r="T5" s="365">
        <v>41</v>
      </c>
      <c r="U5" s="366"/>
      <c r="V5" s="366"/>
      <c r="W5" s="117"/>
      <c r="X5" s="117"/>
      <c r="Y5" s="117"/>
      <c r="Z5" s="347">
        <v>51</v>
      </c>
      <c r="AA5" s="347"/>
      <c r="AB5" s="348"/>
      <c r="AC5" s="353">
        <v>61</v>
      </c>
      <c r="AD5" s="354"/>
      <c r="AE5" s="354"/>
      <c r="AF5" s="117"/>
      <c r="AG5" s="117"/>
      <c r="AH5" s="117"/>
      <c r="AI5" s="384">
        <v>71</v>
      </c>
      <c r="AJ5" s="384"/>
      <c r="AK5" s="398"/>
      <c r="AL5" s="374">
        <v>81</v>
      </c>
      <c r="AM5" s="375"/>
      <c r="AN5" s="375"/>
      <c r="AO5" s="117"/>
      <c r="AP5" s="117"/>
      <c r="AQ5" s="117"/>
      <c r="AR5" s="359">
        <v>91</v>
      </c>
      <c r="AS5" s="359"/>
      <c r="AT5" s="360"/>
      <c r="AU5" s="341">
        <v>101</v>
      </c>
      <c r="AV5" s="342"/>
      <c r="AW5" s="342"/>
      <c r="AX5" s="117"/>
      <c r="AY5" s="117"/>
      <c r="AZ5" s="117"/>
      <c r="BA5" s="407">
        <v>111</v>
      </c>
      <c r="BB5" s="407"/>
      <c r="BC5" s="408"/>
    </row>
    <row r="6" spans="1:55" ht="7" customHeight="1">
      <c r="B6" s="334"/>
      <c r="C6" s="335"/>
      <c r="D6" s="335"/>
      <c r="E6" s="117"/>
      <c r="F6" s="117"/>
      <c r="G6" s="117"/>
      <c r="H6" s="391"/>
      <c r="I6" s="391"/>
      <c r="J6" s="392"/>
      <c r="K6" s="396"/>
      <c r="L6" s="391"/>
      <c r="M6" s="391"/>
      <c r="N6" s="117"/>
      <c r="O6" s="117"/>
      <c r="P6" s="117"/>
      <c r="Q6" s="368"/>
      <c r="R6" s="368"/>
      <c r="S6" s="405"/>
      <c r="T6" s="367"/>
      <c r="U6" s="368"/>
      <c r="V6" s="368"/>
      <c r="W6" s="117"/>
      <c r="X6" s="117"/>
      <c r="Y6" s="117"/>
      <c r="Z6" s="349"/>
      <c r="AA6" s="349"/>
      <c r="AB6" s="350"/>
      <c r="AC6" s="355"/>
      <c r="AD6" s="356"/>
      <c r="AE6" s="356"/>
      <c r="AF6" s="117"/>
      <c r="AG6" s="117"/>
      <c r="AH6" s="117"/>
      <c r="AI6" s="386"/>
      <c r="AJ6" s="386"/>
      <c r="AK6" s="399"/>
      <c r="AL6" s="376"/>
      <c r="AM6" s="377"/>
      <c r="AN6" s="377"/>
      <c r="AO6" s="117"/>
      <c r="AP6" s="117"/>
      <c r="AQ6" s="117"/>
      <c r="AR6" s="361"/>
      <c r="AS6" s="361"/>
      <c r="AT6" s="362"/>
      <c r="AU6" s="343"/>
      <c r="AV6" s="344"/>
      <c r="AW6" s="344"/>
      <c r="AX6" s="117"/>
      <c r="AY6" s="117"/>
      <c r="AZ6" s="117"/>
      <c r="BA6" s="409"/>
      <c r="BB6" s="409"/>
      <c r="BC6" s="410"/>
    </row>
    <row r="7" spans="1:55" ht="7" customHeight="1">
      <c r="B7" s="336"/>
      <c r="C7" s="337"/>
      <c r="D7" s="337"/>
      <c r="E7" s="117"/>
      <c r="F7" s="117"/>
      <c r="G7" s="117"/>
      <c r="H7" s="393"/>
      <c r="I7" s="393"/>
      <c r="J7" s="394"/>
      <c r="K7" s="397"/>
      <c r="L7" s="393"/>
      <c r="M7" s="393"/>
      <c r="N7" s="117"/>
      <c r="O7" s="117"/>
      <c r="P7" s="117"/>
      <c r="Q7" s="370"/>
      <c r="R7" s="370"/>
      <c r="S7" s="406"/>
      <c r="T7" s="369"/>
      <c r="U7" s="370"/>
      <c r="V7" s="370"/>
      <c r="W7" s="117"/>
      <c r="X7" s="117"/>
      <c r="Y7" s="117"/>
      <c r="Z7" s="351"/>
      <c r="AA7" s="351"/>
      <c r="AB7" s="352"/>
      <c r="AC7" s="357"/>
      <c r="AD7" s="358"/>
      <c r="AE7" s="358"/>
      <c r="AF7" s="117"/>
      <c r="AG7" s="117"/>
      <c r="AH7" s="117"/>
      <c r="AI7" s="388"/>
      <c r="AJ7" s="388"/>
      <c r="AK7" s="400"/>
      <c r="AL7" s="378"/>
      <c r="AM7" s="379"/>
      <c r="AN7" s="379"/>
      <c r="AO7" s="117"/>
      <c r="AP7" s="117"/>
      <c r="AQ7" s="117"/>
      <c r="AR7" s="363"/>
      <c r="AS7" s="363"/>
      <c r="AT7" s="364"/>
      <c r="AU7" s="345"/>
      <c r="AV7" s="346"/>
      <c r="AW7" s="346"/>
      <c r="AX7" s="117"/>
      <c r="AY7" s="117"/>
      <c r="AZ7" s="117"/>
      <c r="BA7" s="411"/>
      <c r="BB7" s="411"/>
      <c r="BC7" s="412"/>
    </row>
    <row r="8" spans="1:55" ht="7" customHeight="1">
      <c r="B8" s="332">
        <v>2</v>
      </c>
      <c r="C8" s="333"/>
      <c r="D8" s="333"/>
      <c r="E8" s="117"/>
      <c r="F8" s="117"/>
      <c r="G8" s="117"/>
      <c r="H8" s="389">
        <v>12</v>
      </c>
      <c r="I8" s="389"/>
      <c r="J8" s="390"/>
      <c r="K8" s="395">
        <v>22</v>
      </c>
      <c r="L8" s="389"/>
      <c r="M8" s="389"/>
      <c r="N8" s="117"/>
      <c r="O8" s="117"/>
      <c r="P8" s="117"/>
      <c r="Q8" s="366">
        <v>32</v>
      </c>
      <c r="R8" s="366"/>
      <c r="S8" s="404"/>
      <c r="T8" s="365">
        <v>42</v>
      </c>
      <c r="U8" s="366"/>
      <c r="V8" s="366"/>
      <c r="W8" s="117"/>
      <c r="X8" s="117"/>
      <c r="Y8" s="117"/>
      <c r="Z8" s="347">
        <v>52</v>
      </c>
      <c r="AA8" s="347"/>
      <c r="AB8" s="348"/>
      <c r="AC8" s="353">
        <v>62</v>
      </c>
      <c r="AD8" s="354"/>
      <c r="AE8" s="354"/>
      <c r="AF8" s="117"/>
      <c r="AG8" s="117"/>
      <c r="AH8" s="117"/>
      <c r="AI8" s="384">
        <v>72</v>
      </c>
      <c r="AJ8" s="384"/>
      <c r="AK8" s="398"/>
      <c r="AL8" s="374">
        <v>82</v>
      </c>
      <c r="AM8" s="375"/>
      <c r="AN8" s="375"/>
      <c r="AO8" s="117"/>
      <c r="AP8" s="117"/>
      <c r="AQ8" s="117"/>
      <c r="AR8" s="359">
        <v>92</v>
      </c>
      <c r="AS8" s="359"/>
      <c r="AT8" s="360"/>
      <c r="AU8" s="341">
        <v>102</v>
      </c>
      <c r="AV8" s="342"/>
      <c r="AW8" s="342"/>
      <c r="AX8" s="117"/>
      <c r="AY8" s="117"/>
      <c r="AZ8" s="117"/>
      <c r="BA8" s="407">
        <v>112</v>
      </c>
      <c r="BB8" s="407"/>
      <c r="BC8" s="408"/>
    </row>
    <row r="9" spans="1:55" ht="7" customHeight="1">
      <c r="A9" s="416"/>
      <c r="B9" s="334"/>
      <c r="C9" s="335"/>
      <c r="D9" s="335"/>
      <c r="E9" s="117"/>
      <c r="F9" s="117"/>
      <c r="G9" s="117"/>
      <c r="H9" s="391"/>
      <c r="I9" s="391"/>
      <c r="J9" s="392"/>
      <c r="K9" s="396"/>
      <c r="L9" s="391"/>
      <c r="M9" s="391"/>
      <c r="N9" s="117"/>
      <c r="O9" s="117"/>
      <c r="P9" s="117"/>
      <c r="Q9" s="368"/>
      <c r="R9" s="368"/>
      <c r="S9" s="405"/>
      <c r="T9" s="367"/>
      <c r="U9" s="368"/>
      <c r="V9" s="368"/>
      <c r="W9" s="117"/>
      <c r="X9" s="117"/>
      <c r="Y9" s="117"/>
      <c r="Z9" s="349"/>
      <c r="AA9" s="349"/>
      <c r="AB9" s="350"/>
      <c r="AC9" s="355"/>
      <c r="AD9" s="356"/>
      <c r="AE9" s="356"/>
      <c r="AF9" s="117"/>
      <c r="AG9" s="117"/>
      <c r="AH9" s="117"/>
      <c r="AI9" s="386"/>
      <c r="AJ9" s="386"/>
      <c r="AK9" s="399"/>
      <c r="AL9" s="376"/>
      <c r="AM9" s="377"/>
      <c r="AN9" s="377"/>
      <c r="AO9" s="117"/>
      <c r="AP9" s="117"/>
      <c r="AQ9" s="117"/>
      <c r="AR9" s="361"/>
      <c r="AS9" s="361"/>
      <c r="AT9" s="362"/>
      <c r="AU9" s="343"/>
      <c r="AV9" s="344"/>
      <c r="AW9" s="344"/>
      <c r="AX9" s="117"/>
      <c r="AY9" s="117"/>
      <c r="AZ9" s="117"/>
      <c r="BA9" s="409"/>
      <c r="BB9" s="409"/>
      <c r="BC9" s="410"/>
    </row>
    <row r="10" spans="1:55" ht="7" customHeight="1">
      <c r="A10" s="416"/>
      <c r="B10" s="336"/>
      <c r="C10" s="337"/>
      <c r="D10" s="337"/>
      <c r="E10" s="117"/>
      <c r="F10" s="117"/>
      <c r="G10" s="117"/>
      <c r="H10" s="393"/>
      <c r="I10" s="393"/>
      <c r="J10" s="394"/>
      <c r="K10" s="397"/>
      <c r="L10" s="393"/>
      <c r="M10" s="393"/>
      <c r="N10" s="117"/>
      <c r="O10" s="117"/>
      <c r="P10" s="117"/>
      <c r="Q10" s="370"/>
      <c r="R10" s="370"/>
      <c r="S10" s="406"/>
      <c r="T10" s="369"/>
      <c r="U10" s="370"/>
      <c r="V10" s="370"/>
      <c r="W10" s="117"/>
      <c r="X10" s="117"/>
      <c r="Y10" s="117"/>
      <c r="Z10" s="351"/>
      <c r="AA10" s="351"/>
      <c r="AB10" s="352"/>
      <c r="AC10" s="357"/>
      <c r="AD10" s="358"/>
      <c r="AE10" s="358"/>
      <c r="AF10" s="117"/>
      <c r="AG10" s="117"/>
      <c r="AH10" s="117"/>
      <c r="AI10" s="388"/>
      <c r="AJ10" s="388"/>
      <c r="AK10" s="400"/>
      <c r="AL10" s="378"/>
      <c r="AM10" s="379"/>
      <c r="AN10" s="379"/>
      <c r="AO10" s="117"/>
      <c r="AP10" s="117"/>
      <c r="AQ10" s="117"/>
      <c r="AR10" s="363"/>
      <c r="AS10" s="363"/>
      <c r="AT10" s="364"/>
      <c r="AU10" s="345"/>
      <c r="AV10" s="346"/>
      <c r="AW10" s="346"/>
      <c r="AX10" s="117"/>
      <c r="AY10" s="117"/>
      <c r="AZ10" s="117"/>
      <c r="BA10" s="411"/>
      <c r="BB10" s="411"/>
      <c r="BC10" s="412"/>
    </row>
    <row r="11" spans="1:55" ht="7" customHeight="1">
      <c r="A11" s="416"/>
      <c r="B11" s="332">
        <v>3</v>
      </c>
      <c r="C11" s="333"/>
      <c r="D11" s="333"/>
      <c r="E11" s="117"/>
      <c r="F11" s="117"/>
      <c r="G11" s="117"/>
      <c r="H11" s="389">
        <v>13</v>
      </c>
      <c r="I11" s="389"/>
      <c r="J11" s="390"/>
      <c r="K11" s="395">
        <v>23</v>
      </c>
      <c r="L11" s="389"/>
      <c r="M11" s="389"/>
      <c r="N11" s="117"/>
      <c r="O11" s="117"/>
      <c r="P11" s="117"/>
      <c r="Q11" s="366">
        <v>33</v>
      </c>
      <c r="R11" s="366"/>
      <c r="S11" s="404"/>
      <c r="T11" s="365">
        <v>43</v>
      </c>
      <c r="U11" s="366"/>
      <c r="V11" s="366"/>
      <c r="W11" s="117"/>
      <c r="X11" s="117"/>
      <c r="Y11" s="117"/>
      <c r="Z11" s="347">
        <v>53</v>
      </c>
      <c r="AA11" s="347"/>
      <c r="AB11" s="348"/>
      <c r="AC11" s="353">
        <v>63</v>
      </c>
      <c r="AD11" s="354"/>
      <c r="AE11" s="354"/>
      <c r="AF11" s="117"/>
      <c r="AG11" s="117"/>
      <c r="AH11" s="117"/>
      <c r="AI11" s="384">
        <v>73</v>
      </c>
      <c r="AJ11" s="384"/>
      <c r="AK11" s="398"/>
      <c r="AL11" s="374">
        <v>83</v>
      </c>
      <c r="AM11" s="375"/>
      <c r="AN11" s="375"/>
      <c r="AO11" s="117"/>
      <c r="AP11" s="117"/>
      <c r="AQ11" s="117"/>
      <c r="AR11" s="359">
        <v>93</v>
      </c>
      <c r="AS11" s="359"/>
      <c r="AT11" s="360"/>
      <c r="AU11" s="341">
        <v>103</v>
      </c>
      <c r="AV11" s="342"/>
      <c r="AW11" s="342"/>
      <c r="AX11" s="117"/>
      <c r="AY11" s="117"/>
      <c r="AZ11" s="117"/>
      <c r="BA11" s="407">
        <v>113</v>
      </c>
      <c r="BB11" s="407"/>
      <c r="BC11" s="408"/>
    </row>
    <row r="12" spans="1:55" ht="7" customHeight="1">
      <c r="A12" s="416"/>
      <c r="B12" s="334"/>
      <c r="C12" s="335"/>
      <c r="D12" s="335"/>
      <c r="E12" s="117"/>
      <c r="F12" s="117"/>
      <c r="G12" s="117"/>
      <c r="H12" s="391"/>
      <c r="I12" s="391"/>
      <c r="J12" s="392"/>
      <c r="K12" s="396"/>
      <c r="L12" s="391"/>
      <c r="M12" s="391"/>
      <c r="N12" s="117"/>
      <c r="O12" s="117"/>
      <c r="P12" s="117"/>
      <c r="Q12" s="368"/>
      <c r="R12" s="368"/>
      <c r="S12" s="405"/>
      <c r="T12" s="367"/>
      <c r="U12" s="368"/>
      <c r="V12" s="368"/>
      <c r="W12" s="117"/>
      <c r="X12" s="117"/>
      <c r="Y12" s="117"/>
      <c r="Z12" s="349"/>
      <c r="AA12" s="349"/>
      <c r="AB12" s="350"/>
      <c r="AC12" s="355"/>
      <c r="AD12" s="356"/>
      <c r="AE12" s="356"/>
      <c r="AF12" s="117"/>
      <c r="AG12" s="117"/>
      <c r="AH12" s="117"/>
      <c r="AI12" s="386"/>
      <c r="AJ12" s="386"/>
      <c r="AK12" s="399"/>
      <c r="AL12" s="376"/>
      <c r="AM12" s="377"/>
      <c r="AN12" s="377"/>
      <c r="AO12" s="117"/>
      <c r="AP12" s="117"/>
      <c r="AQ12" s="117"/>
      <c r="AR12" s="361"/>
      <c r="AS12" s="361"/>
      <c r="AT12" s="362"/>
      <c r="AU12" s="343"/>
      <c r="AV12" s="344"/>
      <c r="AW12" s="344"/>
      <c r="AX12" s="117"/>
      <c r="AY12" s="117"/>
      <c r="AZ12" s="117"/>
      <c r="BA12" s="409"/>
      <c r="BB12" s="409"/>
      <c r="BC12" s="410"/>
    </row>
    <row r="13" spans="1:55" ht="7" customHeight="1">
      <c r="B13" s="336"/>
      <c r="C13" s="337"/>
      <c r="D13" s="337"/>
      <c r="E13" s="117"/>
      <c r="F13" s="117"/>
      <c r="G13" s="117"/>
      <c r="H13" s="393"/>
      <c r="I13" s="393"/>
      <c r="J13" s="394"/>
      <c r="K13" s="397"/>
      <c r="L13" s="393"/>
      <c r="M13" s="393"/>
      <c r="N13" s="117"/>
      <c r="O13" s="117"/>
      <c r="P13" s="117"/>
      <c r="Q13" s="370"/>
      <c r="R13" s="370"/>
      <c r="S13" s="406"/>
      <c r="T13" s="369"/>
      <c r="U13" s="370"/>
      <c r="V13" s="370"/>
      <c r="W13" s="117"/>
      <c r="X13" s="117"/>
      <c r="Y13" s="117"/>
      <c r="Z13" s="351"/>
      <c r="AA13" s="351"/>
      <c r="AB13" s="352"/>
      <c r="AC13" s="357"/>
      <c r="AD13" s="358"/>
      <c r="AE13" s="358"/>
      <c r="AF13" s="117"/>
      <c r="AG13" s="117"/>
      <c r="AH13" s="117"/>
      <c r="AI13" s="388"/>
      <c r="AJ13" s="388"/>
      <c r="AK13" s="400"/>
      <c r="AL13" s="378"/>
      <c r="AM13" s="379"/>
      <c r="AN13" s="379"/>
      <c r="AO13" s="117"/>
      <c r="AP13" s="117"/>
      <c r="AQ13" s="117"/>
      <c r="AR13" s="363"/>
      <c r="AS13" s="363"/>
      <c r="AT13" s="364"/>
      <c r="AU13" s="345"/>
      <c r="AV13" s="346"/>
      <c r="AW13" s="346"/>
      <c r="AX13" s="117"/>
      <c r="AY13" s="117"/>
      <c r="AZ13" s="117"/>
      <c r="BA13" s="411"/>
      <c r="BB13" s="411"/>
      <c r="BC13" s="412"/>
    </row>
    <row r="14" spans="1:55" ht="7" customHeight="1">
      <c r="B14" s="332">
        <v>4</v>
      </c>
      <c r="C14" s="333"/>
      <c r="D14" s="333"/>
      <c r="E14" s="117"/>
      <c r="F14" s="117"/>
      <c r="G14" s="117"/>
      <c r="H14" s="389">
        <v>14</v>
      </c>
      <c r="I14" s="389"/>
      <c r="J14" s="390"/>
      <c r="K14" s="395">
        <v>24</v>
      </c>
      <c r="L14" s="389"/>
      <c r="M14" s="389"/>
      <c r="N14" s="117"/>
      <c r="O14" s="117"/>
      <c r="P14" s="117"/>
      <c r="Q14" s="366">
        <v>34</v>
      </c>
      <c r="R14" s="366"/>
      <c r="S14" s="404"/>
      <c r="T14" s="365">
        <v>44</v>
      </c>
      <c r="U14" s="366"/>
      <c r="V14" s="366"/>
      <c r="W14" s="117"/>
      <c r="X14" s="117"/>
      <c r="Y14" s="117"/>
      <c r="Z14" s="347">
        <v>54</v>
      </c>
      <c r="AA14" s="347"/>
      <c r="AB14" s="348"/>
      <c r="AC14" s="353">
        <v>64</v>
      </c>
      <c r="AD14" s="354"/>
      <c r="AE14" s="354"/>
      <c r="AF14" s="117"/>
      <c r="AG14" s="117"/>
      <c r="AH14" s="117"/>
      <c r="AI14" s="384">
        <v>74</v>
      </c>
      <c r="AJ14" s="384"/>
      <c r="AK14" s="398"/>
      <c r="AL14" s="374">
        <v>84</v>
      </c>
      <c r="AM14" s="375"/>
      <c r="AN14" s="375"/>
      <c r="AO14" s="117"/>
      <c r="AP14" s="117"/>
      <c r="AQ14" s="117"/>
      <c r="AR14" s="359">
        <v>94</v>
      </c>
      <c r="AS14" s="359"/>
      <c r="AT14" s="360"/>
      <c r="AU14" s="341">
        <v>104</v>
      </c>
      <c r="AV14" s="342"/>
      <c r="AW14" s="342"/>
      <c r="AX14" s="117"/>
      <c r="AY14" s="117"/>
      <c r="AZ14" s="117"/>
      <c r="BA14" s="407">
        <v>114</v>
      </c>
      <c r="BB14" s="407"/>
      <c r="BC14" s="408"/>
    </row>
    <row r="15" spans="1:55" ht="7" customHeight="1">
      <c r="B15" s="334"/>
      <c r="C15" s="335"/>
      <c r="D15" s="335"/>
      <c r="E15" s="117"/>
      <c r="F15" s="117"/>
      <c r="G15" s="117"/>
      <c r="H15" s="391"/>
      <c r="I15" s="391"/>
      <c r="J15" s="392"/>
      <c r="K15" s="396"/>
      <c r="L15" s="391"/>
      <c r="M15" s="391"/>
      <c r="N15" s="117"/>
      <c r="O15" s="117"/>
      <c r="P15" s="117"/>
      <c r="Q15" s="368"/>
      <c r="R15" s="368"/>
      <c r="S15" s="405"/>
      <c r="T15" s="367"/>
      <c r="U15" s="368"/>
      <c r="V15" s="368"/>
      <c r="W15" s="117"/>
      <c r="X15" s="117"/>
      <c r="Y15" s="117"/>
      <c r="Z15" s="349"/>
      <c r="AA15" s="349"/>
      <c r="AB15" s="350"/>
      <c r="AC15" s="355"/>
      <c r="AD15" s="356"/>
      <c r="AE15" s="356"/>
      <c r="AF15" s="117"/>
      <c r="AG15" s="117"/>
      <c r="AH15" s="117"/>
      <c r="AI15" s="386"/>
      <c r="AJ15" s="386"/>
      <c r="AK15" s="399"/>
      <c r="AL15" s="376"/>
      <c r="AM15" s="377"/>
      <c r="AN15" s="377"/>
      <c r="AO15" s="117"/>
      <c r="AP15" s="117"/>
      <c r="AQ15" s="117"/>
      <c r="AR15" s="361"/>
      <c r="AS15" s="361"/>
      <c r="AT15" s="362"/>
      <c r="AU15" s="343"/>
      <c r="AV15" s="344"/>
      <c r="AW15" s="344"/>
      <c r="AX15" s="117"/>
      <c r="AY15" s="117"/>
      <c r="AZ15" s="117"/>
      <c r="BA15" s="409"/>
      <c r="BB15" s="409"/>
      <c r="BC15" s="410"/>
    </row>
    <row r="16" spans="1:55" ht="7" customHeight="1">
      <c r="B16" s="336"/>
      <c r="C16" s="337"/>
      <c r="D16" s="337"/>
      <c r="E16" s="117"/>
      <c r="F16" s="117"/>
      <c r="G16" s="117"/>
      <c r="H16" s="393"/>
      <c r="I16" s="393"/>
      <c r="J16" s="394"/>
      <c r="K16" s="397"/>
      <c r="L16" s="393"/>
      <c r="M16" s="393"/>
      <c r="N16" s="117"/>
      <c r="O16" s="117"/>
      <c r="P16" s="117"/>
      <c r="Q16" s="370"/>
      <c r="R16" s="370"/>
      <c r="S16" s="406"/>
      <c r="T16" s="369"/>
      <c r="U16" s="370"/>
      <c r="V16" s="370"/>
      <c r="W16" s="117"/>
      <c r="X16" s="117"/>
      <c r="Y16" s="117"/>
      <c r="Z16" s="351"/>
      <c r="AA16" s="351"/>
      <c r="AB16" s="352"/>
      <c r="AC16" s="357"/>
      <c r="AD16" s="358"/>
      <c r="AE16" s="358"/>
      <c r="AF16" s="117"/>
      <c r="AG16" s="117"/>
      <c r="AH16" s="117"/>
      <c r="AI16" s="388"/>
      <c r="AJ16" s="388"/>
      <c r="AK16" s="400"/>
      <c r="AL16" s="378"/>
      <c r="AM16" s="379"/>
      <c r="AN16" s="379"/>
      <c r="AO16" s="117"/>
      <c r="AP16" s="117"/>
      <c r="AQ16" s="117"/>
      <c r="AR16" s="363"/>
      <c r="AS16" s="363"/>
      <c r="AT16" s="364"/>
      <c r="AU16" s="345"/>
      <c r="AV16" s="346"/>
      <c r="AW16" s="346"/>
      <c r="AX16" s="117"/>
      <c r="AY16" s="117"/>
      <c r="AZ16" s="117"/>
      <c r="BA16" s="411"/>
      <c r="BB16" s="411"/>
      <c r="BC16" s="412"/>
    </row>
    <row r="17" spans="2:55" ht="7" customHeight="1">
      <c r="B17" s="332">
        <v>5</v>
      </c>
      <c r="C17" s="333"/>
      <c r="D17" s="333"/>
      <c r="E17" s="117"/>
      <c r="F17" s="117"/>
      <c r="G17" s="117"/>
      <c r="H17" s="389">
        <v>15</v>
      </c>
      <c r="I17" s="389"/>
      <c r="J17" s="390"/>
      <c r="K17" s="395">
        <v>25</v>
      </c>
      <c r="L17" s="389"/>
      <c r="M17" s="389"/>
      <c r="N17" s="117"/>
      <c r="O17" s="117"/>
      <c r="P17" s="117"/>
      <c r="Q17" s="366">
        <v>35</v>
      </c>
      <c r="R17" s="366"/>
      <c r="S17" s="404"/>
      <c r="T17" s="365">
        <v>45</v>
      </c>
      <c r="U17" s="366"/>
      <c r="V17" s="366"/>
      <c r="W17" s="117"/>
      <c r="X17" s="117"/>
      <c r="Y17" s="117"/>
      <c r="Z17" s="347">
        <v>55</v>
      </c>
      <c r="AA17" s="347"/>
      <c r="AB17" s="348"/>
      <c r="AC17" s="353">
        <v>65</v>
      </c>
      <c r="AD17" s="354"/>
      <c r="AE17" s="354"/>
      <c r="AF17" s="117"/>
      <c r="AG17" s="117"/>
      <c r="AH17" s="117"/>
      <c r="AI17" s="384">
        <v>75</v>
      </c>
      <c r="AJ17" s="384"/>
      <c r="AK17" s="398"/>
      <c r="AL17" s="383">
        <v>85</v>
      </c>
      <c r="AM17" s="384"/>
      <c r="AN17" s="384"/>
      <c r="AO17" s="117"/>
      <c r="AP17" s="117"/>
      <c r="AQ17" s="117"/>
      <c r="AR17" s="359">
        <v>95</v>
      </c>
      <c r="AS17" s="359"/>
      <c r="AT17" s="360"/>
      <c r="AU17" s="401">
        <v>105</v>
      </c>
      <c r="AV17" s="359"/>
      <c r="AW17" s="359"/>
      <c r="AX17" s="117"/>
      <c r="AY17" s="117"/>
      <c r="AZ17" s="117"/>
      <c r="BA17" s="407">
        <v>115</v>
      </c>
      <c r="BB17" s="407"/>
      <c r="BC17" s="408"/>
    </row>
    <row r="18" spans="2:55" ht="7" customHeight="1">
      <c r="B18" s="334"/>
      <c r="C18" s="335"/>
      <c r="D18" s="335"/>
      <c r="E18" s="117"/>
      <c r="F18" s="117"/>
      <c r="G18" s="117"/>
      <c r="H18" s="391"/>
      <c r="I18" s="391"/>
      <c r="J18" s="392"/>
      <c r="K18" s="396"/>
      <c r="L18" s="391"/>
      <c r="M18" s="391"/>
      <c r="N18" s="117"/>
      <c r="O18" s="117"/>
      <c r="P18" s="117"/>
      <c r="Q18" s="368"/>
      <c r="R18" s="368"/>
      <c r="S18" s="405"/>
      <c r="T18" s="367"/>
      <c r="U18" s="368"/>
      <c r="V18" s="368"/>
      <c r="W18" s="117"/>
      <c r="X18" s="117"/>
      <c r="Y18" s="117"/>
      <c r="Z18" s="349"/>
      <c r="AA18" s="349"/>
      <c r="AB18" s="350"/>
      <c r="AC18" s="355"/>
      <c r="AD18" s="356"/>
      <c r="AE18" s="356"/>
      <c r="AF18" s="117"/>
      <c r="AG18" s="117"/>
      <c r="AH18" s="117"/>
      <c r="AI18" s="386"/>
      <c r="AJ18" s="386"/>
      <c r="AK18" s="399"/>
      <c r="AL18" s="385"/>
      <c r="AM18" s="386"/>
      <c r="AN18" s="386"/>
      <c r="AO18" s="117"/>
      <c r="AP18" s="117"/>
      <c r="AQ18" s="117"/>
      <c r="AR18" s="361"/>
      <c r="AS18" s="361"/>
      <c r="AT18" s="362"/>
      <c r="AU18" s="402"/>
      <c r="AV18" s="361"/>
      <c r="AW18" s="361"/>
      <c r="AX18" s="117"/>
      <c r="AY18" s="117"/>
      <c r="AZ18" s="117"/>
      <c r="BA18" s="409"/>
      <c r="BB18" s="409"/>
      <c r="BC18" s="410"/>
    </row>
    <row r="19" spans="2:55" ht="7" customHeight="1">
      <c r="B19" s="336"/>
      <c r="C19" s="337"/>
      <c r="D19" s="337"/>
      <c r="E19" s="117"/>
      <c r="F19" s="117"/>
      <c r="G19" s="117"/>
      <c r="H19" s="393"/>
      <c r="I19" s="393"/>
      <c r="J19" s="394"/>
      <c r="K19" s="397"/>
      <c r="L19" s="393"/>
      <c r="M19" s="393"/>
      <c r="N19" s="117"/>
      <c r="O19" s="117"/>
      <c r="P19" s="117"/>
      <c r="Q19" s="370"/>
      <c r="R19" s="370"/>
      <c r="S19" s="406"/>
      <c r="T19" s="369"/>
      <c r="U19" s="370"/>
      <c r="V19" s="370"/>
      <c r="W19" s="117"/>
      <c r="X19" s="117"/>
      <c r="Y19" s="117"/>
      <c r="Z19" s="351"/>
      <c r="AA19" s="351"/>
      <c r="AB19" s="352"/>
      <c r="AC19" s="357"/>
      <c r="AD19" s="358"/>
      <c r="AE19" s="358"/>
      <c r="AF19" s="117"/>
      <c r="AG19" s="117"/>
      <c r="AH19" s="117"/>
      <c r="AI19" s="388"/>
      <c r="AJ19" s="388"/>
      <c r="AK19" s="400"/>
      <c r="AL19" s="387"/>
      <c r="AM19" s="388"/>
      <c r="AN19" s="388"/>
      <c r="AO19" s="117"/>
      <c r="AP19" s="117"/>
      <c r="AQ19" s="117"/>
      <c r="AR19" s="363"/>
      <c r="AS19" s="363"/>
      <c r="AT19" s="364"/>
      <c r="AU19" s="403"/>
      <c r="AV19" s="363"/>
      <c r="AW19" s="363"/>
      <c r="AX19" s="117"/>
      <c r="AY19" s="117"/>
      <c r="AZ19" s="117"/>
      <c r="BA19" s="411"/>
      <c r="BB19" s="411"/>
      <c r="BC19" s="412"/>
    </row>
    <row r="20" spans="2:55" ht="7" customHeight="1">
      <c r="B20" s="332">
        <v>6</v>
      </c>
      <c r="C20" s="333"/>
      <c r="D20" s="333"/>
      <c r="E20" s="117"/>
      <c r="F20" s="117"/>
      <c r="G20" s="117"/>
      <c r="H20" s="389">
        <v>16</v>
      </c>
      <c r="I20" s="389"/>
      <c r="J20" s="390"/>
      <c r="K20" s="395">
        <v>26</v>
      </c>
      <c r="L20" s="389"/>
      <c r="M20" s="389"/>
      <c r="N20" s="117"/>
      <c r="O20" s="117"/>
      <c r="P20" s="117"/>
      <c r="Q20" s="366">
        <v>36</v>
      </c>
      <c r="R20" s="366"/>
      <c r="S20" s="404"/>
      <c r="T20" s="365">
        <v>46</v>
      </c>
      <c r="U20" s="366"/>
      <c r="V20" s="366"/>
      <c r="W20" s="117"/>
      <c r="X20" s="117"/>
      <c r="Y20" s="117"/>
      <c r="Z20" s="347">
        <v>56</v>
      </c>
      <c r="AA20" s="347"/>
      <c r="AB20" s="348"/>
      <c r="AC20" s="353">
        <v>66</v>
      </c>
      <c r="AD20" s="354"/>
      <c r="AE20" s="354"/>
      <c r="AF20" s="117"/>
      <c r="AG20" s="117"/>
      <c r="AH20" s="117"/>
      <c r="AI20" s="354">
        <v>76</v>
      </c>
      <c r="AJ20" s="354"/>
      <c r="AK20" s="380"/>
      <c r="AL20" s="383">
        <v>86</v>
      </c>
      <c r="AM20" s="384"/>
      <c r="AN20" s="384"/>
      <c r="AO20" s="117"/>
      <c r="AP20" s="117"/>
      <c r="AQ20" s="117"/>
      <c r="AR20" s="359">
        <v>96</v>
      </c>
      <c r="AS20" s="359"/>
      <c r="AT20" s="360"/>
      <c r="AU20" s="401">
        <v>106</v>
      </c>
      <c r="AV20" s="359"/>
      <c r="AW20" s="359"/>
      <c r="AX20" s="117"/>
      <c r="AY20" s="117"/>
      <c r="AZ20" s="117"/>
      <c r="BA20" s="407">
        <v>116</v>
      </c>
      <c r="BB20" s="407"/>
      <c r="BC20" s="408"/>
    </row>
    <row r="21" spans="2:55" ht="7" customHeight="1">
      <c r="B21" s="334"/>
      <c r="C21" s="335"/>
      <c r="D21" s="335"/>
      <c r="E21" s="117"/>
      <c r="F21" s="117"/>
      <c r="G21" s="117"/>
      <c r="H21" s="391"/>
      <c r="I21" s="391"/>
      <c r="J21" s="392"/>
      <c r="K21" s="396"/>
      <c r="L21" s="391"/>
      <c r="M21" s="391"/>
      <c r="N21" s="117"/>
      <c r="O21" s="117"/>
      <c r="P21" s="117"/>
      <c r="Q21" s="368"/>
      <c r="R21" s="368"/>
      <c r="S21" s="405"/>
      <c r="T21" s="367"/>
      <c r="U21" s="368"/>
      <c r="V21" s="368"/>
      <c r="W21" s="117"/>
      <c r="X21" s="117"/>
      <c r="Y21" s="117"/>
      <c r="Z21" s="349"/>
      <c r="AA21" s="349"/>
      <c r="AB21" s="350"/>
      <c r="AC21" s="355"/>
      <c r="AD21" s="356"/>
      <c r="AE21" s="356"/>
      <c r="AF21" s="117"/>
      <c r="AG21" s="117"/>
      <c r="AH21" s="117"/>
      <c r="AI21" s="356"/>
      <c r="AJ21" s="356"/>
      <c r="AK21" s="381"/>
      <c r="AL21" s="385"/>
      <c r="AM21" s="386"/>
      <c r="AN21" s="386"/>
      <c r="AO21" s="117"/>
      <c r="AP21" s="117"/>
      <c r="AQ21" s="117"/>
      <c r="AR21" s="361"/>
      <c r="AS21" s="361"/>
      <c r="AT21" s="362"/>
      <c r="AU21" s="402"/>
      <c r="AV21" s="361"/>
      <c r="AW21" s="361"/>
      <c r="AX21" s="117"/>
      <c r="AY21" s="117"/>
      <c r="AZ21" s="117"/>
      <c r="BA21" s="409"/>
      <c r="BB21" s="409"/>
      <c r="BC21" s="410"/>
    </row>
    <row r="22" spans="2:55" ht="7" customHeight="1">
      <c r="B22" s="336"/>
      <c r="C22" s="337"/>
      <c r="D22" s="337"/>
      <c r="E22" s="117"/>
      <c r="F22" s="117"/>
      <c r="G22" s="117"/>
      <c r="H22" s="393"/>
      <c r="I22" s="393"/>
      <c r="J22" s="394"/>
      <c r="K22" s="397"/>
      <c r="L22" s="393"/>
      <c r="M22" s="393"/>
      <c r="N22" s="117"/>
      <c r="O22" s="117"/>
      <c r="P22" s="117"/>
      <c r="Q22" s="370"/>
      <c r="R22" s="370"/>
      <c r="S22" s="406"/>
      <c r="T22" s="369"/>
      <c r="U22" s="370"/>
      <c r="V22" s="370"/>
      <c r="W22" s="117"/>
      <c r="X22" s="117"/>
      <c r="Y22" s="117"/>
      <c r="Z22" s="351"/>
      <c r="AA22" s="351"/>
      <c r="AB22" s="352"/>
      <c r="AC22" s="357"/>
      <c r="AD22" s="358"/>
      <c r="AE22" s="358"/>
      <c r="AF22" s="117"/>
      <c r="AG22" s="117"/>
      <c r="AH22" s="117"/>
      <c r="AI22" s="358"/>
      <c r="AJ22" s="358"/>
      <c r="AK22" s="382"/>
      <c r="AL22" s="387"/>
      <c r="AM22" s="388"/>
      <c r="AN22" s="388"/>
      <c r="AO22" s="117"/>
      <c r="AP22" s="117"/>
      <c r="AQ22" s="117"/>
      <c r="AR22" s="363"/>
      <c r="AS22" s="363"/>
      <c r="AT22" s="364"/>
      <c r="AU22" s="403"/>
      <c r="AV22" s="363"/>
      <c r="AW22" s="363"/>
      <c r="AX22" s="117"/>
      <c r="AY22" s="117"/>
      <c r="AZ22" s="117"/>
      <c r="BA22" s="411"/>
      <c r="BB22" s="411"/>
      <c r="BC22" s="412"/>
    </row>
    <row r="23" spans="2:55" ht="7" customHeight="1">
      <c r="B23" s="332">
        <v>7</v>
      </c>
      <c r="C23" s="333"/>
      <c r="D23" s="333"/>
      <c r="E23" s="117"/>
      <c r="F23" s="117"/>
      <c r="G23" s="117"/>
      <c r="H23" s="389">
        <v>17</v>
      </c>
      <c r="I23" s="389"/>
      <c r="J23" s="390"/>
      <c r="K23" s="395">
        <v>27</v>
      </c>
      <c r="L23" s="389"/>
      <c r="M23" s="389"/>
      <c r="N23" s="117"/>
      <c r="O23" s="117"/>
      <c r="P23" s="117"/>
      <c r="Q23" s="366">
        <v>37</v>
      </c>
      <c r="R23" s="366"/>
      <c r="S23" s="404"/>
      <c r="T23" s="365">
        <v>47</v>
      </c>
      <c r="U23" s="366"/>
      <c r="V23" s="366"/>
      <c r="W23" s="117"/>
      <c r="X23" s="117"/>
      <c r="Y23" s="117"/>
      <c r="Z23" s="347">
        <v>57</v>
      </c>
      <c r="AA23" s="347"/>
      <c r="AB23" s="348"/>
      <c r="AC23" s="353">
        <v>67</v>
      </c>
      <c r="AD23" s="354"/>
      <c r="AE23" s="354"/>
      <c r="AF23" s="117"/>
      <c r="AG23" s="117"/>
      <c r="AH23" s="117"/>
      <c r="AI23" s="354">
        <v>77</v>
      </c>
      <c r="AJ23" s="354"/>
      <c r="AK23" s="380"/>
      <c r="AL23" s="383">
        <v>87</v>
      </c>
      <c r="AM23" s="384"/>
      <c r="AN23" s="384"/>
      <c r="AO23" s="117"/>
      <c r="AP23" s="117"/>
      <c r="AQ23" s="117"/>
      <c r="AR23" s="374">
        <v>97</v>
      </c>
      <c r="AS23" s="375"/>
      <c r="AT23" s="375"/>
      <c r="AU23" s="401">
        <v>107</v>
      </c>
      <c r="AV23" s="359"/>
      <c r="AW23" s="359"/>
      <c r="AX23" s="117"/>
      <c r="AY23" s="117"/>
      <c r="AZ23" s="117"/>
      <c r="BA23" s="407">
        <v>117</v>
      </c>
      <c r="BB23" s="407"/>
      <c r="BC23" s="408"/>
    </row>
    <row r="24" spans="2:55" ht="7" customHeight="1">
      <c r="B24" s="334"/>
      <c r="C24" s="335"/>
      <c r="D24" s="335"/>
      <c r="E24" s="117"/>
      <c r="F24" s="117"/>
      <c r="G24" s="117"/>
      <c r="H24" s="391"/>
      <c r="I24" s="391"/>
      <c r="J24" s="392"/>
      <c r="K24" s="396"/>
      <c r="L24" s="391"/>
      <c r="M24" s="391"/>
      <c r="N24" s="117"/>
      <c r="O24" s="117"/>
      <c r="P24" s="117"/>
      <c r="Q24" s="368"/>
      <c r="R24" s="368"/>
      <c r="S24" s="405"/>
      <c r="T24" s="367"/>
      <c r="U24" s="368"/>
      <c r="V24" s="368"/>
      <c r="W24" s="117"/>
      <c r="X24" s="117"/>
      <c r="Y24" s="117"/>
      <c r="Z24" s="349"/>
      <c r="AA24" s="349"/>
      <c r="AB24" s="350"/>
      <c r="AC24" s="355"/>
      <c r="AD24" s="356"/>
      <c r="AE24" s="356"/>
      <c r="AF24" s="117"/>
      <c r="AG24" s="117"/>
      <c r="AH24" s="117"/>
      <c r="AI24" s="356"/>
      <c r="AJ24" s="356"/>
      <c r="AK24" s="381"/>
      <c r="AL24" s="385"/>
      <c r="AM24" s="386"/>
      <c r="AN24" s="386"/>
      <c r="AO24" s="117"/>
      <c r="AP24" s="117"/>
      <c r="AQ24" s="117"/>
      <c r="AR24" s="376"/>
      <c r="AS24" s="377"/>
      <c r="AT24" s="377"/>
      <c r="AU24" s="402"/>
      <c r="AV24" s="361"/>
      <c r="AW24" s="361"/>
      <c r="AX24" s="117"/>
      <c r="AY24" s="117"/>
      <c r="AZ24" s="117"/>
      <c r="BA24" s="409"/>
      <c r="BB24" s="409"/>
      <c r="BC24" s="410"/>
    </row>
    <row r="25" spans="2:55" ht="7" customHeight="1">
      <c r="B25" s="336"/>
      <c r="C25" s="337"/>
      <c r="D25" s="337"/>
      <c r="E25" s="117"/>
      <c r="F25" s="117"/>
      <c r="G25" s="117"/>
      <c r="H25" s="393"/>
      <c r="I25" s="393"/>
      <c r="J25" s="394"/>
      <c r="K25" s="397"/>
      <c r="L25" s="393"/>
      <c r="M25" s="393"/>
      <c r="N25" s="117"/>
      <c r="O25" s="117"/>
      <c r="P25" s="117"/>
      <c r="Q25" s="370"/>
      <c r="R25" s="370"/>
      <c r="S25" s="406"/>
      <c r="T25" s="369"/>
      <c r="U25" s="370"/>
      <c r="V25" s="370"/>
      <c r="W25" s="117"/>
      <c r="X25" s="117"/>
      <c r="Y25" s="117"/>
      <c r="Z25" s="351"/>
      <c r="AA25" s="351"/>
      <c r="AB25" s="352"/>
      <c r="AC25" s="357"/>
      <c r="AD25" s="358"/>
      <c r="AE25" s="358"/>
      <c r="AF25" s="117"/>
      <c r="AG25" s="117"/>
      <c r="AH25" s="117"/>
      <c r="AI25" s="358"/>
      <c r="AJ25" s="358"/>
      <c r="AK25" s="382"/>
      <c r="AL25" s="387"/>
      <c r="AM25" s="388"/>
      <c r="AN25" s="388"/>
      <c r="AO25" s="117"/>
      <c r="AP25" s="117"/>
      <c r="AQ25" s="117"/>
      <c r="AR25" s="378"/>
      <c r="AS25" s="379"/>
      <c r="AT25" s="379"/>
      <c r="AU25" s="403"/>
      <c r="AV25" s="363"/>
      <c r="AW25" s="363"/>
      <c r="AX25" s="117"/>
      <c r="AY25" s="117"/>
      <c r="AZ25" s="117"/>
      <c r="BA25" s="411"/>
      <c r="BB25" s="411"/>
      <c r="BC25" s="412"/>
    </row>
    <row r="26" spans="2:55" ht="7" customHeight="1">
      <c r="B26" s="332">
        <v>8</v>
      </c>
      <c r="C26" s="333"/>
      <c r="D26" s="333"/>
      <c r="E26" s="117"/>
      <c r="F26" s="117"/>
      <c r="G26" s="117"/>
      <c r="H26" s="333">
        <v>18</v>
      </c>
      <c r="I26" s="333"/>
      <c r="J26" s="338"/>
      <c r="K26" s="395">
        <v>28</v>
      </c>
      <c r="L26" s="389"/>
      <c r="M26" s="389"/>
      <c r="N26" s="117"/>
      <c r="O26" s="117"/>
      <c r="P26" s="117"/>
      <c r="Q26" s="366">
        <v>38</v>
      </c>
      <c r="R26" s="366"/>
      <c r="S26" s="404"/>
      <c r="T26" s="365">
        <v>48</v>
      </c>
      <c r="U26" s="366"/>
      <c r="V26" s="366"/>
      <c r="W26" s="117"/>
      <c r="X26" s="117"/>
      <c r="Y26" s="117"/>
      <c r="Z26" s="347">
        <v>58</v>
      </c>
      <c r="AA26" s="347"/>
      <c r="AB26" s="348"/>
      <c r="AC26" s="417">
        <v>68</v>
      </c>
      <c r="AD26" s="347"/>
      <c r="AE26" s="347"/>
      <c r="AF26" s="117"/>
      <c r="AG26" s="117"/>
      <c r="AH26" s="117"/>
      <c r="AI26" s="354">
        <v>78</v>
      </c>
      <c r="AJ26" s="354"/>
      <c r="AK26" s="380"/>
      <c r="AL26" s="383">
        <v>88</v>
      </c>
      <c r="AM26" s="384"/>
      <c r="AN26" s="384"/>
      <c r="AO26" s="117"/>
      <c r="AP26" s="117"/>
      <c r="AQ26" s="117"/>
      <c r="AR26" s="374">
        <v>98</v>
      </c>
      <c r="AS26" s="375"/>
      <c r="AT26" s="375"/>
      <c r="AU26" s="401">
        <v>108</v>
      </c>
      <c r="AV26" s="359"/>
      <c r="AW26" s="359"/>
      <c r="AX26" s="117"/>
      <c r="AY26" s="117"/>
      <c r="AZ26" s="117"/>
      <c r="BA26" s="407">
        <v>118</v>
      </c>
      <c r="BB26" s="407"/>
      <c r="BC26" s="408"/>
    </row>
    <row r="27" spans="2:55" ht="7" customHeight="1">
      <c r="B27" s="334"/>
      <c r="C27" s="335"/>
      <c r="D27" s="335"/>
      <c r="E27" s="117"/>
      <c r="F27" s="117"/>
      <c r="G27" s="117"/>
      <c r="H27" s="335"/>
      <c r="I27" s="335"/>
      <c r="J27" s="339"/>
      <c r="K27" s="396"/>
      <c r="L27" s="391"/>
      <c r="M27" s="391"/>
      <c r="N27" s="117"/>
      <c r="O27" s="117"/>
      <c r="P27" s="117"/>
      <c r="Q27" s="368"/>
      <c r="R27" s="368"/>
      <c r="S27" s="405"/>
      <c r="T27" s="367"/>
      <c r="U27" s="368"/>
      <c r="V27" s="368"/>
      <c r="W27" s="117"/>
      <c r="X27" s="117"/>
      <c r="Y27" s="117"/>
      <c r="Z27" s="349"/>
      <c r="AA27" s="349"/>
      <c r="AB27" s="350"/>
      <c r="AC27" s="418"/>
      <c r="AD27" s="349"/>
      <c r="AE27" s="349"/>
      <c r="AF27" s="117"/>
      <c r="AG27" s="117"/>
      <c r="AH27" s="117"/>
      <c r="AI27" s="356"/>
      <c r="AJ27" s="356"/>
      <c r="AK27" s="381"/>
      <c r="AL27" s="385"/>
      <c r="AM27" s="386"/>
      <c r="AN27" s="386"/>
      <c r="AO27" s="117"/>
      <c r="AP27" s="117"/>
      <c r="AQ27" s="117"/>
      <c r="AR27" s="376"/>
      <c r="AS27" s="377"/>
      <c r="AT27" s="377"/>
      <c r="AU27" s="402"/>
      <c r="AV27" s="361"/>
      <c r="AW27" s="361"/>
      <c r="AX27" s="117"/>
      <c r="AY27" s="117"/>
      <c r="AZ27" s="117"/>
      <c r="BA27" s="409"/>
      <c r="BB27" s="409"/>
      <c r="BC27" s="410"/>
    </row>
    <row r="28" spans="2:55" ht="7" customHeight="1">
      <c r="B28" s="336"/>
      <c r="C28" s="337"/>
      <c r="D28" s="337"/>
      <c r="E28" s="117"/>
      <c r="F28" s="117"/>
      <c r="G28" s="117"/>
      <c r="H28" s="337"/>
      <c r="I28" s="337"/>
      <c r="J28" s="340"/>
      <c r="K28" s="397"/>
      <c r="L28" s="393"/>
      <c r="M28" s="393"/>
      <c r="N28" s="117"/>
      <c r="O28" s="117"/>
      <c r="P28" s="117"/>
      <c r="Q28" s="370"/>
      <c r="R28" s="370"/>
      <c r="S28" s="406"/>
      <c r="T28" s="369"/>
      <c r="U28" s="370"/>
      <c r="V28" s="370"/>
      <c r="W28" s="117"/>
      <c r="X28" s="117"/>
      <c r="Y28" s="117"/>
      <c r="Z28" s="351"/>
      <c r="AA28" s="351"/>
      <c r="AB28" s="352"/>
      <c r="AC28" s="419"/>
      <c r="AD28" s="351"/>
      <c r="AE28" s="351"/>
      <c r="AF28" s="117"/>
      <c r="AG28" s="117"/>
      <c r="AH28" s="117"/>
      <c r="AI28" s="358"/>
      <c r="AJ28" s="358"/>
      <c r="AK28" s="382"/>
      <c r="AL28" s="387"/>
      <c r="AM28" s="388"/>
      <c r="AN28" s="388"/>
      <c r="AO28" s="117"/>
      <c r="AP28" s="117"/>
      <c r="AQ28" s="117"/>
      <c r="AR28" s="378"/>
      <c r="AS28" s="379"/>
      <c r="AT28" s="379"/>
      <c r="AU28" s="403"/>
      <c r="AV28" s="363"/>
      <c r="AW28" s="363"/>
      <c r="AX28" s="117"/>
      <c r="AY28" s="117"/>
      <c r="AZ28" s="117"/>
      <c r="BA28" s="411"/>
      <c r="BB28" s="411"/>
      <c r="BC28" s="412"/>
    </row>
    <row r="29" spans="2:55" ht="7" customHeight="1">
      <c r="B29" s="332">
        <v>9</v>
      </c>
      <c r="C29" s="333"/>
      <c r="D29" s="333"/>
      <c r="E29" s="117"/>
      <c r="F29" s="117"/>
      <c r="G29" s="117"/>
      <c r="H29" s="333">
        <v>19</v>
      </c>
      <c r="I29" s="333"/>
      <c r="J29" s="338"/>
      <c r="K29" s="395">
        <v>29</v>
      </c>
      <c r="L29" s="389"/>
      <c r="M29" s="389"/>
      <c r="N29" s="117"/>
      <c r="O29" s="117"/>
      <c r="P29" s="117"/>
      <c r="Q29" s="389">
        <v>39</v>
      </c>
      <c r="R29" s="389"/>
      <c r="S29" s="390"/>
      <c r="T29" s="365">
        <v>49</v>
      </c>
      <c r="U29" s="366"/>
      <c r="V29" s="366"/>
      <c r="W29" s="117"/>
      <c r="X29" s="117"/>
      <c r="Y29" s="117"/>
      <c r="Z29" s="347">
        <v>59</v>
      </c>
      <c r="AA29" s="347"/>
      <c r="AB29" s="348"/>
      <c r="AC29" s="417">
        <v>69</v>
      </c>
      <c r="AD29" s="347"/>
      <c r="AE29" s="347"/>
      <c r="AF29" s="117"/>
      <c r="AG29" s="117"/>
      <c r="AH29" s="117"/>
      <c r="AI29" s="354">
        <v>79</v>
      </c>
      <c r="AJ29" s="354"/>
      <c r="AK29" s="380"/>
      <c r="AL29" s="383">
        <v>89</v>
      </c>
      <c r="AM29" s="384"/>
      <c r="AN29" s="384"/>
      <c r="AO29" s="117"/>
      <c r="AP29" s="117"/>
      <c r="AQ29" s="117"/>
      <c r="AR29" s="374">
        <v>99</v>
      </c>
      <c r="AS29" s="375"/>
      <c r="AT29" s="375"/>
      <c r="AU29" s="401">
        <v>109</v>
      </c>
      <c r="AV29" s="359"/>
      <c r="AW29" s="359"/>
      <c r="AX29" s="117"/>
      <c r="AY29" s="117"/>
      <c r="AZ29" s="117"/>
      <c r="BA29" s="342">
        <v>119</v>
      </c>
      <c r="BB29" s="342"/>
      <c r="BC29" s="420"/>
    </row>
    <row r="30" spans="2:55" ht="7" customHeight="1">
      <c r="B30" s="334"/>
      <c r="C30" s="335"/>
      <c r="D30" s="335"/>
      <c r="E30" s="117"/>
      <c r="F30" s="117"/>
      <c r="G30" s="117"/>
      <c r="H30" s="335"/>
      <c r="I30" s="335"/>
      <c r="J30" s="339"/>
      <c r="K30" s="396"/>
      <c r="L30" s="391"/>
      <c r="M30" s="391"/>
      <c r="N30" s="117"/>
      <c r="O30" s="117"/>
      <c r="P30" s="117"/>
      <c r="Q30" s="391"/>
      <c r="R30" s="391"/>
      <c r="S30" s="392"/>
      <c r="T30" s="367"/>
      <c r="U30" s="368"/>
      <c r="V30" s="368"/>
      <c r="W30" s="117"/>
      <c r="X30" s="117"/>
      <c r="Y30" s="117"/>
      <c r="Z30" s="349"/>
      <c r="AA30" s="349"/>
      <c r="AB30" s="350"/>
      <c r="AC30" s="418"/>
      <c r="AD30" s="349"/>
      <c r="AE30" s="349"/>
      <c r="AF30" s="117"/>
      <c r="AG30" s="117"/>
      <c r="AH30" s="117"/>
      <c r="AI30" s="356"/>
      <c r="AJ30" s="356"/>
      <c r="AK30" s="381"/>
      <c r="AL30" s="385"/>
      <c r="AM30" s="386"/>
      <c r="AN30" s="386"/>
      <c r="AO30" s="117"/>
      <c r="AP30" s="117"/>
      <c r="AQ30" s="117"/>
      <c r="AR30" s="376"/>
      <c r="AS30" s="377"/>
      <c r="AT30" s="377"/>
      <c r="AU30" s="402"/>
      <c r="AV30" s="361"/>
      <c r="AW30" s="361"/>
      <c r="AX30" s="117"/>
      <c r="AY30" s="117"/>
      <c r="AZ30" s="117"/>
      <c r="BA30" s="344"/>
      <c r="BB30" s="344"/>
      <c r="BC30" s="421"/>
    </row>
    <row r="31" spans="2:55" ht="7" customHeight="1">
      <c r="B31" s="336"/>
      <c r="C31" s="337"/>
      <c r="D31" s="337"/>
      <c r="E31" s="117"/>
      <c r="F31" s="117"/>
      <c r="G31" s="117"/>
      <c r="H31" s="337"/>
      <c r="I31" s="337"/>
      <c r="J31" s="340"/>
      <c r="K31" s="397"/>
      <c r="L31" s="393"/>
      <c r="M31" s="393"/>
      <c r="N31" s="117"/>
      <c r="O31" s="117"/>
      <c r="P31" s="117"/>
      <c r="Q31" s="393"/>
      <c r="R31" s="393"/>
      <c r="S31" s="394"/>
      <c r="T31" s="369"/>
      <c r="U31" s="370"/>
      <c r="V31" s="370"/>
      <c r="W31" s="117"/>
      <c r="X31" s="117"/>
      <c r="Y31" s="117"/>
      <c r="Z31" s="351"/>
      <c r="AA31" s="351"/>
      <c r="AB31" s="352"/>
      <c r="AC31" s="419"/>
      <c r="AD31" s="351"/>
      <c r="AE31" s="351"/>
      <c r="AF31" s="117"/>
      <c r="AG31" s="117"/>
      <c r="AH31" s="117"/>
      <c r="AI31" s="358"/>
      <c r="AJ31" s="358"/>
      <c r="AK31" s="382"/>
      <c r="AL31" s="387"/>
      <c r="AM31" s="388"/>
      <c r="AN31" s="388"/>
      <c r="AO31" s="117"/>
      <c r="AP31" s="117"/>
      <c r="AQ31" s="117"/>
      <c r="AR31" s="378"/>
      <c r="AS31" s="379"/>
      <c r="AT31" s="379"/>
      <c r="AU31" s="403"/>
      <c r="AV31" s="363"/>
      <c r="AW31" s="363"/>
      <c r="AX31" s="117"/>
      <c r="AY31" s="117"/>
      <c r="AZ31" s="117"/>
      <c r="BA31" s="346"/>
      <c r="BB31" s="346"/>
      <c r="BC31" s="422"/>
    </row>
    <row r="32" spans="2:55" ht="7" customHeight="1">
      <c r="B32" s="332">
        <v>10</v>
      </c>
      <c r="C32" s="333"/>
      <c r="D32" s="333"/>
      <c r="E32" s="117"/>
      <c r="F32" s="117"/>
      <c r="G32" s="117"/>
      <c r="H32" s="333">
        <v>20</v>
      </c>
      <c r="I32" s="333"/>
      <c r="J32" s="338"/>
      <c r="K32" s="395">
        <v>30</v>
      </c>
      <c r="L32" s="389"/>
      <c r="M32" s="389"/>
      <c r="N32" s="117"/>
      <c r="O32" s="117"/>
      <c r="P32" s="117"/>
      <c r="Q32" s="389">
        <v>40</v>
      </c>
      <c r="R32" s="389"/>
      <c r="S32" s="390"/>
      <c r="T32" s="365">
        <v>50</v>
      </c>
      <c r="U32" s="366"/>
      <c r="V32" s="366"/>
      <c r="W32" s="117"/>
      <c r="X32" s="117"/>
      <c r="Y32" s="117"/>
      <c r="Z32" s="366">
        <v>60</v>
      </c>
      <c r="AA32" s="366"/>
      <c r="AB32" s="404"/>
      <c r="AC32" s="417">
        <v>70</v>
      </c>
      <c r="AD32" s="347"/>
      <c r="AE32" s="347"/>
      <c r="AF32" s="117"/>
      <c r="AG32" s="117"/>
      <c r="AH32" s="117"/>
      <c r="AI32" s="354">
        <v>80</v>
      </c>
      <c r="AJ32" s="354"/>
      <c r="AK32" s="380"/>
      <c r="AL32" s="383">
        <v>90</v>
      </c>
      <c r="AM32" s="384"/>
      <c r="AN32" s="384"/>
      <c r="AO32" s="117"/>
      <c r="AP32" s="117"/>
      <c r="AQ32" s="117"/>
      <c r="AR32" s="374">
        <v>100</v>
      </c>
      <c r="AS32" s="375"/>
      <c r="AT32" s="375"/>
      <c r="AU32" s="401">
        <v>110</v>
      </c>
      <c r="AV32" s="359"/>
      <c r="AW32" s="359"/>
      <c r="AX32" s="117"/>
      <c r="AY32" s="117"/>
      <c r="AZ32" s="117"/>
      <c r="BA32" s="342">
        <v>120</v>
      </c>
      <c r="BB32" s="342"/>
      <c r="BC32" s="420"/>
    </row>
    <row r="33" spans="2:55" ht="7" customHeight="1">
      <c r="B33" s="334"/>
      <c r="C33" s="335"/>
      <c r="D33" s="335"/>
      <c r="E33" s="117"/>
      <c r="F33" s="117"/>
      <c r="G33" s="117"/>
      <c r="H33" s="335"/>
      <c r="I33" s="335"/>
      <c r="J33" s="339"/>
      <c r="K33" s="396"/>
      <c r="L33" s="391"/>
      <c r="M33" s="391"/>
      <c r="N33" s="117"/>
      <c r="O33" s="117"/>
      <c r="P33" s="117"/>
      <c r="Q33" s="391"/>
      <c r="R33" s="391"/>
      <c r="S33" s="392"/>
      <c r="T33" s="367"/>
      <c r="U33" s="368"/>
      <c r="V33" s="368"/>
      <c r="W33" s="117"/>
      <c r="X33" s="117"/>
      <c r="Y33" s="117"/>
      <c r="Z33" s="368"/>
      <c r="AA33" s="368"/>
      <c r="AB33" s="405"/>
      <c r="AC33" s="418"/>
      <c r="AD33" s="349"/>
      <c r="AE33" s="349"/>
      <c r="AF33" s="117"/>
      <c r="AG33" s="117"/>
      <c r="AH33" s="117"/>
      <c r="AI33" s="356"/>
      <c r="AJ33" s="356"/>
      <c r="AK33" s="381"/>
      <c r="AL33" s="385"/>
      <c r="AM33" s="386"/>
      <c r="AN33" s="386"/>
      <c r="AO33" s="117"/>
      <c r="AP33" s="117"/>
      <c r="AQ33" s="117"/>
      <c r="AR33" s="376"/>
      <c r="AS33" s="377"/>
      <c r="AT33" s="377"/>
      <c r="AU33" s="402"/>
      <c r="AV33" s="361"/>
      <c r="AW33" s="361"/>
      <c r="AX33" s="117"/>
      <c r="AY33" s="117"/>
      <c r="AZ33" s="117"/>
      <c r="BA33" s="344"/>
      <c r="BB33" s="344"/>
      <c r="BC33" s="421"/>
    </row>
    <row r="34" spans="2:55" ht="7" customHeight="1">
      <c r="B34" s="336"/>
      <c r="C34" s="337"/>
      <c r="D34" s="337"/>
      <c r="E34" s="117"/>
      <c r="F34" s="117"/>
      <c r="G34" s="117"/>
      <c r="H34" s="337"/>
      <c r="I34" s="337"/>
      <c r="J34" s="340"/>
      <c r="K34" s="397"/>
      <c r="L34" s="393"/>
      <c r="M34" s="393"/>
      <c r="N34" s="117"/>
      <c r="O34" s="117"/>
      <c r="P34" s="117"/>
      <c r="Q34" s="393"/>
      <c r="R34" s="393"/>
      <c r="S34" s="394"/>
      <c r="T34" s="369"/>
      <c r="U34" s="370"/>
      <c r="V34" s="370"/>
      <c r="W34" s="117"/>
      <c r="X34" s="117"/>
      <c r="Y34" s="117"/>
      <c r="Z34" s="370"/>
      <c r="AA34" s="370"/>
      <c r="AB34" s="406"/>
      <c r="AC34" s="419"/>
      <c r="AD34" s="351"/>
      <c r="AE34" s="351"/>
      <c r="AF34" s="117"/>
      <c r="AG34" s="117"/>
      <c r="AH34" s="117"/>
      <c r="AI34" s="358"/>
      <c r="AJ34" s="358"/>
      <c r="AK34" s="382"/>
      <c r="AL34" s="387"/>
      <c r="AM34" s="388"/>
      <c r="AN34" s="388"/>
      <c r="AO34" s="117"/>
      <c r="AP34" s="117"/>
      <c r="AQ34" s="117"/>
      <c r="AR34" s="378"/>
      <c r="AS34" s="379"/>
      <c r="AT34" s="379"/>
      <c r="AU34" s="403"/>
      <c r="AV34" s="363"/>
      <c r="AW34" s="363"/>
      <c r="AX34" s="117"/>
      <c r="AY34" s="117"/>
      <c r="AZ34" s="117"/>
      <c r="BA34" s="346"/>
      <c r="BB34" s="346"/>
      <c r="BC34" s="422"/>
    </row>
    <row r="35" spans="2:55" ht="7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2:55" ht="7" customHeight="1">
      <c r="B36" s="116"/>
      <c r="C36" s="134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2:55" ht="7" customHeight="1" thickBot="1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1"/>
    </row>
    <row r="39" spans="2:55" ht="20" customHeight="1"/>
    <row r="41" spans="2:55" ht="14" customHeight="1"/>
  </sheetData>
  <mergeCells count="121">
    <mergeCell ref="AU5:AW7"/>
    <mergeCell ref="T8:V10"/>
    <mergeCell ref="BA5:BC7"/>
    <mergeCell ref="AC5:AE7"/>
    <mergeCell ref="AC26:AE28"/>
    <mergeCell ref="AI26:AK28"/>
    <mergeCell ref="AL26:AN28"/>
    <mergeCell ref="AR26:AT28"/>
    <mergeCell ref="AC17:AE19"/>
    <mergeCell ref="AI17:AK19"/>
    <mergeCell ref="AL17:AN19"/>
    <mergeCell ref="AR17:AT19"/>
    <mergeCell ref="AC8:AE10"/>
    <mergeCell ref="AI8:AK10"/>
    <mergeCell ref="AL8:AN10"/>
    <mergeCell ref="AI5:AK7"/>
    <mergeCell ref="AL5:AN7"/>
    <mergeCell ref="AR5:AT7"/>
    <mergeCell ref="AC11:AE13"/>
    <mergeCell ref="AI11:AK13"/>
    <mergeCell ref="AL11:AN13"/>
    <mergeCell ref="AR11:AT13"/>
    <mergeCell ref="AU11:AW13"/>
    <mergeCell ref="BA11:BC13"/>
    <mergeCell ref="A9:A12"/>
    <mergeCell ref="B11:D13"/>
    <mergeCell ref="H11:J13"/>
    <mergeCell ref="K11:M13"/>
    <mergeCell ref="Q11:S13"/>
    <mergeCell ref="T11:V13"/>
    <mergeCell ref="Z11:AB13"/>
    <mergeCell ref="B5:D7"/>
    <mergeCell ref="H5:J7"/>
    <mergeCell ref="K5:M7"/>
    <mergeCell ref="Q5:S7"/>
    <mergeCell ref="T5:V7"/>
    <mergeCell ref="Z5:AB7"/>
    <mergeCell ref="Z8:AB10"/>
    <mergeCell ref="B8:D10"/>
    <mergeCell ref="H8:J10"/>
    <mergeCell ref="K8:M10"/>
    <mergeCell ref="Q8:S10"/>
    <mergeCell ref="AR8:AT10"/>
    <mergeCell ref="AU8:AW10"/>
    <mergeCell ref="BA8:BC10"/>
    <mergeCell ref="AC14:AE16"/>
    <mergeCell ref="AI14:AK16"/>
    <mergeCell ref="AL14:AN16"/>
    <mergeCell ref="AR14:AT16"/>
    <mergeCell ref="AU14:AW16"/>
    <mergeCell ref="BA14:BC16"/>
    <mergeCell ref="B14:D16"/>
    <mergeCell ref="H14:J16"/>
    <mergeCell ref="K14:M16"/>
    <mergeCell ref="Q14:S16"/>
    <mergeCell ref="T14:V16"/>
    <mergeCell ref="Z14:AB16"/>
    <mergeCell ref="B23:D25"/>
    <mergeCell ref="H23:J25"/>
    <mergeCell ref="K23:M25"/>
    <mergeCell ref="Q23:S25"/>
    <mergeCell ref="T23:V25"/>
    <mergeCell ref="Z23:AB25"/>
    <mergeCell ref="AU17:AW19"/>
    <mergeCell ref="BA17:BC19"/>
    <mergeCell ref="B20:D22"/>
    <mergeCell ref="H20:J22"/>
    <mergeCell ref="K20:M22"/>
    <mergeCell ref="Q20:S22"/>
    <mergeCell ref="T20:V22"/>
    <mergeCell ref="Z20:AB22"/>
    <mergeCell ref="AC20:AE22"/>
    <mergeCell ref="AI20:AK22"/>
    <mergeCell ref="B17:D19"/>
    <mergeCell ref="H17:J19"/>
    <mergeCell ref="K17:M19"/>
    <mergeCell ref="Q17:S19"/>
    <mergeCell ref="T17:V19"/>
    <mergeCell ref="Z17:AB19"/>
    <mergeCell ref="AC23:AE25"/>
    <mergeCell ref="AI23:AK25"/>
    <mergeCell ref="AL23:AN25"/>
    <mergeCell ref="AR23:AT25"/>
    <mergeCell ref="AU23:AW25"/>
    <mergeCell ref="BA23:BC25"/>
    <mergeCell ref="AL20:AN22"/>
    <mergeCell ref="AR20:AT22"/>
    <mergeCell ref="AU20:AW22"/>
    <mergeCell ref="BA20:BC22"/>
    <mergeCell ref="AU26:AW28"/>
    <mergeCell ref="BA26:BC28"/>
    <mergeCell ref="B29:D31"/>
    <mergeCell ref="H29:J31"/>
    <mergeCell ref="K29:M31"/>
    <mergeCell ref="Q29:S31"/>
    <mergeCell ref="T29:V31"/>
    <mergeCell ref="Z29:AB31"/>
    <mergeCell ref="AC29:AE31"/>
    <mergeCell ref="AI29:AK31"/>
    <mergeCell ref="B26:D28"/>
    <mergeCell ref="H26:J28"/>
    <mergeCell ref="K26:M28"/>
    <mergeCell ref="Q26:S28"/>
    <mergeCell ref="T26:V28"/>
    <mergeCell ref="Z26:AB28"/>
    <mergeCell ref="AL32:AN34"/>
    <mergeCell ref="AR32:AT34"/>
    <mergeCell ref="AU32:AW34"/>
    <mergeCell ref="BA32:BC34"/>
    <mergeCell ref="AL29:AN31"/>
    <mergeCell ref="AR29:AT31"/>
    <mergeCell ref="AU29:AW31"/>
    <mergeCell ref="BA29:BC31"/>
    <mergeCell ref="B32:D34"/>
    <mergeCell ref="H32:J34"/>
    <mergeCell ref="K32:M34"/>
    <mergeCell ref="Q32:S34"/>
    <mergeCell ref="T32:V34"/>
    <mergeCell ref="Z32:AB34"/>
    <mergeCell ref="AC32:AE34"/>
    <mergeCell ref="AI32:AK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0591-96B7-4B0C-AABD-21DB79D6EC38}">
  <sheetPr codeName="Folha15"/>
  <dimension ref="A4:F28"/>
  <sheetViews>
    <sheetView workbookViewId="0"/>
  </sheetViews>
  <sheetFormatPr baseColWidth="10" defaultColWidth="8.83203125" defaultRowHeight="15"/>
  <cols>
    <col min="1" max="2" width="22.1640625" bestFit="1" customWidth="1"/>
    <col min="3" max="3" width="10.5" bestFit="1" customWidth="1"/>
    <col min="4" max="5" width="25" bestFit="1" customWidth="1"/>
    <col min="6" max="6" width="12.83203125" bestFit="1" customWidth="1"/>
    <col min="8" max="8" width="11.5" bestFit="1" customWidth="1"/>
  </cols>
  <sheetData>
    <row r="4" spans="1:6">
      <c r="A4" s="148" t="s">
        <v>571</v>
      </c>
      <c r="C4" s="148" t="s">
        <v>575</v>
      </c>
      <c r="D4" s="150" t="s">
        <v>576</v>
      </c>
      <c r="E4" s="146" t="s">
        <v>590</v>
      </c>
      <c r="F4" s="148" t="s">
        <v>591</v>
      </c>
    </row>
    <row r="5" spans="1:6">
      <c r="A5" s="111">
        <v>365040</v>
      </c>
      <c r="B5" s="135" t="s">
        <v>578</v>
      </c>
      <c r="C5" s="111">
        <v>13</v>
      </c>
      <c r="D5" s="139">
        <f t="shared" ref="D5:D14" si="0">A5/$A$15</f>
        <v>0.16553480475382004</v>
      </c>
      <c r="E5" s="106">
        <f t="shared" ref="E5:E14" si="1">D5/C5</f>
        <v>1.2733446519524618E-2</v>
      </c>
      <c r="F5" s="103">
        <f>E5/$E$14</f>
        <v>2.4657534246575343</v>
      </c>
    </row>
    <row r="6" spans="1:6">
      <c r="A6" s="111">
        <v>310440</v>
      </c>
      <c r="B6" s="140" t="s">
        <v>579</v>
      </c>
      <c r="C6" s="111">
        <v>19</v>
      </c>
      <c r="D6" s="139">
        <f t="shared" si="0"/>
        <v>0.14077532541029994</v>
      </c>
      <c r="E6" s="106">
        <f t="shared" si="1"/>
        <v>7.4092276531736809E-3</v>
      </c>
      <c r="F6" s="103">
        <f t="shared" ref="F6:F14" si="2">E6/$E$14</f>
        <v>1.4347512617159335</v>
      </c>
    </row>
    <row r="7" spans="1:6">
      <c r="A7" s="111">
        <v>294528</v>
      </c>
      <c r="B7" s="127" t="s">
        <v>580</v>
      </c>
      <c r="C7" s="111">
        <v>19</v>
      </c>
      <c r="D7" s="139">
        <f t="shared" si="0"/>
        <v>0.13355970571590267</v>
      </c>
      <c r="E7" s="106">
        <f t="shared" si="1"/>
        <v>7.0294581955738251E-3</v>
      </c>
      <c r="F7" s="103">
        <f t="shared" si="2"/>
        <v>1.3612112472963231</v>
      </c>
    </row>
    <row r="8" spans="1:6">
      <c r="A8" s="111">
        <v>255840</v>
      </c>
      <c r="B8" s="124" t="s">
        <v>581</v>
      </c>
      <c r="C8" s="111">
        <v>12</v>
      </c>
      <c r="D8" s="139">
        <f t="shared" si="0"/>
        <v>0.11601584606677985</v>
      </c>
      <c r="E8" s="106">
        <f t="shared" si="1"/>
        <v>9.6679871722316537E-3</v>
      </c>
      <c r="F8" s="103">
        <f t="shared" si="2"/>
        <v>1.872146118721461</v>
      </c>
    </row>
    <row r="9" spans="1:6">
      <c r="A9" s="111">
        <v>218088</v>
      </c>
      <c r="B9" s="125" t="s">
        <v>582</v>
      </c>
      <c r="C9" s="111">
        <v>12</v>
      </c>
      <c r="D9" s="139">
        <f t="shared" si="0"/>
        <v>9.8896434634974537E-2</v>
      </c>
      <c r="E9" s="106">
        <f t="shared" si="1"/>
        <v>8.2413695529145441E-3</v>
      </c>
      <c r="F9" s="103">
        <f t="shared" si="2"/>
        <v>1.595890410958904</v>
      </c>
    </row>
    <row r="10" spans="1:6">
      <c r="A10" s="111">
        <v>191256</v>
      </c>
      <c r="B10" s="126" t="s">
        <v>583</v>
      </c>
      <c r="C10" s="111">
        <v>11</v>
      </c>
      <c r="D10" s="139">
        <f t="shared" si="0"/>
        <v>8.6728919071873231E-2</v>
      </c>
      <c r="E10" s="106">
        <f t="shared" si="1"/>
        <v>7.8844471883521127E-3</v>
      </c>
      <c r="F10" s="103">
        <f t="shared" si="2"/>
        <v>1.5267745952677461</v>
      </c>
    </row>
    <row r="11" spans="1:6">
      <c r="A11" s="111">
        <v>184080</v>
      </c>
      <c r="B11" s="104" t="s">
        <v>584</v>
      </c>
      <c r="C11" s="111">
        <v>8</v>
      </c>
      <c r="D11" s="139">
        <f t="shared" si="0"/>
        <v>8.3474816072439159E-2</v>
      </c>
      <c r="E11" s="106">
        <f t="shared" si="1"/>
        <v>1.0434352009054895E-2</v>
      </c>
      <c r="F11" s="103">
        <f t="shared" si="2"/>
        <v>2.0205479452054793</v>
      </c>
    </row>
    <row r="12" spans="1:6">
      <c r="A12" s="111">
        <v>183456</v>
      </c>
      <c r="B12" s="137" t="s">
        <v>585</v>
      </c>
      <c r="C12" s="111">
        <v>12</v>
      </c>
      <c r="D12" s="139">
        <f t="shared" si="0"/>
        <v>8.3191850594227498E-2</v>
      </c>
      <c r="E12" s="106">
        <f t="shared" si="1"/>
        <v>6.9326542161856249E-3</v>
      </c>
      <c r="F12" s="103">
        <f t="shared" si="2"/>
        <v>1.3424657534246573</v>
      </c>
    </row>
    <row r="13" spans="1:6">
      <c r="A13" s="111">
        <v>111384</v>
      </c>
      <c r="B13" s="123" t="s">
        <v>586</v>
      </c>
      <c r="C13" s="111">
        <v>6</v>
      </c>
      <c r="D13" s="139">
        <f t="shared" si="0"/>
        <v>5.0509337860780983E-2</v>
      </c>
      <c r="E13" s="106">
        <f t="shared" si="1"/>
        <v>8.4182229767968304E-3</v>
      </c>
      <c r="F13" s="103">
        <f t="shared" si="2"/>
        <v>1.6301369863013697</v>
      </c>
    </row>
    <row r="14" spans="1:6">
      <c r="A14" s="111">
        <v>91104</v>
      </c>
      <c r="B14" s="128" t="s">
        <v>587</v>
      </c>
      <c r="C14" s="111">
        <v>8</v>
      </c>
      <c r="D14" s="139">
        <f t="shared" si="0"/>
        <v>4.1312959818902095E-2</v>
      </c>
      <c r="E14" s="106">
        <f t="shared" si="1"/>
        <v>5.1641199773627619E-3</v>
      </c>
      <c r="F14" s="103">
        <f t="shared" si="2"/>
        <v>1</v>
      </c>
    </row>
    <row r="15" spans="1:6">
      <c r="A15" s="106">
        <f>SUM(A5:A14)</f>
        <v>2205216</v>
      </c>
      <c r="C15" s="106">
        <f>SUM(C5:C14)</f>
        <v>120</v>
      </c>
      <c r="D15" s="149">
        <f>SUM(D5:D14)</f>
        <v>1</v>
      </c>
    </row>
    <row r="18" spans="1:4">
      <c r="A18" t="s">
        <v>592</v>
      </c>
    </row>
    <row r="28" spans="1:4">
      <c r="D28" s="26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128A-FDC3-4EAE-A964-5CC9DEA12F57}">
  <sheetPr codeName="Folha22"/>
  <dimension ref="A1:H26"/>
  <sheetViews>
    <sheetView workbookViewId="0">
      <selection activeCell="G13" sqref="G13"/>
    </sheetView>
  </sheetViews>
  <sheetFormatPr baseColWidth="10" defaultColWidth="8.83203125" defaultRowHeight="15"/>
  <cols>
    <col min="2" max="2" width="16.83203125" bestFit="1" customWidth="1"/>
    <col min="3" max="3" width="29.5" bestFit="1" customWidth="1"/>
    <col min="4" max="4" width="18" bestFit="1" customWidth="1"/>
    <col min="8" max="8" width="18" bestFit="1" customWidth="1"/>
  </cols>
  <sheetData>
    <row r="1" spans="1:8">
      <c r="A1" s="218" t="s">
        <v>593</v>
      </c>
    </row>
    <row r="2" spans="1:8">
      <c r="A2" s="153" t="s">
        <v>594</v>
      </c>
      <c r="B2" s="153" t="s">
        <v>595</v>
      </c>
      <c r="C2" s="153" t="s">
        <v>596</v>
      </c>
      <c r="D2" s="153" t="s">
        <v>597</v>
      </c>
      <c r="H2" s="220" t="s">
        <v>597</v>
      </c>
    </row>
    <row r="3" spans="1:8">
      <c r="A3" s="212">
        <v>1</v>
      </c>
      <c r="B3" s="213">
        <v>1</v>
      </c>
      <c r="C3" s="214">
        <v>43</v>
      </c>
      <c r="D3" s="211">
        <v>0.29014467592592591</v>
      </c>
      <c r="G3" s="220" t="s">
        <v>593</v>
      </c>
      <c r="H3" s="221">
        <f>D13</f>
        <v>2.8086458333333328</v>
      </c>
    </row>
    <row r="4" spans="1:8">
      <c r="A4" s="208">
        <v>2</v>
      </c>
      <c r="B4" s="209">
        <v>1</v>
      </c>
      <c r="C4" s="210">
        <v>35</v>
      </c>
      <c r="D4" s="211">
        <v>0.23481481481481481</v>
      </c>
      <c r="G4" s="220" t="s">
        <v>598</v>
      </c>
      <c r="H4" s="221">
        <f>D26</f>
        <v>3.0090104166666665</v>
      </c>
    </row>
    <row r="5" spans="1:8">
      <c r="A5" s="208">
        <v>3</v>
      </c>
      <c r="B5" s="209">
        <v>1</v>
      </c>
      <c r="C5" s="210">
        <v>32</v>
      </c>
      <c r="D5" s="211">
        <v>0.21512152777777777</v>
      </c>
    </row>
    <row r="6" spans="1:8">
      <c r="A6" s="208">
        <v>4</v>
      </c>
      <c r="B6" s="209">
        <v>1</v>
      </c>
      <c r="C6" s="210">
        <v>41</v>
      </c>
      <c r="D6" s="211">
        <v>0.27021412037037035</v>
      </c>
    </row>
    <row r="7" spans="1:8">
      <c r="A7" s="208">
        <v>5</v>
      </c>
      <c r="B7" s="209">
        <v>1</v>
      </c>
      <c r="C7" s="210">
        <v>47</v>
      </c>
      <c r="D7" s="211">
        <v>0.3121585648148148</v>
      </c>
    </row>
    <row r="8" spans="1:8">
      <c r="A8" s="208">
        <v>6</v>
      </c>
      <c r="B8" s="209">
        <v>1</v>
      </c>
      <c r="C8" s="210">
        <v>35</v>
      </c>
      <c r="D8" s="211">
        <v>0.23489004629629628</v>
      </c>
    </row>
    <row r="9" spans="1:8">
      <c r="A9" s="208">
        <v>7</v>
      </c>
      <c r="B9" s="209">
        <v>1</v>
      </c>
      <c r="C9" s="210">
        <v>46</v>
      </c>
      <c r="D9" s="211">
        <v>0.29992476851851851</v>
      </c>
    </row>
    <row r="10" spans="1:8">
      <c r="A10" s="208">
        <v>8</v>
      </c>
      <c r="B10" s="209">
        <v>1</v>
      </c>
      <c r="C10" s="210">
        <v>48</v>
      </c>
      <c r="D10" s="211">
        <v>0.31857060185185188</v>
      </c>
    </row>
    <row r="11" spans="1:8">
      <c r="A11" s="208">
        <v>9</v>
      </c>
      <c r="B11" s="209">
        <v>1</v>
      </c>
      <c r="C11" s="210">
        <v>52</v>
      </c>
      <c r="D11" s="211">
        <v>0.35249421296296296</v>
      </c>
    </row>
    <row r="12" spans="1:8">
      <c r="A12" s="215">
        <v>10</v>
      </c>
      <c r="B12" s="216">
        <v>1</v>
      </c>
      <c r="C12" s="106">
        <v>42</v>
      </c>
      <c r="D12" s="217">
        <v>0.28031250000000002</v>
      </c>
    </row>
    <row r="13" spans="1:8">
      <c r="C13" s="168">
        <f>SUM(C2:C12)</f>
        <v>421</v>
      </c>
      <c r="D13" s="219">
        <f>SUM(D3:D12)</f>
        <v>2.8086458333333328</v>
      </c>
    </row>
    <row r="14" spans="1:8">
      <c r="A14" s="218" t="s">
        <v>598</v>
      </c>
    </row>
    <row r="15" spans="1:8">
      <c r="A15" s="153" t="s">
        <v>594</v>
      </c>
      <c r="B15" s="153" t="s">
        <v>595</v>
      </c>
      <c r="C15" s="153" t="s">
        <v>596</v>
      </c>
      <c r="D15" s="153" t="s">
        <v>597</v>
      </c>
    </row>
    <row r="16" spans="1:8">
      <c r="A16" s="212">
        <v>1</v>
      </c>
      <c r="B16" s="213">
        <v>1</v>
      </c>
      <c r="C16" s="214">
        <v>43</v>
      </c>
      <c r="D16" s="211">
        <v>0.31219328703703703</v>
      </c>
    </row>
    <row r="17" spans="1:4">
      <c r="A17" s="208">
        <v>2</v>
      </c>
      <c r="B17" s="209">
        <v>1</v>
      </c>
      <c r="C17" s="210">
        <v>35</v>
      </c>
      <c r="D17" s="211">
        <v>0.2541377314814815</v>
      </c>
    </row>
    <row r="18" spans="1:4">
      <c r="A18" s="208">
        <v>3</v>
      </c>
      <c r="B18" s="209">
        <v>1</v>
      </c>
      <c r="C18" s="210">
        <v>32</v>
      </c>
      <c r="D18" s="211">
        <v>0.22921296296296295</v>
      </c>
    </row>
    <row r="19" spans="1:4">
      <c r="A19" s="208">
        <v>4</v>
      </c>
      <c r="B19" s="209">
        <v>1</v>
      </c>
      <c r="C19" s="210">
        <v>41</v>
      </c>
      <c r="D19" s="211">
        <v>0.28918981481481482</v>
      </c>
    </row>
    <row r="20" spans="1:4">
      <c r="A20" s="208">
        <v>5</v>
      </c>
      <c r="B20" s="209">
        <v>1</v>
      </c>
      <c r="C20" s="210">
        <v>47</v>
      </c>
      <c r="D20" s="211">
        <v>0.33609953703703704</v>
      </c>
    </row>
    <row r="21" spans="1:4">
      <c r="A21" s="208">
        <v>6</v>
      </c>
      <c r="B21" s="209">
        <v>1</v>
      </c>
      <c r="C21" s="210">
        <v>35</v>
      </c>
      <c r="D21" s="211">
        <v>0.24912037037037038</v>
      </c>
    </row>
    <row r="22" spans="1:4">
      <c r="A22" s="208">
        <v>7</v>
      </c>
      <c r="B22" s="209">
        <v>1</v>
      </c>
      <c r="C22" s="210">
        <v>46</v>
      </c>
      <c r="D22" s="211">
        <v>0.32353587962962965</v>
      </c>
    </row>
    <row r="23" spans="1:4">
      <c r="A23" s="208">
        <v>8</v>
      </c>
      <c r="B23" s="209">
        <v>1</v>
      </c>
      <c r="C23" s="210">
        <v>48</v>
      </c>
      <c r="D23" s="211">
        <v>0.34449074074074076</v>
      </c>
    </row>
    <row r="24" spans="1:4">
      <c r="A24" s="208">
        <v>9</v>
      </c>
      <c r="B24" s="209">
        <v>1</v>
      </c>
      <c r="C24" s="210">
        <v>52</v>
      </c>
      <c r="D24" s="211">
        <v>0.37317129629629631</v>
      </c>
    </row>
    <row r="25" spans="1:4">
      <c r="A25" s="215">
        <v>10</v>
      </c>
      <c r="B25" s="216">
        <v>1</v>
      </c>
      <c r="C25" s="106">
        <v>42</v>
      </c>
      <c r="D25" s="217">
        <v>0.2978587962962963</v>
      </c>
    </row>
    <row r="26" spans="1:4">
      <c r="C26" s="168">
        <f>SUM(C16:C25)</f>
        <v>421</v>
      </c>
      <c r="D26" s="219">
        <f>SUM(D16:D25)</f>
        <v>3.0090104166666665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1E7-6EE8-4DC1-9D4E-C43F1FF77B8F}">
  <sheetPr codeName="Folha16"/>
  <dimension ref="A2:C10"/>
  <sheetViews>
    <sheetView workbookViewId="0">
      <selection activeCell="C11" sqref="C11"/>
    </sheetView>
  </sheetViews>
  <sheetFormatPr baseColWidth="10" defaultColWidth="8.83203125" defaultRowHeight="15"/>
  <cols>
    <col min="1" max="1" width="28.1640625" customWidth="1"/>
    <col min="3" max="3" width="18.1640625" bestFit="1" customWidth="1"/>
  </cols>
  <sheetData>
    <row r="2" spans="1:3" ht="32">
      <c r="A2" s="158" t="s">
        <v>599</v>
      </c>
      <c r="B2" s="107">
        <v>25</v>
      </c>
      <c r="C2" s="158">
        <f>B2*B10/15</f>
        <v>1527.2727272727273</v>
      </c>
    </row>
    <row r="3" spans="1:3" ht="32">
      <c r="A3" s="158" t="s">
        <v>600</v>
      </c>
      <c r="B3" s="107">
        <v>0.05</v>
      </c>
      <c r="C3" s="158">
        <f>B3*Parte4!A32</f>
        <v>51.550000000000004</v>
      </c>
    </row>
    <row r="4" spans="1:3" ht="32">
      <c r="A4" s="158" t="s">
        <v>601</v>
      </c>
      <c r="B4" s="107">
        <v>3</v>
      </c>
      <c r="C4" s="158">
        <f>B4*B10</f>
        <v>2749.090909090909</v>
      </c>
    </row>
    <row r="5" spans="1:3" ht="16">
      <c r="A5" s="3" t="s">
        <v>602</v>
      </c>
      <c r="C5" s="160">
        <f>SUM(C2:C4)</f>
        <v>4327.9136363636362</v>
      </c>
    </row>
    <row r="8" spans="1:3">
      <c r="A8" t="s">
        <v>603</v>
      </c>
      <c r="B8" s="159">
        <f>20*14/11</f>
        <v>25.454545454545453</v>
      </c>
    </row>
    <row r="9" spans="1:3">
      <c r="A9" t="s">
        <v>604</v>
      </c>
      <c r="B9" s="159">
        <f>3*12</f>
        <v>36</v>
      </c>
    </row>
    <row r="10" spans="1:3">
      <c r="A10" s="35" t="s">
        <v>605</v>
      </c>
      <c r="B10" s="159">
        <f>B8*B9</f>
        <v>916.36363636363626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187D-853E-411F-8FE6-20962DBAF07D}">
  <sheetPr codeName="Folha17"/>
  <dimension ref="A1:AE123"/>
  <sheetViews>
    <sheetView topLeftCell="F57" zoomScale="65" zoomScaleNormal="55" workbookViewId="0">
      <selection activeCell="G76" sqref="G76:Z124"/>
    </sheetView>
  </sheetViews>
  <sheetFormatPr baseColWidth="10" defaultColWidth="8.83203125" defaultRowHeight="15"/>
  <cols>
    <col min="1" max="1" width="18.83203125" bestFit="1" customWidth="1"/>
    <col min="2" max="2" width="15" bestFit="1" customWidth="1"/>
    <col min="3" max="3" width="13.83203125" bestFit="1" customWidth="1"/>
    <col min="4" max="5" width="12.83203125" bestFit="1" customWidth="1"/>
    <col min="6" max="6" width="9.33203125" bestFit="1" customWidth="1"/>
    <col min="7" max="7" width="12.1640625" bestFit="1" customWidth="1"/>
    <col min="8" max="8" width="27.6640625" bestFit="1" customWidth="1"/>
    <col min="9" max="9" width="12.5" bestFit="1" customWidth="1"/>
    <col min="10" max="10" width="9.83203125" customWidth="1"/>
    <col min="11" max="11" width="8.6640625" bestFit="1" customWidth="1"/>
    <col min="12" max="12" width="21.6640625" bestFit="1" customWidth="1"/>
    <col min="13" max="13" width="12.5" bestFit="1" customWidth="1"/>
    <col min="14" max="14" width="7.33203125" customWidth="1"/>
    <col min="15" max="15" width="14.1640625" bestFit="1" customWidth="1"/>
    <col min="16" max="16" width="10.1640625" bestFit="1" customWidth="1"/>
    <col min="17" max="17" width="12.1640625" bestFit="1" customWidth="1"/>
    <col min="18" max="18" width="8.33203125" bestFit="1" customWidth="1"/>
    <col min="19" max="19" width="13" bestFit="1" customWidth="1"/>
    <col min="20" max="20" width="14.5" bestFit="1" customWidth="1"/>
    <col min="21" max="21" width="16.33203125" bestFit="1" customWidth="1"/>
    <col min="22" max="22" width="18.33203125" customWidth="1"/>
    <col min="23" max="23" width="12.6640625" bestFit="1" customWidth="1"/>
    <col min="24" max="24" width="16" bestFit="1" customWidth="1"/>
    <col min="25" max="26" width="11.83203125" bestFit="1" customWidth="1"/>
    <col min="27" max="27" width="10.83203125" bestFit="1" customWidth="1"/>
    <col min="28" max="29" width="11.83203125" bestFit="1" customWidth="1"/>
    <col min="30" max="30" width="10.5" bestFit="1" customWidth="1"/>
    <col min="31" max="31" width="9.6640625" bestFit="1" customWidth="1"/>
  </cols>
  <sheetData>
    <row r="1" spans="1:31">
      <c r="A1" s="157" t="s">
        <v>484</v>
      </c>
      <c r="B1" s="154" t="s">
        <v>606</v>
      </c>
      <c r="C1" s="154" t="s">
        <v>55</v>
      </c>
      <c r="D1" s="154" t="s">
        <v>57</v>
      </c>
      <c r="E1" s="154" t="s">
        <v>59</v>
      </c>
      <c r="F1" s="154" t="s">
        <v>607</v>
      </c>
      <c r="G1" s="154" t="s">
        <v>30</v>
      </c>
      <c r="H1" s="154" t="s">
        <v>64</v>
      </c>
      <c r="I1" s="154" t="s">
        <v>10</v>
      </c>
      <c r="J1" s="154" t="s">
        <v>67</v>
      </c>
      <c r="K1" s="154" t="s">
        <v>69</v>
      </c>
      <c r="L1" s="154" t="s">
        <v>71</v>
      </c>
      <c r="M1" s="154" t="s">
        <v>73</v>
      </c>
      <c r="N1" s="154" t="s">
        <v>608</v>
      </c>
      <c r="O1" s="154" t="s">
        <v>77</v>
      </c>
      <c r="P1" s="154" t="s">
        <v>79</v>
      </c>
      <c r="Q1" s="154" t="s">
        <v>609</v>
      </c>
      <c r="R1" s="154" t="s">
        <v>83</v>
      </c>
      <c r="S1" s="154" t="s">
        <v>85</v>
      </c>
      <c r="T1" s="154" t="s">
        <v>610</v>
      </c>
      <c r="U1" s="154" t="s">
        <v>89</v>
      </c>
      <c r="V1" s="154" t="s">
        <v>611</v>
      </c>
      <c r="W1" s="154" t="s">
        <v>612</v>
      </c>
      <c r="X1" s="154" t="s">
        <v>613</v>
      </c>
      <c r="Y1" s="154" t="s">
        <v>38</v>
      </c>
      <c r="Z1" s="154" t="s">
        <v>614</v>
      </c>
      <c r="AA1" s="154" t="s">
        <v>615</v>
      </c>
      <c r="AB1" s="154" t="s">
        <v>102</v>
      </c>
      <c r="AC1" s="154" t="s">
        <v>104</v>
      </c>
      <c r="AD1" s="154" t="s">
        <v>106</v>
      </c>
      <c r="AE1" s="154" t="s">
        <v>108</v>
      </c>
    </row>
    <row r="2" spans="1:31">
      <c r="A2" s="154" t="s">
        <v>55</v>
      </c>
      <c r="B2" s="156">
        <v>412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</row>
    <row r="3" spans="1:31">
      <c r="A3" s="154" t="s">
        <v>57</v>
      </c>
      <c r="B3" s="155">
        <v>275</v>
      </c>
      <c r="C3" s="106">
        <v>158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</row>
    <row r="4" spans="1:31">
      <c r="A4" s="154" t="s">
        <v>59</v>
      </c>
      <c r="B4" s="155">
        <v>198</v>
      </c>
      <c r="C4" s="106">
        <v>334</v>
      </c>
      <c r="D4" s="106">
        <v>256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</row>
    <row r="5" spans="1:31">
      <c r="A5" s="154" t="s">
        <v>607</v>
      </c>
      <c r="B5" s="155">
        <v>177</v>
      </c>
      <c r="C5" s="106">
        <v>257</v>
      </c>
      <c r="D5" s="106">
        <v>110</v>
      </c>
      <c r="E5" s="106">
        <v>217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</row>
    <row r="6" spans="1:31">
      <c r="A6" s="154" t="s">
        <v>30</v>
      </c>
      <c r="B6" s="155">
        <v>127</v>
      </c>
      <c r="C6" s="106">
        <v>301</v>
      </c>
      <c r="D6" s="106">
        <v>154</v>
      </c>
      <c r="E6" s="106">
        <v>209</v>
      </c>
      <c r="F6" s="106">
        <v>57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</row>
    <row r="7" spans="1:31">
      <c r="A7" s="154" t="s">
        <v>64</v>
      </c>
      <c r="B7" s="155">
        <v>92</v>
      </c>
      <c r="C7" s="106">
        <v>417</v>
      </c>
      <c r="D7" s="106">
        <v>270</v>
      </c>
      <c r="E7" s="106">
        <v>287</v>
      </c>
      <c r="F7" s="106">
        <v>172</v>
      </c>
      <c r="G7" s="106">
        <v>122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</row>
    <row r="8" spans="1:31">
      <c r="A8" s="154" t="s">
        <v>10</v>
      </c>
      <c r="B8" s="155">
        <v>86</v>
      </c>
      <c r="C8" s="106">
        <v>370</v>
      </c>
      <c r="D8" s="106">
        <v>223</v>
      </c>
      <c r="E8" s="106">
        <v>272</v>
      </c>
      <c r="F8" s="106">
        <v>126</v>
      </c>
      <c r="G8" s="106">
        <v>76</v>
      </c>
      <c r="H8" s="106">
        <v>63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</row>
    <row r="9" spans="1:31">
      <c r="A9" s="154" t="s">
        <v>67</v>
      </c>
      <c r="B9" s="155">
        <v>290</v>
      </c>
      <c r="C9" s="106">
        <v>608</v>
      </c>
      <c r="D9" s="106">
        <v>460</v>
      </c>
      <c r="E9" s="106">
        <v>495</v>
      </c>
      <c r="F9" s="106">
        <v>363</v>
      </c>
      <c r="G9" s="106">
        <v>313</v>
      </c>
      <c r="H9" s="106">
        <v>204</v>
      </c>
      <c r="I9" s="106">
        <v>253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</row>
    <row r="10" spans="1:31">
      <c r="A10" s="154" t="s">
        <v>69</v>
      </c>
      <c r="B10" s="155">
        <v>383</v>
      </c>
      <c r="C10" s="106">
        <v>701</v>
      </c>
      <c r="D10" s="106">
        <v>554</v>
      </c>
      <c r="E10" s="106">
        <v>462</v>
      </c>
      <c r="F10" s="106">
        <v>457</v>
      </c>
      <c r="G10" s="106">
        <v>407</v>
      </c>
      <c r="H10" s="106">
        <v>297</v>
      </c>
      <c r="I10" s="106">
        <v>346</v>
      </c>
      <c r="J10" s="106">
        <v>134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</row>
    <row r="11" spans="1:31">
      <c r="A11" s="154" t="s">
        <v>71</v>
      </c>
      <c r="B11" s="155">
        <v>427</v>
      </c>
      <c r="C11" s="106">
        <v>745</v>
      </c>
      <c r="D11" s="106">
        <v>598</v>
      </c>
      <c r="E11" s="106">
        <v>543</v>
      </c>
      <c r="F11" s="106">
        <v>501</v>
      </c>
      <c r="G11" s="106">
        <v>451</v>
      </c>
      <c r="H11" s="106">
        <v>341</v>
      </c>
      <c r="I11" s="106">
        <v>391</v>
      </c>
      <c r="J11" s="106">
        <v>178</v>
      </c>
      <c r="K11" s="106">
        <v>82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</row>
    <row r="12" spans="1:31">
      <c r="A12" s="154" t="s">
        <v>73</v>
      </c>
      <c r="B12" s="155">
        <v>326</v>
      </c>
      <c r="C12" s="106">
        <v>644</v>
      </c>
      <c r="D12" s="106">
        <v>497</v>
      </c>
      <c r="E12" s="106">
        <v>521</v>
      </c>
      <c r="F12" s="106">
        <v>400</v>
      </c>
      <c r="G12" s="106">
        <v>350</v>
      </c>
      <c r="H12" s="106">
        <v>240</v>
      </c>
      <c r="I12" s="106">
        <v>290</v>
      </c>
      <c r="J12" s="106">
        <v>49</v>
      </c>
      <c r="K12" s="106">
        <v>99</v>
      </c>
      <c r="L12" s="106">
        <v>144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</row>
    <row r="13" spans="1:31">
      <c r="A13" s="154" t="s">
        <v>608</v>
      </c>
      <c r="B13" s="155">
        <v>527</v>
      </c>
      <c r="C13" s="106">
        <v>845</v>
      </c>
      <c r="D13" s="106">
        <v>698</v>
      </c>
      <c r="E13" s="106">
        <v>722</v>
      </c>
      <c r="F13" s="106">
        <v>600</v>
      </c>
      <c r="G13" s="106">
        <v>550</v>
      </c>
      <c r="H13" s="106">
        <v>441</v>
      </c>
      <c r="I13" s="106">
        <v>490</v>
      </c>
      <c r="J13" s="106">
        <v>278</v>
      </c>
      <c r="K13" s="106">
        <v>226</v>
      </c>
      <c r="L13" s="106">
        <v>147</v>
      </c>
      <c r="M13" s="106">
        <v>244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</row>
    <row r="14" spans="1:31">
      <c r="A14" s="154" t="s">
        <v>77</v>
      </c>
      <c r="B14" s="155">
        <v>549</v>
      </c>
      <c r="C14" s="106">
        <v>867</v>
      </c>
      <c r="D14" s="106">
        <v>720</v>
      </c>
      <c r="E14" s="106">
        <v>744</v>
      </c>
      <c r="F14" s="106">
        <v>622</v>
      </c>
      <c r="G14" s="106">
        <v>573</v>
      </c>
      <c r="H14" s="106">
        <v>463</v>
      </c>
      <c r="I14" s="106">
        <v>512</v>
      </c>
      <c r="J14" s="106">
        <v>300</v>
      </c>
      <c r="K14" s="106">
        <v>248</v>
      </c>
      <c r="L14" s="106">
        <v>169</v>
      </c>
      <c r="M14" s="106">
        <v>266</v>
      </c>
      <c r="N14" s="106">
        <v>89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</row>
    <row r="15" spans="1:31">
      <c r="A15" s="154" t="s">
        <v>79</v>
      </c>
      <c r="B15" s="155">
        <v>225</v>
      </c>
      <c r="C15" s="106">
        <v>460</v>
      </c>
      <c r="D15" s="106">
        <v>416</v>
      </c>
      <c r="E15" s="106">
        <v>173</v>
      </c>
      <c r="F15" s="106">
        <v>384</v>
      </c>
      <c r="G15" s="106">
        <v>350</v>
      </c>
      <c r="H15" s="106">
        <v>304</v>
      </c>
      <c r="I15" s="106">
        <v>309</v>
      </c>
      <c r="J15" s="106">
        <v>469</v>
      </c>
      <c r="K15" s="106">
        <v>390</v>
      </c>
      <c r="L15" s="106">
        <v>469</v>
      </c>
      <c r="M15" s="106">
        <v>481</v>
      </c>
      <c r="N15" s="106">
        <v>650</v>
      </c>
      <c r="O15" s="106">
        <v>693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</row>
    <row r="16" spans="1:31">
      <c r="A16" s="154" t="s">
        <v>609</v>
      </c>
      <c r="B16" s="155">
        <v>397</v>
      </c>
      <c r="C16" s="106">
        <v>315</v>
      </c>
      <c r="D16" s="106">
        <v>388</v>
      </c>
      <c r="E16" s="106">
        <v>203</v>
      </c>
      <c r="F16" s="106">
        <v>370</v>
      </c>
      <c r="G16" s="106">
        <v>396</v>
      </c>
      <c r="H16" s="106">
        <v>486</v>
      </c>
      <c r="I16" s="106">
        <v>468</v>
      </c>
      <c r="J16" s="106">
        <v>671</v>
      </c>
      <c r="K16" s="106">
        <v>596</v>
      </c>
      <c r="L16" s="106">
        <v>675</v>
      </c>
      <c r="M16" s="106">
        <v>687</v>
      </c>
      <c r="N16" s="106">
        <v>857</v>
      </c>
      <c r="O16" s="106">
        <v>899</v>
      </c>
      <c r="P16" s="106">
        <v>205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</row>
    <row r="17" spans="1:31">
      <c r="A17" s="154" t="s">
        <v>83</v>
      </c>
      <c r="B17" s="155">
        <v>467</v>
      </c>
      <c r="C17" s="106">
        <v>487</v>
      </c>
      <c r="D17" s="106">
        <v>548</v>
      </c>
      <c r="E17" s="106">
        <v>325</v>
      </c>
      <c r="F17" s="106">
        <v>530</v>
      </c>
      <c r="G17" s="106">
        <v>557</v>
      </c>
      <c r="H17" s="106">
        <v>546</v>
      </c>
      <c r="I17" s="106">
        <v>549</v>
      </c>
      <c r="J17" s="106">
        <v>711</v>
      </c>
      <c r="K17" s="106">
        <v>636</v>
      </c>
      <c r="L17" s="106">
        <v>715</v>
      </c>
      <c r="M17" s="106">
        <v>727</v>
      </c>
      <c r="N17" s="106">
        <v>897</v>
      </c>
      <c r="O17" s="106">
        <v>940</v>
      </c>
      <c r="P17" s="106">
        <v>244</v>
      </c>
      <c r="Q17" s="106">
        <v>178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</row>
    <row r="18" spans="1:31" s="201" customFormat="1">
      <c r="A18" s="198" t="s">
        <v>85</v>
      </c>
      <c r="B18" s="199">
        <v>761</v>
      </c>
      <c r="C18" s="198">
        <v>781</v>
      </c>
      <c r="D18" s="198">
        <v>842</v>
      </c>
      <c r="E18" s="198">
        <v>619</v>
      </c>
      <c r="F18" s="198">
        <v>824</v>
      </c>
      <c r="G18" s="198">
        <v>850</v>
      </c>
      <c r="H18" s="198">
        <v>840</v>
      </c>
      <c r="I18" s="198">
        <v>844</v>
      </c>
      <c r="J18" s="198">
        <v>939</v>
      </c>
      <c r="K18" s="198">
        <v>815</v>
      </c>
      <c r="L18" s="198">
        <v>894</v>
      </c>
      <c r="M18" s="198">
        <v>905</v>
      </c>
      <c r="N18" s="198">
        <v>1033</v>
      </c>
      <c r="O18" s="198">
        <v>1118</v>
      </c>
      <c r="P18" s="198">
        <v>538</v>
      </c>
      <c r="Q18" s="198">
        <v>472</v>
      </c>
      <c r="R18" s="198">
        <v>300</v>
      </c>
      <c r="S18" s="200">
        <v>0</v>
      </c>
      <c r="T18" s="200">
        <v>0</v>
      </c>
      <c r="U18" s="200">
        <v>0</v>
      </c>
      <c r="V18" s="200">
        <v>0</v>
      </c>
      <c r="W18" s="200">
        <v>0</v>
      </c>
      <c r="X18" s="200">
        <v>0</v>
      </c>
      <c r="Y18" s="200">
        <v>0</v>
      </c>
      <c r="Z18" s="200">
        <v>0</v>
      </c>
      <c r="AA18" s="200">
        <v>0</v>
      </c>
      <c r="AB18" s="200">
        <v>0</v>
      </c>
      <c r="AC18" s="200">
        <v>0</v>
      </c>
      <c r="AD18" s="200">
        <v>0</v>
      </c>
      <c r="AE18" s="200">
        <v>0</v>
      </c>
    </row>
    <row r="19" spans="1:31" s="201" customFormat="1">
      <c r="A19" s="198" t="s">
        <v>610</v>
      </c>
      <c r="B19" s="199">
        <v>675</v>
      </c>
      <c r="C19" s="198">
        <v>640</v>
      </c>
      <c r="D19" s="198">
        <v>756</v>
      </c>
      <c r="E19" s="198">
        <v>533</v>
      </c>
      <c r="F19" s="198">
        <v>738</v>
      </c>
      <c r="G19" s="198">
        <v>764</v>
      </c>
      <c r="H19" s="198">
        <v>754</v>
      </c>
      <c r="I19" s="198">
        <v>758</v>
      </c>
      <c r="J19" s="198">
        <v>917</v>
      </c>
      <c r="K19" s="198">
        <v>844</v>
      </c>
      <c r="L19" s="198">
        <v>923</v>
      </c>
      <c r="M19" s="198">
        <v>934</v>
      </c>
      <c r="N19" s="198">
        <v>1104</v>
      </c>
      <c r="O19" s="198">
        <v>1147</v>
      </c>
      <c r="P19" s="198">
        <v>452</v>
      </c>
      <c r="Q19" s="198">
        <v>382</v>
      </c>
      <c r="R19" s="198">
        <v>214</v>
      </c>
      <c r="S19" s="198">
        <v>264</v>
      </c>
      <c r="T19" s="200">
        <v>0</v>
      </c>
      <c r="U19" s="200">
        <v>0</v>
      </c>
      <c r="V19" s="200">
        <v>0</v>
      </c>
      <c r="W19" s="200">
        <v>0</v>
      </c>
      <c r="X19" s="200">
        <v>0</v>
      </c>
      <c r="Y19" s="200">
        <v>0</v>
      </c>
      <c r="Z19" s="200">
        <v>0</v>
      </c>
      <c r="AA19" s="200">
        <v>0</v>
      </c>
      <c r="AB19" s="200">
        <v>0</v>
      </c>
      <c r="AC19" s="200">
        <v>0</v>
      </c>
      <c r="AD19" s="200">
        <v>0</v>
      </c>
      <c r="AE19" s="200">
        <v>0</v>
      </c>
    </row>
    <row r="20" spans="1:31" s="201" customFormat="1">
      <c r="A20" s="198" t="s">
        <v>89</v>
      </c>
      <c r="B20" s="199">
        <v>1068</v>
      </c>
      <c r="C20" s="198">
        <v>1088</v>
      </c>
      <c r="D20" s="198">
        <v>1149</v>
      </c>
      <c r="E20" s="198">
        <v>926</v>
      </c>
      <c r="F20" s="198">
        <v>1131</v>
      </c>
      <c r="G20" s="198">
        <v>1157</v>
      </c>
      <c r="H20" s="198">
        <v>1147</v>
      </c>
      <c r="I20" s="198">
        <v>1152</v>
      </c>
      <c r="J20" s="198">
        <v>1247</v>
      </c>
      <c r="K20" s="198">
        <v>1123</v>
      </c>
      <c r="L20" s="198">
        <v>1201</v>
      </c>
      <c r="M20" s="198">
        <v>1213</v>
      </c>
      <c r="N20" s="198">
        <v>1195</v>
      </c>
      <c r="O20" s="198">
        <v>1273</v>
      </c>
      <c r="P20" s="198">
        <v>845</v>
      </c>
      <c r="Q20" s="198">
        <v>779</v>
      </c>
      <c r="R20" s="198">
        <v>607</v>
      </c>
      <c r="S20" s="198">
        <v>312</v>
      </c>
      <c r="T20" s="198">
        <v>570</v>
      </c>
      <c r="U20" s="200">
        <v>0</v>
      </c>
      <c r="V20" s="200">
        <v>0</v>
      </c>
      <c r="W20" s="200">
        <v>0</v>
      </c>
      <c r="X20" s="200">
        <v>0</v>
      </c>
      <c r="Y20" s="200">
        <v>0</v>
      </c>
      <c r="Z20" s="200">
        <v>0</v>
      </c>
      <c r="AA20" s="200">
        <v>0</v>
      </c>
      <c r="AB20" s="200">
        <v>0</v>
      </c>
      <c r="AC20" s="200">
        <v>0</v>
      </c>
      <c r="AD20" s="200">
        <v>0</v>
      </c>
      <c r="AE20" s="200">
        <v>0</v>
      </c>
    </row>
    <row r="21" spans="1:31" s="201" customFormat="1">
      <c r="A21" s="198" t="s">
        <v>611</v>
      </c>
      <c r="B21" s="199">
        <v>794</v>
      </c>
      <c r="C21" s="198">
        <v>948</v>
      </c>
      <c r="D21" s="198">
        <v>948</v>
      </c>
      <c r="E21" s="198">
        <v>711</v>
      </c>
      <c r="F21" s="198">
        <v>930</v>
      </c>
      <c r="G21" s="198">
        <v>919</v>
      </c>
      <c r="H21" s="198">
        <v>851</v>
      </c>
      <c r="I21" s="198">
        <v>877</v>
      </c>
      <c r="J21" s="198">
        <v>882</v>
      </c>
      <c r="K21" s="198">
        <v>758</v>
      </c>
      <c r="L21" s="198">
        <v>837</v>
      </c>
      <c r="M21" s="198">
        <v>848</v>
      </c>
      <c r="N21" s="198">
        <v>854</v>
      </c>
      <c r="O21" s="198">
        <v>932</v>
      </c>
      <c r="P21" s="198">
        <v>571</v>
      </c>
      <c r="Q21" s="198">
        <v>695</v>
      </c>
      <c r="R21" s="198">
        <v>588</v>
      </c>
      <c r="S21" s="198">
        <v>308</v>
      </c>
      <c r="T21" s="198">
        <v>571</v>
      </c>
      <c r="U21" s="198">
        <v>351</v>
      </c>
      <c r="V21" s="200">
        <v>0</v>
      </c>
      <c r="W21" s="200">
        <v>0</v>
      </c>
      <c r="X21" s="200">
        <v>0</v>
      </c>
      <c r="Y21" s="200">
        <v>0</v>
      </c>
      <c r="Z21" s="200">
        <v>0</v>
      </c>
      <c r="AA21" s="200">
        <v>0</v>
      </c>
      <c r="AB21" s="200">
        <v>0</v>
      </c>
      <c r="AC21" s="200">
        <v>0</v>
      </c>
      <c r="AD21" s="200">
        <v>0</v>
      </c>
      <c r="AE21" s="200">
        <v>0</v>
      </c>
    </row>
    <row r="22" spans="1:31" s="201" customFormat="1">
      <c r="A22" s="198" t="s">
        <v>612</v>
      </c>
      <c r="B22" s="199">
        <v>840</v>
      </c>
      <c r="C22" s="198">
        <v>994</v>
      </c>
      <c r="D22" s="198">
        <v>994</v>
      </c>
      <c r="E22" s="198">
        <v>757</v>
      </c>
      <c r="F22" s="198">
        <v>976</v>
      </c>
      <c r="G22" s="198">
        <v>965</v>
      </c>
      <c r="H22" s="198">
        <v>872</v>
      </c>
      <c r="I22" s="198">
        <v>923</v>
      </c>
      <c r="J22" s="198">
        <v>891</v>
      </c>
      <c r="K22" s="198">
        <v>767</v>
      </c>
      <c r="L22" s="198">
        <v>745</v>
      </c>
      <c r="M22" s="198">
        <v>857</v>
      </c>
      <c r="N22" s="198">
        <v>725</v>
      </c>
      <c r="O22" s="198">
        <v>803</v>
      </c>
      <c r="P22" s="198">
        <v>617</v>
      </c>
      <c r="Q22" s="198">
        <v>741</v>
      </c>
      <c r="R22" s="198">
        <v>631</v>
      </c>
      <c r="S22" s="198">
        <v>553</v>
      </c>
      <c r="T22" s="198">
        <v>839</v>
      </c>
      <c r="U22" s="198">
        <v>594</v>
      </c>
      <c r="V22" s="198">
        <v>235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</row>
    <row r="23" spans="1:31">
      <c r="A23" s="154" t="s">
        <v>613</v>
      </c>
      <c r="B23" s="155">
        <v>602</v>
      </c>
      <c r="C23" s="106">
        <v>984</v>
      </c>
      <c r="D23" s="106">
        <v>783</v>
      </c>
      <c r="E23" s="106">
        <v>690</v>
      </c>
      <c r="F23" s="106">
        <v>685</v>
      </c>
      <c r="G23" s="106">
        <v>635</v>
      </c>
      <c r="H23" s="106">
        <v>514</v>
      </c>
      <c r="I23" s="106">
        <v>575</v>
      </c>
      <c r="J23" s="106">
        <v>503</v>
      </c>
      <c r="K23" s="106">
        <v>379</v>
      </c>
      <c r="L23" s="106">
        <v>355</v>
      </c>
      <c r="M23" s="106">
        <v>469</v>
      </c>
      <c r="N23" s="106">
        <v>341</v>
      </c>
      <c r="O23" s="106">
        <v>419</v>
      </c>
      <c r="P23" s="106">
        <v>517</v>
      </c>
      <c r="Q23" s="106">
        <v>731</v>
      </c>
      <c r="R23" s="106">
        <v>633</v>
      </c>
      <c r="S23" s="106">
        <v>698</v>
      </c>
      <c r="T23" s="106">
        <v>841</v>
      </c>
      <c r="U23" s="106">
        <v>862</v>
      </c>
      <c r="V23" s="106">
        <v>521</v>
      </c>
      <c r="W23" s="106">
        <v>476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</row>
    <row r="24" spans="1:31">
      <c r="A24" s="154" t="s">
        <v>38</v>
      </c>
      <c r="B24" s="155">
        <v>436</v>
      </c>
      <c r="C24" s="106">
        <v>591</v>
      </c>
      <c r="D24" s="106">
        <v>590</v>
      </c>
      <c r="E24" s="106">
        <v>353</v>
      </c>
      <c r="F24" s="106">
        <v>572</v>
      </c>
      <c r="G24" s="106">
        <v>561</v>
      </c>
      <c r="H24" s="106">
        <v>519</v>
      </c>
      <c r="I24" s="106">
        <v>520</v>
      </c>
      <c r="J24" s="106">
        <v>625</v>
      </c>
      <c r="K24" s="106">
        <v>501</v>
      </c>
      <c r="L24" s="106">
        <v>580</v>
      </c>
      <c r="M24" s="106">
        <v>591</v>
      </c>
      <c r="N24" s="106">
        <v>719</v>
      </c>
      <c r="O24" s="106">
        <v>804</v>
      </c>
      <c r="P24" s="106">
        <v>213</v>
      </c>
      <c r="Q24" s="106">
        <v>337</v>
      </c>
      <c r="R24" s="106">
        <v>246</v>
      </c>
      <c r="S24" s="106">
        <v>314</v>
      </c>
      <c r="T24" s="106">
        <v>454</v>
      </c>
      <c r="U24" s="106">
        <v>624</v>
      </c>
      <c r="V24" s="106">
        <v>355</v>
      </c>
      <c r="W24" s="106">
        <v>398</v>
      </c>
      <c r="X24" s="106">
        <v>397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</row>
    <row r="25" spans="1:31" s="201" customFormat="1">
      <c r="A25" s="198" t="s">
        <v>614</v>
      </c>
      <c r="B25" s="199">
        <v>820</v>
      </c>
      <c r="C25" s="198">
        <v>1009</v>
      </c>
      <c r="D25" s="198">
        <v>1009</v>
      </c>
      <c r="E25" s="198">
        <v>772</v>
      </c>
      <c r="F25" s="198">
        <v>884</v>
      </c>
      <c r="G25" s="198">
        <v>834</v>
      </c>
      <c r="H25" s="198">
        <v>713</v>
      </c>
      <c r="I25" s="198">
        <v>774</v>
      </c>
      <c r="J25" s="198">
        <v>702</v>
      </c>
      <c r="K25" s="198">
        <v>578</v>
      </c>
      <c r="L25" s="198">
        <v>472</v>
      </c>
      <c r="M25" s="198">
        <v>668</v>
      </c>
      <c r="N25" s="198">
        <v>452</v>
      </c>
      <c r="O25" s="198">
        <v>530</v>
      </c>
      <c r="P25" s="198">
        <v>632</v>
      </c>
      <c r="Q25" s="198">
        <v>756</v>
      </c>
      <c r="R25" s="198">
        <v>659</v>
      </c>
      <c r="S25" s="198">
        <v>723</v>
      </c>
      <c r="T25" s="198">
        <v>867</v>
      </c>
      <c r="U25" s="198">
        <v>888</v>
      </c>
      <c r="V25" s="198">
        <v>451</v>
      </c>
      <c r="W25" s="198">
        <v>278</v>
      </c>
      <c r="X25" s="198">
        <v>208</v>
      </c>
      <c r="Y25" s="198">
        <v>420</v>
      </c>
      <c r="Z25" s="200">
        <v>0</v>
      </c>
      <c r="AA25" s="200">
        <v>0</v>
      </c>
      <c r="AB25" s="200">
        <v>0</v>
      </c>
      <c r="AC25" s="200">
        <v>0</v>
      </c>
      <c r="AD25" s="200">
        <v>0</v>
      </c>
      <c r="AE25" s="200">
        <v>0</v>
      </c>
    </row>
    <row r="26" spans="1:31" s="201" customFormat="1">
      <c r="A26" s="198" t="s">
        <v>615</v>
      </c>
      <c r="B26" s="199">
        <v>755</v>
      </c>
      <c r="C26" s="198">
        <v>1118</v>
      </c>
      <c r="D26" s="198">
        <v>936</v>
      </c>
      <c r="E26" s="198">
        <v>844</v>
      </c>
      <c r="F26" s="198">
        <v>839</v>
      </c>
      <c r="G26" s="198">
        <v>789</v>
      </c>
      <c r="H26" s="198">
        <v>668</v>
      </c>
      <c r="I26" s="198">
        <v>729</v>
      </c>
      <c r="J26" s="198">
        <v>657</v>
      </c>
      <c r="K26" s="198">
        <v>533</v>
      </c>
      <c r="L26" s="198">
        <v>427</v>
      </c>
      <c r="M26" s="198">
        <v>623</v>
      </c>
      <c r="N26" s="198">
        <v>407</v>
      </c>
      <c r="O26" s="198">
        <v>485</v>
      </c>
      <c r="P26" s="198">
        <v>671</v>
      </c>
      <c r="Q26" s="198">
        <v>856</v>
      </c>
      <c r="R26" s="198">
        <v>768</v>
      </c>
      <c r="S26" s="198">
        <v>832</v>
      </c>
      <c r="T26" s="198">
        <v>976</v>
      </c>
      <c r="U26" s="198">
        <v>997</v>
      </c>
      <c r="V26" s="198">
        <v>625</v>
      </c>
      <c r="W26" s="198">
        <v>399</v>
      </c>
      <c r="X26" s="198">
        <v>163</v>
      </c>
      <c r="Y26" s="198">
        <v>533</v>
      </c>
      <c r="Z26" s="198">
        <v>124</v>
      </c>
      <c r="AA26" s="200">
        <v>0</v>
      </c>
      <c r="AB26" s="200">
        <v>0</v>
      </c>
      <c r="AC26" s="200">
        <v>0</v>
      </c>
      <c r="AD26" s="200">
        <v>0</v>
      </c>
      <c r="AE26" s="200">
        <v>0</v>
      </c>
    </row>
    <row r="27" spans="1:31">
      <c r="A27" s="154" t="s">
        <v>102</v>
      </c>
      <c r="B27" s="155">
        <v>546</v>
      </c>
      <c r="C27" s="106">
        <v>922</v>
      </c>
      <c r="D27" s="106">
        <v>727</v>
      </c>
      <c r="E27" s="106">
        <v>635</v>
      </c>
      <c r="F27" s="106">
        <v>630</v>
      </c>
      <c r="G27" s="106">
        <v>580</v>
      </c>
      <c r="H27" s="106">
        <v>459</v>
      </c>
      <c r="I27" s="106">
        <v>520</v>
      </c>
      <c r="J27" s="106">
        <v>448</v>
      </c>
      <c r="K27" s="106">
        <v>324</v>
      </c>
      <c r="L27" s="106">
        <v>218</v>
      </c>
      <c r="M27" s="106">
        <v>414</v>
      </c>
      <c r="N27" s="106">
        <v>200</v>
      </c>
      <c r="O27" s="106">
        <v>278</v>
      </c>
      <c r="P27" s="106">
        <v>462</v>
      </c>
      <c r="Q27" s="106">
        <v>668</v>
      </c>
      <c r="R27" s="106">
        <v>708</v>
      </c>
      <c r="S27" s="106">
        <v>843</v>
      </c>
      <c r="T27" s="106">
        <v>916</v>
      </c>
      <c r="U27" s="106">
        <v>996</v>
      </c>
      <c r="V27" s="106">
        <v>654</v>
      </c>
      <c r="W27" s="106">
        <v>523</v>
      </c>
      <c r="X27" s="106">
        <v>145</v>
      </c>
      <c r="Y27" s="106">
        <v>534</v>
      </c>
      <c r="Z27" s="106">
        <v>248</v>
      </c>
      <c r="AA27" s="106">
        <v>206</v>
      </c>
      <c r="AB27" s="26">
        <v>0</v>
      </c>
      <c r="AC27" s="26">
        <v>0</v>
      </c>
      <c r="AD27" s="26">
        <v>0</v>
      </c>
      <c r="AE27" s="26">
        <v>0</v>
      </c>
    </row>
    <row r="28" spans="1:31">
      <c r="A28" s="154" t="s">
        <v>104</v>
      </c>
      <c r="B28" s="155">
        <v>326</v>
      </c>
      <c r="C28" s="106">
        <v>654</v>
      </c>
      <c r="D28" s="106">
        <v>507</v>
      </c>
      <c r="E28" s="106">
        <v>464</v>
      </c>
      <c r="F28" s="106">
        <v>410</v>
      </c>
      <c r="G28" s="106">
        <v>360</v>
      </c>
      <c r="H28" s="106">
        <v>239</v>
      </c>
      <c r="I28" s="106">
        <v>300</v>
      </c>
      <c r="J28" s="106">
        <v>226</v>
      </c>
      <c r="K28" s="106">
        <v>102</v>
      </c>
      <c r="L28" s="106">
        <v>180</v>
      </c>
      <c r="M28" s="106">
        <v>192</v>
      </c>
      <c r="N28" s="106">
        <v>380</v>
      </c>
      <c r="O28" s="106">
        <v>405</v>
      </c>
      <c r="P28" s="106">
        <v>291</v>
      </c>
      <c r="Q28" s="106">
        <v>498</v>
      </c>
      <c r="R28" s="106">
        <v>538</v>
      </c>
      <c r="S28" s="106">
        <v>712</v>
      </c>
      <c r="T28" s="106">
        <v>746</v>
      </c>
      <c r="U28" s="106">
        <v>1002</v>
      </c>
      <c r="V28" s="106">
        <v>656</v>
      </c>
      <c r="W28" s="106">
        <v>666</v>
      </c>
      <c r="X28" s="106">
        <v>264</v>
      </c>
      <c r="Y28" s="106">
        <v>404</v>
      </c>
      <c r="Z28" s="106">
        <v>457</v>
      </c>
      <c r="AA28" s="106">
        <v>415</v>
      </c>
      <c r="AB28" s="106">
        <v>211</v>
      </c>
      <c r="AC28" s="26">
        <v>0</v>
      </c>
      <c r="AD28" s="26">
        <v>0</v>
      </c>
      <c r="AE28" s="26">
        <v>0</v>
      </c>
    </row>
    <row r="29" spans="1:31">
      <c r="A29" s="154" t="s">
        <v>106</v>
      </c>
      <c r="B29" s="155">
        <v>506</v>
      </c>
      <c r="C29" s="106">
        <v>286</v>
      </c>
      <c r="D29" s="106">
        <v>408</v>
      </c>
      <c r="E29" s="106">
        <v>312</v>
      </c>
      <c r="F29" s="106">
        <v>479</v>
      </c>
      <c r="G29" s="106">
        <v>505</v>
      </c>
      <c r="H29" s="106">
        <v>595</v>
      </c>
      <c r="I29" s="106">
        <v>577</v>
      </c>
      <c r="J29" s="106">
        <v>778</v>
      </c>
      <c r="K29" s="106">
        <v>705</v>
      </c>
      <c r="L29" s="106">
        <v>784</v>
      </c>
      <c r="M29" s="106">
        <v>795</v>
      </c>
      <c r="N29" s="106">
        <v>965</v>
      </c>
      <c r="O29" s="106">
        <v>1008</v>
      </c>
      <c r="P29" s="106">
        <v>314</v>
      </c>
      <c r="Q29" s="106">
        <v>125</v>
      </c>
      <c r="R29" s="106">
        <v>296</v>
      </c>
      <c r="S29" s="106">
        <v>589</v>
      </c>
      <c r="T29" s="106">
        <v>378</v>
      </c>
      <c r="U29" s="106">
        <v>896</v>
      </c>
      <c r="V29" s="106">
        <v>804</v>
      </c>
      <c r="W29" s="106">
        <v>850</v>
      </c>
      <c r="X29" s="106">
        <v>840</v>
      </c>
      <c r="Y29" s="106">
        <v>451</v>
      </c>
      <c r="Z29" s="106">
        <v>865</v>
      </c>
      <c r="AA29" s="106">
        <v>974</v>
      </c>
      <c r="AB29" s="106">
        <v>777</v>
      </c>
      <c r="AC29" s="106">
        <v>607</v>
      </c>
      <c r="AD29" s="26">
        <v>0</v>
      </c>
      <c r="AE29" s="26">
        <v>0</v>
      </c>
    </row>
    <row r="30" spans="1:31">
      <c r="A30" s="154" t="s">
        <v>108</v>
      </c>
      <c r="B30" s="155">
        <v>620</v>
      </c>
      <c r="C30" s="106">
        <v>544</v>
      </c>
      <c r="D30" s="106">
        <v>666</v>
      </c>
      <c r="E30" s="106">
        <v>478</v>
      </c>
      <c r="F30" s="106">
        <v>683</v>
      </c>
      <c r="G30" s="106">
        <v>709</v>
      </c>
      <c r="H30" s="106">
        <v>699</v>
      </c>
      <c r="I30" s="106">
        <v>704</v>
      </c>
      <c r="J30" s="106">
        <v>862</v>
      </c>
      <c r="K30" s="106">
        <v>789</v>
      </c>
      <c r="L30" s="106">
        <v>868</v>
      </c>
      <c r="M30" s="106">
        <v>879</v>
      </c>
      <c r="N30" s="106">
        <v>1050</v>
      </c>
      <c r="O30" s="106">
        <v>1092</v>
      </c>
      <c r="P30" s="106">
        <v>397</v>
      </c>
      <c r="Q30" s="106">
        <v>331</v>
      </c>
      <c r="R30" s="106">
        <v>159</v>
      </c>
      <c r="S30" s="106">
        <v>303</v>
      </c>
      <c r="T30" s="106">
        <v>102</v>
      </c>
      <c r="U30" s="106">
        <v>610</v>
      </c>
      <c r="V30" s="106">
        <v>612</v>
      </c>
      <c r="W30" s="106">
        <v>783</v>
      </c>
      <c r="X30" s="106">
        <v>787</v>
      </c>
      <c r="Y30" s="106">
        <v>397</v>
      </c>
      <c r="Z30" s="106">
        <v>812</v>
      </c>
      <c r="AA30" s="106">
        <v>921</v>
      </c>
      <c r="AB30" s="106">
        <v>861</v>
      </c>
      <c r="AC30" s="106">
        <v>691</v>
      </c>
      <c r="AD30" s="106">
        <v>285</v>
      </c>
      <c r="AE30" s="26">
        <v>0</v>
      </c>
    </row>
    <row r="31" spans="1:31" s="201" customFormat="1">
      <c r="A31" s="198" t="s">
        <v>110</v>
      </c>
      <c r="B31" s="199">
        <v>1055</v>
      </c>
      <c r="C31" s="198">
        <v>1075</v>
      </c>
      <c r="D31" s="198">
        <v>1136</v>
      </c>
      <c r="E31" s="198">
        <v>913</v>
      </c>
      <c r="F31" s="198">
        <v>1118</v>
      </c>
      <c r="G31" s="198">
        <v>1145</v>
      </c>
      <c r="H31" s="198">
        <v>1134</v>
      </c>
      <c r="I31" s="198">
        <v>1139</v>
      </c>
      <c r="J31" s="198">
        <v>1234</v>
      </c>
      <c r="K31" s="198">
        <v>1110</v>
      </c>
      <c r="L31" s="198">
        <v>1189</v>
      </c>
      <c r="M31" s="198">
        <v>1200</v>
      </c>
      <c r="N31" s="198">
        <v>1328</v>
      </c>
      <c r="O31" s="198">
        <v>1413</v>
      </c>
      <c r="P31" s="198">
        <v>832</v>
      </c>
      <c r="Q31" s="198">
        <v>766</v>
      </c>
      <c r="R31" s="198">
        <v>595</v>
      </c>
      <c r="S31" s="198">
        <v>300</v>
      </c>
      <c r="T31" s="198">
        <v>457</v>
      </c>
      <c r="U31" s="198">
        <v>198</v>
      </c>
      <c r="V31" s="198">
        <v>441</v>
      </c>
      <c r="W31" s="198">
        <v>678</v>
      </c>
      <c r="X31" s="198">
        <v>953</v>
      </c>
      <c r="Y31" s="198">
        <v>609</v>
      </c>
      <c r="Z31" s="198">
        <v>948</v>
      </c>
      <c r="AA31" s="198">
        <v>1088</v>
      </c>
      <c r="AB31" s="198">
        <v>1086</v>
      </c>
      <c r="AC31" s="198">
        <v>1009</v>
      </c>
      <c r="AD31" s="198">
        <v>885</v>
      </c>
      <c r="AE31" s="198">
        <v>597</v>
      </c>
    </row>
    <row r="34" spans="1:30">
      <c r="A34" s="157" t="s">
        <v>616</v>
      </c>
      <c r="B34" s="154" t="s">
        <v>55</v>
      </c>
      <c r="C34" s="154" t="s">
        <v>57</v>
      </c>
      <c r="D34" s="154" t="s">
        <v>59</v>
      </c>
      <c r="E34" s="154" t="s">
        <v>607</v>
      </c>
      <c r="F34" s="154" t="s">
        <v>30</v>
      </c>
      <c r="G34" s="154" t="s">
        <v>64</v>
      </c>
      <c r="H34" s="154" t="s">
        <v>10</v>
      </c>
      <c r="I34" s="154" t="s">
        <v>67</v>
      </c>
      <c r="J34" s="154" t="s">
        <v>69</v>
      </c>
      <c r="K34" s="154" t="s">
        <v>71</v>
      </c>
      <c r="L34" s="154" t="s">
        <v>73</v>
      </c>
      <c r="M34" s="154" t="s">
        <v>608</v>
      </c>
      <c r="N34" s="154" t="s">
        <v>77</v>
      </c>
      <c r="O34" s="154" t="s">
        <v>79</v>
      </c>
      <c r="P34" s="154" t="s">
        <v>609</v>
      </c>
      <c r="Q34" s="154" t="s">
        <v>83</v>
      </c>
      <c r="R34" s="154" t="s">
        <v>85</v>
      </c>
      <c r="S34" s="154" t="s">
        <v>610</v>
      </c>
      <c r="T34" s="154" t="s">
        <v>89</v>
      </c>
      <c r="U34" s="154" t="s">
        <v>611</v>
      </c>
      <c r="V34" s="154" t="s">
        <v>612</v>
      </c>
      <c r="W34" s="154" t="s">
        <v>613</v>
      </c>
      <c r="X34" s="154" t="s">
        <v>38</v>
      </c>
      <c r="Y34" s="154" t="s">
        <v>614</v>
      </c>
      <c r="Z34" s="154" t="s">
        <v>615</v>
      </c>
      <c r="AA34" s="154" t="s">
        <v>102</v>
      </c>
      <c r="AB34" s="154" t="s">
        <v>104</v>
      </c>
      <c r="AC34" s="154" t="s">
        <v>106</v>
      </c>
      <c r="AD34" s="154" t="s">
        <v>108</v>
      </c>
    </row>
    <row r="35" spans="1:30">
      <c r="A35" s="154" t="s">
        <v>55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154" t="s">
        <v>57</v>
      </c>
      <c r="B36" s="155">
        <f>B3+B$2-C3</f>
        <v>529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154" t="s">
        <v>59</v>
      </c>
      <c r="B37" s="155">
        <f>B4+B$2-C4</f>
        <v>276</v>
      </c>
      <c r="C37" s="106">
        <f>$B4+B$3-D4</f>
        <v>217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154" t="s">
        <v>607</v>
      </c>
      <c r="B38" s="155">
        <f t="shared" ref="B38:B63" si="0">B5+B$2-C5</f>
        <v>332</v>
      </c>
      <c r="C38" s="106">
        <f>$B5+B$3-D5</f>
        <v>342</v>
      </c>
      <c r="D38" s="106">
        <f>$B5+B$4-E5</f>
        <v>158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154" t="s">
        <v>30</v>
      </c>
      <c r="B39" s="155">
        <f t="shared" si="0"/>
        <v>238</v>
      </c>
      <c r="C39" s="106">
        <f t="shared" ref="C39:C64" si="1">$B6+B$3-D6</f>
        <v>248</v>
      </c>
      <c r="D39" s="106">
        <f t="shared" ref="D39:D64" si="2">$B6+B$4-E6</f>
        <v>116</v>
      </c>
      <c r="E39" s="106">
        <f>$B6+B$5-F6</f>
        <v>247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97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154" t="s">
        <v>64</v>
      </c>
      <c r="B40" s="155">
        <f t="shared" si="0"/>
        <v>87</v>
      </c>
      <c r="C40" s="106">
        <f t="shared" si="1"/>
        <v>97</v>
      </c>
      <c r="D40" s="106">
        <f t="shared" si="2"/>
        <v>3</v>
      </c>
      <c r="E40" s="106">
        <f t="shared" ref="E40:E64" si="3">$B7+B$5-F7</f>
        <v>97</v>
      </c>
      <c r="F40" s="106">
        <f>$B7+B$6-G7</f>
        <v>97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154" t="s">
        <v>10</v>
      </c>
      <c r="B41" s="155">
        <f t="shared" si="0"/>
        <v>128</v>
      </c>
      <c r="C41" s="106">
        <f t="shared" si="1"/>
        <v>138</v>
      </c>
      <c r="D41" s="106">
        <f t="shared" si="2"/>
        <v>12</v>
      </c>
      <c r="E41" s="106">
        <f t="shared" si="3"/>
        <v>137</v>
      </c>
      <c r="F41" s="106">
        <f t="shared" ref="F41:F64" si="4">$B8+B$6-G8</f>
        <v>137</v>
      </c>
      <c r="G41" s="106">
        <f>$B8+B$7-H8</f>
        <v>115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154" t="s">
        <v>67</v>
      </c>
      <c r="B42" s="155">
        <f t="shared" si="0"/>
        <v>94</v>
      </c>
      <c r="C42" s="106">
        <f t="shared" si="1"/>
        <v>105</v>
      </c>
      <c r="D42" s="106">
        <f t="shared" si="2"/>
        <v>-7</v>
      </c>
      <c r="E42" s="106">
        <f t="shared" si="3"/>
        <v>104</v>
      </c>
      <c r="F42" s="106">
        <f t="shared" si="4"/>
        <v>104</v>
      </c>
      <c r="G42" s="106">
        <f t="shared" ref="G42:G64" si="5">$B9+B$7-H9</f>
        <v>178</v>
      </c>
      <c r="H42" s="106">
        <f>$B9+B$8-I9</f>
        <v>123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154" t="s">
        <v>69</v>
      </c>
      <c r="B43" s="155">
        <f t="shared" si="0"/>
        <v>94</v>
      </c>
      <c r="C43" s="106">
        <f t="shared" si="1"/>
        <v>104</v>
      </c>
      <c r="D43" s="106">
        <f t="shared" si="2"/>
        <v>119</v>
      </c>
      <c r="E43" s="106">
        <f t="shared" si="3"/>
        <v>103</v>
      </c>
      <c r="F43" s="106">
        <f t="shared" si="4"/>
        <v>103</v>
      </c>
      <c r="G43" s="106">
        <f t="shared" si="5"/>
        <v>178</v>
      </c>
      <c r="H43" s="106">
        <f t="shared" ref="H43:H64" si="6">$B10+B$8-I10</f>
        <v>123</v>
      </c>
      <c r="I43" s="106">
        <f>$B10+B$9-J10</f>
        <v>539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154" t="s">
        <v>71</v>
      </c>
      <c r="B44" s="155">
        <f t="shared" si="0"/>
        <v>94</v>
      </c>
      <c r="C44" s="106">
        <f t="shared" si="1"/>
        <v>104</v>
      </c>
      <c r="D44" s="106">
        <f t="shared" si="2"/>
        <v>82</v>
      </c>
      <c r="E44" s="106">
        <f t="shared" si="3"/>
        <v>103</v>
      </c>
      <c r="F44" s="106">
        <f t="shared" si="4"/>
        <v>103</v>
      </c>
      <c r="G44" s="106">
        <f t="shared" si="5"/>
        <v>178</v>
      </c>
      <c r="H44" s="106">
        <f t="shared" si="6"/>
        <v>122</v>
      </c>
      <c r="I44" s="106">
        <f t="shared" ref="I44:I64" si="7">$B11+B$9-J11</f>
        <v>539</v>
      </c>
      <c r="J44" s="106">
        <f>$B11+B$10-K11</f>
        <v>728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154" t="s">
        <v>73</v>
      </c>
      <c r="B45" s="155">
        <f t="shared" si="0"/>
        <v>94</v>
      </c>
      <c r="C45" s="106">
        <f t="shared" si="1"/>
        <v>104</v>
      </c>
      <c r="D45" s="106">
        <f t="shared" si="2"/>
        <v>3</v>
      </c>
      <c r="E45" s="106">
        <f t="shared" si="3"/>
        <v>103</v>
      </c>
      <c r="F45" s="106">
        <f t="shared" si="4"/>
        <v>103</v>
      </c>
      <c r="G45" s="106">
        <f t="shared" si="5"/>
        <v>178</v>
      </c>
      <c r="H45" s="106">
        <f t="shared" si="6"/>
        <v>122</v>
      </c>
      <c r="I45" s="106">
        <f t="shared" si="7"/>
        <v>567</v>
      </c>
      <c r="J45" s="106">
        <f t="shared" ref="J45:J64" si="8">$B12+B$10-K12</f>
        <v>610</v>
      </c>
      <c r="K45" s="106">
        <f>$B12+B$11-L12</f>
        <v>609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154" t="s">
        <v>608</v>
      </c>
      <c r="B46" s="155">
        <f t="shared" si="0"/>
        <v>94</v>
      </c>
      <c r="C46" s="106">
        <f t="shared" si="1"/>
        <v>104</v>
      </c>
      <c r="D46" s="106">
        <f t="shared" si="2"/>
        <v>3</v>
      </c>
      <c r="E46" s="106">
        <f t="shared" si="3"/>
        <v>104</v>
      </c>
      <c r="F46" s="106">
        <f t="shared" si="4"/>
        <v>104</v>
      </c>
      <c r="G46" s="106">
        <f t="shared" si="5"/>
        <v>178</v>
      </c>
      <c r="H46" s="106">
        <f t="shared" si="6"/>
        <v>123</v>
      </c>
      <c r="I46" s="106">
        <f t="shared" si="7"/>
        <v>539</v>
      </c>
      <c r="J46" s="106">
        <f t="shared" si="8"/>
        <v>684</v>
      </c>
      <c r="K46" s="106">
        <f t="shared" ref="K46:K64" si="9">$B13+B$11-L13</f>
        <v>807</v>
      </c>
      <c r="L46" s="106">
        <f>$B13+B$12-M13</f>
        <v>609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154" t="s">
        <v>77</v>
      </c>
      <c r="B47" s="155">
        <f t="shared" si="0"/>
        <v>94</v>
      </c>
      <c r="C47" s="106">
        <f t="shared" si="1"/>
        <v>104</v>
      </c>
      <c r="D47" s="106">
        <f t="shared" si="2"/>
        <v>3</v>
      </c>
      <c r="E47" s="106">
        <f t="shared" si="3"/>
        <v>104</v>
      </c>
      <c r="F47" s="106">
        <f t="shared" si="4"/>
        <v>103</v>
      </c>
      <c r="G47" s="106">
        <f t="shared" si="5"/>
        <v>178</v>
      </c>
      <c r="H47" s="106">
        <f t="shared" si="6"/>
        <v>123</v>
      </c>
      <c r="I47" s="106">
        <f t="shared" si="7"/>
        <v>539</v>
      </c>
      <c r="J47" s="106">
        <f t="shared" si="8"/>
        <v>684</v>
      </c>
      <c r="K47" s="106">
        <f t="shared" si="9"/>
        <v>807</v>
      </c>
      <c r="L47" s="106">
        <f t="shared" ref="L47:L64" si="10">$B14+B$12-M14</f>
        <v>609</v>
      </c>
      <c r="M47" s="106">
        <f>$B14+B$13-N14</f>
        <v>987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154" t="s">
        <v>79</v>
      </c>
      <c r="B48" s="155">
        <f t="shared" si="0"/>
        <v>177</v>
      </c>
      <c r="C48" s="106">
        <f t="shared" si="1"/>
        <v>84</v>
      </c>
      <c r="D48" s="106">
        <f t="shared" si="2"/>
        <v>250</v>
      </c>
      <c r="E48" s="106">
        <f t="shared" si="3"/>
        <v>18</v>
      </c>
      <c r="F48" s="106">
        <f t="shared" si="4"/>
        <v>2</v>
      </c>
      <c r="G48" s="106">
        <f t="shared" si="5"/>
        <v>13</v>
      </c>
      <c r="H48" s="106">
        <f t="shared" si="6"/>
        <v>2</v>
      </c>
      <c r="I48" s="106">
        <f t="shared" si="7"/>
        <v>46</v>
      </c>
      <c r="J48" s="106">
        <f t="shared" si="8"/>
        <v>218</v>
      </c>
      <c r="K48" s="106">
        <f t="shared" si="9"/>
        <v>183</v>
      </c>
      <c r="L48" s="106">
        <f t="shared" si="10"/>
        <v>70</v>
      </c>
      <c r="M48" s="106">
        <f t="shared" ref="M48:M64" si="11">$B15+B$13-N15</f>
        <v>102</v>
      </c>
      <c r="N48" s="106">
        <f>$B15+B$14-O15</f>
        <v>81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154" t="s">
        <v>609</v>
      </c>
      <c r="B49" s="155">
        <f t="shared" si="0"/>
        <v>494</v>
      </c>
      <c r="C49" s="106">
        <f t="shared" si="1"/>
        <v>284</v>
      </c>
      <c r="D49" s="106">
        <f t="shared" si="2"/>
        <v>392</v>
      </c>
      <c r="E49" s="106">
        <f t="shared" si="3"/>
        <v>204</v>
      </c>
      <c r="F49" s="106">
        <f t="shared" si="4"/>
        <v>128</v>
      </c>
      <c r="G49" s="106">
        <f t="shared" si="5"/>
        <v>3</v>
      </c>
      <c r="H49" s="106">
        <f t="shared" si="6"/>
        <v>15</v>
      </c>
      <c r="I49" s="106">
        <f t="shared" si="7"/>
        <v>16</v>
      </c>
      <c r="J49" s="106">
        <f t="shared" si="8"/>
        <v>184</v>
      </c>
      <c r="K49" s="106">
        <f t="shared" si="9"/>
        <v>149</v>
      </c>
      <c r="L49" s="106">
        <f t="shared" si="10"/>
        <v>36</v>
      </c>
      <c r="M49" s="106">
        <f t="shared" si="11"/>
        <v>67</v>
      </c>
      <c r="N49" s="106">
        <f t="shared" ref="N49:N64" si="12">$B16+B$14-O16</f>
        <v>47</v>
      </c>
      <c r="O49" s="106">
        <f>$B16+B$15-P16</f>
        <v>417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154" t="s">
        <v>83</v>
      </c>
      <c r="B50" s="155">
        <f t="shared" si="0"/>
        <v>392</v>
      </c>
      <c r="C50" s="106">
        <f t="shared" si="1"/>
        <v>194</v>
      </c>
      <c r="D50" s="106">
        <f t="shared" si="2"/>
        <v>340</v>
      </c>
      <c r="E50" s="106">
        <f t="shared" si="3"/>
        <v>114</v>
      </c>
      <c r="F50" s="106">
        <f t="shared" si="4"/>
        <v>37</v>
      </c>
      <c r="G50" s="106">
        <f t="shared" si="5"/>
        <v>13</v>
      </c>
      <c r="H50" s="106">
        <f t="shared" si="6"/>
        <v>4</v>
      </c>
      <c r="I50" s="106">
        <f t="shared" si="7"/>
        <v>46</v>
      </c>
      <c r="J50" s="106">
        <f t="shared" si="8"/>
        <v>214</v>
      </c>
      <c r="K50" s="106">
        <f t="shared" si="9"/>
        <v>179</v>
      </c>
      <c r="L50" s="106">
        <f t="shared" si="10"/>
        <v>66</v>
      </c>
      <c r="M50" s="106">
        <f t="shared" si="11"/>
        <v>97</v>
      </c>
      <c r="N50" s="106">
        <f t="shared" si="12"/>
        <v>76</v>
      </c>
      <c r="O50" s="106">
        <f t="shared" ref="O50:O64" si="13">$B17+B$15-P17</f>
        <v>448</v>
      </c>
      <c r="P50" s="106">
        <f>$B17+B$16-Q17</f>
        <v>686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s="201" customFormat="1">
      <c r="A51" s="198" t="s">
        <v>85</v>
      </c>
      <c r="B51" s="199">
        <f t="shared" si="0"/>
        <v>392</v>
      </c>
      <c r="C51" s="198">
        <f t="shared" si="1"/>
        <v>194</v>
      </c>
      <c r="D51" s="198">
        <f t="shared" si="2"/>
        <v>340</v>
      </c>
      <c r="E51" s="198">
        <f t="shared" si="3"/>
        <v>114</v>
      </c>
      <c r="F51" s="198">
        <f t="shared" si="4"/>
        <v>38</v>
      </c>
      <c r="G51" s="198">
        <f t="shared" si="5"/>
        <v>13</v>
      </c>
      <c r="H51" s="198">
        <f t="shared" si="6"/>
        <v>3</v>
      </c>
      <c r="I51" s="198">
        <f t="shared" si="7"/>
        <v>112</v>
      </c>
      <c r="J51" s="198">
        <f t="shared" si="8"/>
        <v>329</v>
      </c>
      <c r="K51" s="198">
        <f t="shared" si="9"/>
        <v>294</v>
      </c>
      <c r="L51" s="198">
        <f t="shared" si="10"/>
        <v>182</v>
      </c>
      <c r="M51" s="198">
        <f t="shared" si="11"/>
        <v>255</v>
      </c>
      <c r="N51" s="198">
        <f t="shared" si="12"/>
        <v>192</v>
      </c>
      <c r="O51" s="198">
        <f t="shared" si="13"/>
        <v>448</v>
      </c>
      <c r="P51" s="198">
        <f t="shared" ref="P51:P64" si="14">$B18+B$16-Q18</f>
        <v>686</v>
      </c>
      <c r="Q51" s="198">
        <f>$B18+B$17-R18</f>
        <v>928</v>
      </c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</row>
    <row r="52" spans="1:30" s="201" customFormat="1">
      <c r="A52" s="198" t="s">
        <v>610</v>
      </c>
      <c r="B52" s="199">
        <f t="shared" si="0"/>
        <v>447</v>
      </c>
      <c r="C52" s="198">
        <f t="shared" si="1"/>
        <v>194</v>
      </c>
      <c r="D52" s="198">
        <f t="shared" si="2"/>
        <v>340</v>
      </c>
      <c r="E52" s="198">
        <f t="shared" si="3"/>
        <v>114</v>
      </c>
      <c r="F52" s="198">
        <f t="shared" si="4"/>
        <v>38</v>
      </c>
      <c r="G52" s="198">
        <f t="shared" si="5"/>
        <v>13</v>
      </c>
      <c r="H52" s="198">
        <f t="shared" si="6"/>
        <v>3</v>
      </c>
      <c r="I52" s="198">
        <f t="shared" si="7"/>
        <v>48</v>
      </c>
      <c r="J52" s="198">
        <f t="shared" si="8"/>
        <v>214</v>
      </c>
      <c r="K52" s="198">
        <f t="shared" si="9"/>
        <v>179</v>
      </c>
      <c r="L52" s="198">
        <f t="shared" si="10"/>
        <v>67</v>
      </c>
      <c r="M52" s="198">
        <f t="shared" si="11"/>
        <v>98</v>
      </c>
      <c r="N52" s="198">
        <f t="shared" si="12"/>
        <v>77</v>
      </c>
      <c r="O52" s="198">
        <f t="shared" si="13"/>
        <v>448</v>
      </c>
      <c r="P52" s="198">
        <f t="shared" si="14"/>
        <v>690</v>
      </c>
      <c r="Q52" s="198">
        <f t="shared" ref="Q52:Q64" si="15">$B19+B$17-R19</f>
        <v>928</v>
      </c>
      <c r="R52" s="198">
        <f>$B19+B$18-S19</f>
        <v>1172</v>
      </c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</row>
    <row r="53" spans="1:30" s="201" customFormat="1">
      <c r="A53" s="198" t="s">
        <v>89</v>
      </c>
      <c r="B53" s="199">
        <f t="shared" si="0"/>
        <v>392</v>
      </c>
      <c r="C53" s="198">
        <f t="shared" si="1"/>
        <v>194</v>
      </c>
      <c r="D53" s="198">
        <f t="shared" si="2"/>
        <v>340</v>
      </c>
      <c r="E53" s="198">
        <f t="shared" si="3"/>
        <v>114</v>
      </c>
      <c r="F53" s="198">
        <f t="shared" si="4"/>
        <v>38</v>
      </c>
      <c r="G53" s="198">
        <f t="shared" si="5"/>
        <v>13</v>
      </c>
      <c r="H53" s="198">
        <f t="shared" si="6"/>
        <v>2</v>
      </c>
      <c r="I53" s="198">
        <f t="shared" si="7"/>
        <v>111</v>
      </c>
      <c r="J53" s="198">
        <f t="shared" si="8"/>
        <v>328</v>
      </c>
      <c r="K53" s="198">
        <f t="shared" si="9"/>
        <v>294</v>
      </c>
      <c r="L53" s="198">
        <f t="shared" si="10"/>
        <v>181</v>
      </c>
      <c r="M53" s="198">
        <f t="shared" si="11"/>
        <v>400</v>
      </c>
      <c r="N53" s="198">
        <f t="shared" si="12"/>
        <v>344</v>
      </c>
      <c r="O53" s="198">
        <f t="shared" si="13"/>
        <v>448</v>
      </c>
      <c r="P53" s="198">
        <f t="shared" si="14"/>
        <v>686</v>
      </c>
      <c r="Q53" s="198">
        <f t="shared" si="15"/>
        <v>928</v>
      </c>
      <c r="R53" s="198">
        <f t="shared" ref="R53:R64" si="16">$B20+B$18-S20</f>
        <v>1517</v>
      </c>
      <c r="S53" s="198">
        <f>$B20+B$19-T20</f>
        <v>1173</v>
      </c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</row>
    <row r="54" spans="1:30" s="201" customFormat="1">
      <c r="A54" s="198" t="s">
        <v>611</v>
      </c>
      <c r="B54" s="199">
        <f t="shared" si="0"/>
        <v>258</v>
      </c>
      <c r="C54" s="198">
        <f t="shared" si="1"/>
        <v>121</v>
      </c>
      <c r="D54" s="198">
        <f t="shared" si="2"/>
        <v>281</v>
      </c>
      <c r="E54" s="198">
        <f t="shared" si="3"/>
        <v>41</v>
      </c>
      <c r="F54" s="198">
        <f t="shared" si="4"/>
        <v>2</v>
      </c>
      <c r="G54" s="198">
        <f t="shared" si="5"/>
        <v>35</v>
      </c>
      <c r="H54" s="198">
        <f t="shared" si="6"/>
        <v>3</v>
      </c>
      <c r="I54" s="198">
        <f t="shared" si="7"/>
        <v>202</v>
      </c>
      <c r="J54" s="198">
        <f t="shared" si="8"/>
        <v>419</v>
      </c>
      <c r="K54" s="198">
        <f t="shared" si="9"/>
        <v>384</v>
      </c>
      <c r="L54" s="198">
        <f t="shared" si="10"/>
        <v>272</v>
      </c>
      <c r="M54" s="198">
        <f t="shared" si="11"/>
        <v>467</v>
      </c>
      <c r="N54" s="198">
        <f t="shared" si="12"/>
        <v>411</v>
      </c>
      <c r="O54" s="198">
        <f t="shared" si="13"/>
        <v>448</v>
      </c>
      <c r="P54" s="198">
        <f t="shared" si="14"/>
        <v>496</v>
      </c>
      <c r="Q54" s="198">
        <f t="shared" si="15"/>
        <v>673</v>
      </c>
      <c r="R54" s="198">
        <f t="shared" si="16"/>
        <v>1247</v>
      </c>
      <c r="S54" s="198">
        <f t="shared" ref="S54:S64" si="17">$B21+B$19-T21</f>
        <v>898</v>
      </c>
      <c r="T54" s="198">
        <f>$B21+B$20-U21</f>
        <v>1511</v>
      </c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</row>
    <row r="55" spans="1:30" s="201" customFormat="1">
      <c r="A55" s="198" t="s">
        <v>612</v>
      </c>
      <c r="B55" s="199">
        <f t="shared" si="0"/>
        <v>258</v>
      </c>
      <c r="C55" s="198">
        <f t="shared" si="1"/>
        <v>121</v>
      </c>
      <c r="D55" s="198">
        <f t="shared" si="2"/>
        <v>281</v>
      </c>
      <c r="E55" s="198">
        <f t="shared" si="3"/>
        <v>41</v>
      </c>
      <c r="F55" s="198">
        <f t="shared" si="4"/>
        <v>2</v>
      </c>
      <c r="G55" s="198">
        <f t="shared" si="5"/>
        <v>60</v>
      </c>
      <c r="H55" s="198">
        <f t="shared" si="6"/>
        <v>3</v>
      </c>
      <c r="I55" s="198">
        <f t="shared" si="7"/>
        <v>239</v>
      </c>
      <c r="J55" s="198">
        <f t="shared" si="8"/>
        <v>456</v>
      </c>
      <c r="K55" s="198">
        <f t="shared" si="9"/>
        <v>522</v>
      </c>
      <c r="L55" s="198">
        <f t="shared" si="10"/>
        <v>309</v>
      </c>
      <c r="M55" s="198">
        <f t="shared" si="11"/>
        <v>642</v>
      </c>
      <c r="N55" s="198">
        <f t="shared" si="12"/>
        <v>586</v>
      </c>
      <c r="O55" s="198">
        <f t="shared" si="13"/>
        <v>448</v>
      </c>
      <c r="P55" s="198">
        <f t="shared" si="14"/>
        <v>496</v>
      </c>
      <c r="Q55" s="198">
        <f t="shared" si="15"/>
        <v>676</v>
      </c>
      <c r="R55" s="198">
        <f t="shared" si="16"/>
        <v>1048</v>
      </c>
      <c r="S55" s="198">
        <f t="shared" si="17"/>
        <v>676</v>
      </c>
      <c r="T55" s="198">
        <f t="shared" ref="T55:T64" si="18">$B22+B$20-U22</f>
        <v>1314</v>
      </c>
      <c r="U55" s="198">
        <f>$B22+B$21-V22</f>
        <v>1399</v>
      </c>
      <c r="V55" s="200"/>
      <c r="W55" s="200"/>
      <c r="X55" s="200"/>
      <c r="Y55" s="200"/>
      <c r="Z55" s="200"/>
      <c r="AA55" s="200"/>
      <c r="AB55" s="200"/>
      <c r="AC55" s="200"/>
      <c r="AD55" s="200"/>
    </row>
    <row r="56" spans="1:30">
      <c r="A56" s="154" t="s">
        <v>613</v>
      </c>
      <c r="B56" s="155">
        <f t="shared" si="0"/>
        <v>30</v>
      </c>
      <c r="C56" s="106">
        <f t="shared" si="1"/>
        <v>94</v>
      </c>
      <c r="D56" s="106">
        <f t="shared" si="2"/>
        <v>110</v>
      </c>
      <c r="E56" s="106">
        <f t="shared" si="3"/>
        <v>94</v>
      </c>
      <c r="F56" s="106">
        <f t="shared" si="4"/>
        <v>94</v>
      </c>
      <c r="G56" s="106">
        <f t="shared" si="5"/>
        <v>180</v>
      </c>
      <c r="H56" s="106">
        <f t="shared" si="6"/>
        <v>113</v>
      </c>
      <c r="I56" s="106">
        <f t="shared" si="7"/>
        <v>389</v>
      </c>
      <c r="J56" s="106">
        <f t="shared" si="8"/>
        <v>606</v>
      </c>
      <c r="K56" s="106">
        <f t="shared" si="9"/>
        <v>674</v>
      </c>
      <c r="L56" s="106">
        <f t="shared" si="10"/>
        <v>459</v>
      </c>
      <c r="M56" s="106">
        <f t="shared" si="11"/>
        <v>788</v>
      </c>
      <c r="N56" s="106">
        <f t="shared" si="12"/>
        <v>732</v>
      </c>
      <c r="O56" s="106">
        <f t="shared" si="13"/>
        <v>310</v>
      </c>
      <c r="P56" s="106">
        <f t="shared" si="14"/>
        <v>268</v>
      </c>
      <c r="Q56" s="106">
        <f t="shared" si="15"/>
        <v>436</v>
      </c>
      <c r="R56" s="106">
        <f t="shared" si="16"/>
        <v>665</v>
      </c>
      <c r="S56" s="106">
        <f t="shared" si="17"/>
        <v>436</v>
      </c>
      <c r="T56" s="106">
        <f t="shared" si="18"/>
        <v>808</v>
      </c>
      <c r="U56" s="106">
        <f t="shared" ref="U56:U64" si="19">$B23+B$21-V23</f>
        <v>875</v>
      </c>
      <c r="V56" s="106">
        <f>$B23+B$22-W23</f>
        <v>966</v>
      </c>
      <c r="W56" s="26"/>
      <c r="X56" s="26"/>
      <c r="Y56" s="26"/>
      <c r="Z56" s="26"/>
      <c r="AA56" s="26"/>
      <c r="AB56" s="26"/>
      <c r="AC56" s="26"/>
      <c r="AD56" s="26"/>
    </row>
    <row r="57" spans="1:30">
      <c r="A57" s="154" t="s">
        <v>38</v>
      </c>
      <c r="B57" s="155">
        <f t="shared" si="0"/>
        <v>257</v>
      </c>
      <c r="C57" s="106">
        <f t="shared" si="1"/>
        <v>121</v>
      </c>
      <c r="D57" s="106">
        <f t="shared" si="2"/>
        <v>281</v>
      </c>
      <c r="E57" s="106">
        <f t="shared" si="3"/>
        <v>41</v>
      </c>
      <c r="F57" s="106">
        <f t="shared" si="4"/>
        <v>2</v>
      </c>
      <c r="G57" s="106">
        <f t="shared" si="5"/>
        <v>9</v>
      </c>
      <c r="H57" s="106">
        <f t="shared" si="6"/>
        <v>2</v>
      </c>
      <c r="I57" s="106">
        <f t="shared" si="7"/>
        <v>101</v>
      </c>
      <c r="J57" s="106">
        <f t="shared" si="8"/>
        <v>318</v>
      </c>
      <c r="K57" s="106">
        <f t="shared" si="9"/>
        <v>283</v>
      </c>
      <c r="L57" s="106">
        <f t="shared" si="10"/>
        <v>171</v>
      </c>
      <c r="M57" s="106">
        <f t="shared" si="11"/>
        <v>244</v>
      </c>
      <c r="N57" s="106">
        <f t="shared" si="12"/>
        <v>181</v>
      </c>
      <c r="O57" s="106">
        <f t="shared" si="13"/>
        <v>448</v>
      </c>
      <c r="P57" s="106">
        <f t="shared" si="14"/>
        <v>496</v>
      </c>
      <c r="Q57" s="106">
        <f t="shared" si="15"/>
        <v>657</v>
      </c>
      <c r="R57" s="106">
        <f t="shared" si="16"/>
        <v>883</v>
      </c>
      <c r="S57" s="106">
        <f t="shared" si="17"/>
        <v>657</v>
      </c>
      <c r="T57" s="106">
        <f t="shared" si="18"/>
        <v>880</v>
      </c>
      <c r="U57" s="106">
        <f t="shared" si="19"/>
        <v>875</v>
      </c>
      <c r="V57" s="106">
        <f t="shared" ref="V57:V64" si="20">$B24+B$22-W24</f>
        <v>878</v>
      </c>
      <c r="W57" s="106">
        <f>$B24+B$23-X24</f>
        <v>641</v>
      </c>
      <c r="X57" s="26"/>
      <c r="Y57" s="26"/>
      <c r="Z57" s="26"/>
      <c r="AA57" s="26"/>
      <c r="AB57" s="26"/>
      <c r="AC57" s="26"/>
      <c r="AD57" s="26"/>
    </row>
    <row r="58" spans="1:30" s="201" customFormat="1">
      <c r="A58" s="198" t="s">
        <v>614</v>
      </c>
      <c r="B58" s="199">
        <f t="shared" si="0"/>
        <v>223</v>
      </c>
      <c r="C58" s="198">
        <f t="shared" si="1"/>
        <v>86</v>
      </c>
      <c r="D58" s="198">
        <f t="shared" si="2"/>
        <v>246</v>
      </c>
      <c r="E58" s="198">
        <f t="shared" si="3"/>
        <v>113</v>
      </c>
      <c r="F58" s="198">
        <f t="shared" si="4"/>
        <v>113</v>
      </c>
      <c r="G58" s="198">
        <f t="shared" si="5"/>
        <v>199</v>
      </c>
      <c r="H58" s="198">
        <f t="shared" si="6"/>
        <v>132</v>
      </c>
      <c r="I58" s="198">
        <f t="shared" si="7"/>
        <v>408</v>
      </c>
      <c r="J58" s="198">
        <f t="shared" si="8"/>
        <v>625</v>
      </c>
      <c r="K58" s="198">
        <f t="shared" si="9"/>
        <v>775</v>
      </c>
      <c r="L58" s="198">
        <f t="shared" si="10"/>
        <v>478</v>
      </c>
      <c r="M58" s="198">
        <f t="shared" si="11"/>
        <v>895</v>
      </c>
      <c r="N58" s="198">
        <f t="shared" si="12"/>
        <v>839</v>
      </c>
      <c r="O58" s="198">
        <f t="shared" si="13"/>
        <v>413</v>
      </c>
      <c r="P58" s="198">
        <f t="shared" si="14"/>
        <v>461</v>
      </c>
      <c r="Q58" s="198">
        <f t="shared" si="15"/>
        <v>628</v>
      </c>
      <c r="R58" s="198">
        <f t="shared" si="16"/>
        <v>858</v>
      </c>
      <c r="S58" s="198">
        <f t="shared" si="17"/>
        <v>628</v>
      </c>
      <c r="T58" s="198">
        <f t="shared" si="18"/>
        <v>1000</v>
      </c>
      <c r="U58" s="198">
        <f t="shared" si="19"/>
        <v>1163</v>
      </c>
      <c r="V58" s="198">
        <f t="shared" si="20"/>
        <v>1382</v>
      </c>
      <c r="W58" s="198">
        <f t="shared" ref="W58:W64" si="21">$B25+B$23-X25</f>
        <v>1214</v>
      </c>
      <c r="X58" s="198">
        <f>$B25+B$24-Y25</f>
        <v>836</v>
      </c>
      <c r="Y58" s="200"/>
      <c r="Z58" s="200"/>
      <c r="AA58" s="200"/>
      <c r="AB58" s="200"/>
      <c r="AC58" s="200"/>
      <c r="AD58" s="200"/>
    </row>
    <row r="59" spans="1:30" s="201" customFormat="1">
      <c r="A59" s="198" t="s">
        <v>615</v>
      </c>
      <c r="B59" s="199">
        <f t="shared" si="0"/>
        <v>49</v>
      </c>
      <c r="C59" s="198">
        <f t="shared" si="1"/>
        <v>94</v>
      </c>
      <c r="D59" s="198">
        <f t="shared" si="2"/>
        <v>109</v>
      </c>
      <c r="E59" s="198">
        <f t="shared" si="3"/>
        <v>93</v>
      </c>
      <c r="F59" s="198">
        <f t="shared" si="4"/>
        <v>93</v>
      </c>
      <c r="G59" s="198">
        <f t="shared" si="5"/>
        <v>179</v>
      </c>
      <c r="H59" s="198">
        <f t="shared" si="6"/>
        <v>112</v>
      </c>
      <c r="I59" s="198">
        <f t="shared" si="7"/>
        <v>388</v>
      </c>
      <c r="J59" s="198">
        <f t="shared" si="8"/>
        <v>605</v>
      </c>
      <c r="K59" s="198">
        <f t="shared" si="9"/>
        <v>755</v>
      </c>
      <c r="L59" s="198">
        <f t="shared" si="10"/>
        <v>458</v>
      </c>
      <c r="M59" s="198">
        <f t="shared" si="11"/>
        <v>875</v>
      </c>
      <c r="N59" s="198">
        <f t="shared" si="12"/>
        <v>819</v>
      </c>
      <c r="O59" s="198">
        <f t="shared" si="13"/>
        <v>309</v>
      </c>
      <c r="P59" s="198">
        <f t="shared" si="14"/>
        <v>296</v>
      </c>
      <c r="Q59" s="198">
        <f t="shared" si="15"/>
        <v>454</v>
      </c>
      <c r="R59" s="198">
        <f t="shared" si="16"/>
        <v>684</v>
      </c>
      <c r="S59" s="198">
        <f t="shared" si="17"/>
        <v>454</v>
      </c>
      <c r="T59" s="198">
        <f t="shared" si="18"/>
        <v>826</v>
      </c>
      <c r="U59" s="198">
        <f t="shared" si="19"/>
        <v>924</v>
      </c>
      <c r="V59" s="198">
        <f t="shared" si="20"/>
        <v>1196</v>
      </c>
      <c r="W59" s="198">
        <f t="shared" si="21"/>
        <v>1194</v>
      </c>
      <c r="X59" s="198">
        <f t="shared" ref="X59:X64" si="22">$B26+B$24-Y26</f>
        <v>658</v>
      </c>
      <c r="Y59" s="198">
        <f>$B26+B$25-Z26</f>
        <v>1451</v>
      </c>
      <c r="Z59" s="200"/>
      <c r="AA59" s="200"/>
      <c r="AB59" s="200"/>
      <c r="AC59" s="200"/>
      <c r="AD59" s="200"/>
    </row>
    <row r="60" spans="1:30">
      <c r="A60" s="154" t="s">
        <v>102</v>
      </c>
      <c r="B60" s="155">
        <f t="shared" si="0"/>
        <v>36</v>
      </c>
      <c r="C60" s="106">
        <f t="shared" si="1"/>
        <v>94</v>
      </c>
      <c r="D60" s="106">
        <f t="shared" si="2"/>
        <v>109</v>
      </c>
      <c r="E60" s="106">
        <f t="shared" si="3"/>
        <v>93</v>
      </c>
      <c r="F60" s="106">
        <f t="shared" si="4"/>
        <v>93</v>
      </c>
      <c r="G60" s="106">
        <f t="shared" si="5"/>
        <v>179</v>
      </c>
      <c r="H60" s="106">
        <f t="shared" si="6"/>
        <v>112</v>
      </c>
      <c r="I60" s="106">
        <f t="shared" si="7"/>
        <v>388</v>
      </c>
      <c r="J60" s="106">
        <f t="shared" si="8"/>
        <v>605</v>
      </c>
      <c r="K60" s="106">
        <f t="shared" si="9"/>
        <v>755</v>
      </c>
      <c r="L60" s="106">
        <f t="shared" si="10"/>
        <v>458</v>
      </c>
      <c r="M60" s="106">
        <f t="shared" si="11"/>
        <v>873</v>
      </c>
      <c r="N60" s="106">
        <f t="shared" si="12"/>
        <v>817</v>
      </c>
      <c r="O60" s="106">
        <f t="shared" si="13"/>
        <v>309</v>
      </c>
      <c r="P60" s="106">
        <f t="shared" si="14"/>
        <v>275</v>
      </c>
      <c r="Q60" s="106">
        <f t="shared" si="15"/>
        <v>305</v>
      </c>
      <c r="R60" s="106">
        <f t="shared" si="16"/>
        <v>464</v>
      </c>
      <c r="S60" s="106">
        <f t="shared" si="17"/>
        <v>305</v>
      </c>
      <c r="T60" s="106">
        <f t="shared" si="18"/>
        <v>618</v>
      </c>
      <c r="U60" s="106">
        <f t="shared" si="19"/>
        <v>686</v>
      </c>
      <c r="V60" s="106">
        <f t="shared" si="20"/>
        <v>863</v>
      </c>
      <c r="W60" s="106">
        <f t="shared" si="21"/>
        <v>1003</v>
      </c>
      <c r="X60" s="106">
        <f t="shared" si="22"/>
        <v>448</v>
      </c>
      <c r="Y60" s="106">
        <f t="shared" ref="Y60:Y64" si="23">$B27+B$25-Z27</f>
        <v>1118</v>
      </c>
      <c r="Z60" s="106">
        <f>$B27+B$26-AA27</f>
        <v>1095</v>
      </c>
      <c r="AA60" s="26"/>
      <c r="AB60" s="26"/>
      <c r="AC60" s="26"/>
      <c r="AD60" s="26"/>
    </row>
    <row r="61" spans="1:30">
      <c r="A61" s="154" t="s">
        <v>104</v>
      </c>
      <c r="B61" s="155">
        <f t="shared" si="0"/>
        <v>84</v>
      </c>
      <c r="C61" s="106">
        <f t="shared" si="1"/>
        <v>94</v>
      </c>
      <c r="D61" s="106">
        <f t="shared" si="2"/>
        <v>60</v>
      </c>
      <c r="E61" s="106">
        <f t="shared" si="3"/>
        <v>93</v>
      </c>
      <c r="F61" s="106">
        <f t="shared" si="4"/>
        <v>93</v>
      </c>
      <c r="G61" s="106">
        <f t="shared" si="5"/>
        <v>179</v>
      </c>
      <c r="H61" s="106">
        <f t="shared" si="6"/>
        <v>112</v>
      </c>
      <c r="I61" s="106">
        <f t="shared" si="7"/>
        <v>390</v>
      </c>
      <c r="J61" s="106">
        <f t="shared" si="8"/>
        <v>607</v>
      </c>
      <c r="K61" s="106">
        <f t="shared" si="9"/>
        <v>573</v>
      </c>
      <c r="L61" s="106">
        <f t="shared" si="10"/>
        <v>460</v>
      </c>
      <c r="M61" s="106">
        <f t="shared" si="11"/>
        <v>473</v>
      </c>
      <c r="N61" s="106">
        <f t="shared" si="12"/>
        <v>470</v>
      </c>
      <c r="O61" s="106">
        <f t="shared" si="13"/>
        <v>260</v>
      </c>
      <c r="P61" s="106">
        <f t="shared" si="14"/>
        <v>225</v>
      </c>
      <c r="Q61" s="106">
        <f t="shared" si="15"/>
        <v>255</v>
      </c>
      <c r="R61" s="106">
        <f t="shared" si="16"/>
        <v>375</v>
      </c>
      <c r="S61" s="106">
        <f t="shared" si="17"/>
        <v>255</v>
      </c>
      <c r="T61" s="106">
        <f t="shared" si="18"/>
        <v>392</v>
      </c>
      <c r="U61" s="106">
        <f t="shared" si="19"/>
        <v>464</v>
      </c>
      <c r="V61" s="106">
        <f t="shared" si="20"/>
        <v>500</v>
      </c>
      <c r="W61" s="106">
        <f t="shared" si="21"/>
        <v>664</v>
      </c>
      <c r="X61" s="106">
        <f t="shared" si="22"/>
        <v>358</v>
      </c>
      <c r="Y61" s="106">
        <f t="shared" si="23"/>
        <v>689</v>
      </c>
      <c r="Z61" s="106">
        <f t="shared" ref="Z61:Z64" si="24">$B28+B$26-AA28</f>
        <v>666</v>
      </c>
      <c r="AA61" s="106">
        <f>$B28+B$27-AB28</f>
        <v>661</v>
      </c>
      <c r="AB61" s="26"/>
      <c r="AC61" s="26"/>
      <c r="AD61" s="26"/>
    </row>
    <row r="62" spans="1:30">
      <c r="A62" s="154" t="s">
        <v>106</v>
      </c>
      <c r="B62" s="155">
        <f t="shared" si="0"/>
        <v>632</v>
      </c>
      <c r="C62" s="106">
        <f t="shared" si="1"/>
        <v>373</v>
      </c>
      <c r="D62" s="106">
        <f t="shared" si="2"/>
        <v>392</v>
      </c>
      <c r="E62" s="106">
        <f t="shared" si="3"/>
        <v>204</v>
      </c>
      <c r="F62" s="106">
        <f t="shared" si="4"/>
        <v>128</v>
      </c>
      <c r="G62" s="106">
        <f t="shared" si="5"/>
        <v>3</v>
      </c>
      <c r="H62" s="106">
        <f t="shared" si="6"/>
        <v>15</v>
      </c>
      <c r="I62" s="106">
        <f t="shared" si="7"/>
        <v>18</v>
      </c>
      <c r="J62" s="106">
        <f t="shared" si="8"/>
        <v>184</v>
      </c>
      <c r="K62" s="106">
        <f t="shared" si="9"/>
        <v>149</v>
      </c>
      <c r="L62" s="106">
        <f t="shared" si="10"/>
        <v>37</v>
      </c>
      <c r="M62" s="106">
        <f t="shared" si="11"/>
        <v>68</v>
      </c>
      <c r="N62" s="106">
        <f t="shared" si="12"/>
        <v>47</v>
      </c>
      <c r="O62" s="106">
        <f t="shared" si="13"/>
        <v>417</v>
      </c>
      <c r="P62" s="106">
        <f t="shared" si="14"/>
        <v>778</v>
      </c>
      <c r="Q62" s="106">
        <f t="shared" si="15"/>
        <v>677</v>
      </c>
      <c r="R62" s="106">
        <f t="shared" si="16"/>
        <v>678</v>
      </c>
      <c r="S62" s="106">
        <f t="shared" si="17"/>
        <v>803</v>
      </c>
      <c r="T62" s="106">
        <f t="shared" si="18"/>
        <v>678</v>
      </c>
      <c r="U62" s="106">
        <f t="shared" si="19"/>
        <v>496</v>
      </c>
      <c r="V62" s="106">
        <f t="shared" si="20"/>
        <v>496</v>
      </c>
      <c r="W62" s="106">
        <f t="shared" si="21"/>
        <v>268</v>
      </c>
      <c r="X62" s="106">
        <f t="shared" si="22"/>
        <v>491</v>
      </c>
      <c r="Y62" s="106">
        <f t="shared" si="23"/>
        <v>461</v>
      </c>
      <c r="Z62" s="106">
        <f t="shared" si="24"/>
        <v>287</v>
      </c>
      <c r="AA62" s="106">
        <f t="shared" ref="AA62:AA64" si="25">$B29+B$27-AB29</f>
        <v>275</v>
      </c>
      <c r="AB62" s="106">
        <f>$B29+B$28-AC29</f>
        <v>225</v>
      </c>
      <c r="AC62" s="26"/>
      <c r="AD62" s="26"/>
    </row>
    <row r="63" spans="1:30">
      <c r="A63" s="154" t="s">
        <v>108</v>
      </c>
      <c r="B63" s="155">
        <f t="shared" si="0"/>
        <v>488</v>
      </c>
      <c r="C63" s="106">
        <f t="shared" si="1"/>
        <v>229</v>
      </c>
      <c r="D63" s="106">
        <f t="shared" si="2"/>
        <v>340</v>
      </c>
      <c r="E63" s="106">
        <f t="shared" si="3"/>
        <v>114</v>
      </c>
      <c r="F63" s="106">
        <f t="shared" si="4"/>
        <v>38</v>
      </c>
      <c r="G63" s="106">
        <f t="shared" si="5"/>
        <v>13</v>
      </c>
      <c r="H63" s="106">
        <f t="shared" si="6"/>
        <v>2</v>
      </c>
      <c r="I63" s="106">
        <f t="shared" si="7"/>
        <v>48</v>
      </c>
      <c r="J63" s="106">
        <f t="shared" si="8"/>
        <v>214</v>
      </c>
      <c r="K63" s="106">
        <f t="shared" si="9"/>
        <v>179</v>
      </c>
      <c r="L63" s="106">
        <f t="shared" si="10"/>
        <v>67</v>
      </c>
      <c r="M63" s="106">
        <f t="shared" si="11"/>
        <v>97</v>
      </c>
      <c r="N63" s="106">
        <f t="shared" si="12"/>
        <v>77</v>
      </c>
      <c r="O63" s="106">
        <f t="shared" si="13"/>
        <v>448</v>
      </c>
      <c r="P63" s="106">
        <f t="shared" si="14"/>
        <v>686</v>
      </c>
      <c r="Q63" s="106">
        <f t="shared" si="15"/>
        <v>928</v>
      </c>
      <c r="R63" s="106">
        <f t="shared" si="16"/>
        <v>1078</v>
      </c>
      <c r="S63" s="106">
        <f t="shared" si="17"/>
        <v>1193</v>
      </c>
      <c r="T63" s="106">
        <f t="shared" si="18"/>
        <v>1078</v>
      </c>
      <c r="U63" s="106">
        <f t="shared" si="19"/>
        <v>802</v>
      </c>
      <c r="V63" s="106">
        <f t="shared" si="20"/>
        <v>677</v>
      </c>
      <c r="W63" s="106">
        <f t="shared" si="21"/>
        <v>435</v>
      </c>
      <c r="X63" s="106">
        <f t="shared" si="22"/>
        <v>659</v>
      </c>
      <c r="Y63" s="106">
        <f t="shared" si="23"/>
        <v>628</v>
      </c>
      <c r="Z63" s="106">
        <f t="shared" si="24"/>
        <v>454</v>
      </c>
      <c r="AA63" s="106">
        <f t="shared" si="25"/>
        <v>305</v>
      </c>
      <c r="AB63" s="106">
        <f t="shared" ref="AB63:AB64" si="26">$B30+B$28-AC30</f>
        <v>255</v>
      </c>
      <c r="AC63" s="106">
        <f>$B30+B$29-AD30</f>
        <v>841</v>
      </c>
      <c r="AD63" s="26"/>
    </row>
    <row r="64" spans="1:30" s="201" customFormat="1">
      <c r="A64" s="198" t="s">
        <v>110</v>
      </c>
      <c r="B64" s="199">
        <f>B31+B$2-C31</f>
        <v>392</v>
      </c>
      <c r="C64" s="198">
        <f t="shared" si="1"/>
        <v>194</v>
      </c>
      <c r="D64" s="198">
        <f t="shared" si="2"/>
        <v>340</v>
      </c>
      <c r="E64" s="198">
        <f t="shared" si="3"/>
        <v>114</v>
      </c>
      <c r="F64" s="198">
        <f t="shared" si="4"/>
        <v>37</v>
      </c>
      <c r="G64" s="198">
        <f t="shared" si="5"/>
        <v>13</v>
      </c>
      <c r="H64" s="198">
        <f t="shared" si="6"/>
        <v>2</v>
      </c>
      <c r="I64" s="198">
        <f t="shared" si="7"/>
        <v>111</v>
      </c>
      <c r="J64" s="198">
        <f t="shared" si="8"/>
        <v>328</v>
      </c>
      <c r="K64" s="198">
        <f t="shared" si="9"/>
        <v>293</v>
      </c>
      <c r="L64" s="198">
        <f t="shared" si="10"/>
        <v>181</v>
      </c>
      <c r="M64" s="198">
        <f t="shared" si="11"/>
        <v>254</v>
      </c>
      <c r="N64" s="198">
        <f t="shared" si="12"/>
        <v>191</v>
      </c>
      <c r="O64" s="198">
        <f t="shared" si="13"/>
        <v>448</v>
      </c>
      <c r="P64" s="198">
        <f t="shared" si="14"/>
        <v>686</v>
      </c>
      <c r="Q64" s="198">
        <f t="shared" si="15"/>
        <v>927</v>
      </c>
      <c r="R64" s="198">
        <f t="shared" si="16"/>
        <v>1516</v>
      </c>
      <c r="S64" s="198">
        <f t="shared" si="17"/>
        <v>1273</v>
      </c>
      <c r="T64" s="198">
        <f t="shared" si="18"/>
        <v>1925</v>
      </c>
      <c r="U64" s="198">
        <f t="shared" si="19"/>
        <v>1408</v>
      </c>
      <c r="V64" s="198">
        <f t="shared" si="20"/>
        <v>1217</v>
      </c>
      <c r="W64" s="198">
        <f t="shared" si="21"/>
        <v>704</v>
      </c>
      <c r="X64" s="198">
        <f t="shared" si="22"/>
        <v>882</v>
      </c>
      <c r="Y64" s="198">
        <f t="shared" si="23"/>
        <v>927</v>
      </c>
      <c r="Z64" s="198">
        <f t="shared" si="24"/>
        <v>722</v>
      </c>
      <c r="AA64" s="198">
        <f t="shared" si="25"/>
        <v>515</v>
      </c>
      <c r="AB64" s="198">
        <f t="shared" si="26"/>
        <v>372</v>
      </c>
      <c r="AC64" s="198">
        <f>$B31+B$29-AD31</f>
        <v>676</v>
      </c>
      <c r="AD64" s="198">
        <f>$B31+B$30-AE31</f>
        <v>1078</v>
      </c>
    </row>
    <row r="68" spans="1:26">
      <c r="H68" t="s">
        <v>617</v>
      </c>
      <c r="I68" t="s">
        <v>618</v>
      </c>
      <c r="J68" t="s">
        <v>619</v>
      </c>
    </row>
    <row r="69" spans="1:26" ht="19">
      <c r="A69" s="161" t="s">
        <v>484</v>
      </c>
      <c r="B69" s="162" t="s">
        <v>606</v>
      </c>
      <c r="C69" s="238" t="s">
        <v>620</v>
      </c>
      <c r="H69" s="167" t="s">
        <v>621</v>
      </c>
      <c r="I69">
        <v>8.5</v>
      </c>
      <c r="J69">
        <v>7</v>
      </c>
    </row>
    <row r="70" spans="1:26" ht="19">
      <c r="A70" s="162" t="s">
        <v>89</v>
      </c>
      <c r="B70" s="163">
        <v>1068</v>
      </c>
      <c r="C70" s="163">
        <f>B70/80</f>
        <v>13.35</v>
      </c>
      <c r="H70" t="s">
        <v>622</v>
      </c>
      <c r="I70">
        <v>80</v>
      </c>
      <c r="J70">
        <v>80</v>
      </c>
    </row>
    <row r="71" spans="1:26" ht="19">
      <c r="A71" s="162" t="s">
        <v>110</v>
      </c>
      <c r="B71" s="163">
        <v>1055</v>
      </c>
      <c r="C71" s="163">
        <f t="shared" ref="C71:C98" si="27">B71/80</f>
        <v>13.1875</v>
      </c>
      <c r="H71" s="167" t="s">
        <v>623</v>
      </c>
      <c r="I71">
        <v>5.5</v>
      </c>
      <c r="J71">
        <v>6</v>
      </c>
    </row>
    <row r="72" spans="1:26" ht="32">
      <c r="A72" s="162" t="s">
        <v>612</v>
      </c>
      <c r="B72" s="163">
        <v>840</v>
      </c>
      <c r="C72" s="163">
        <f t="shared" si="27"/>
        <v>10.5</v>
      </c>
      <c r="H72" s="167" t="s">
        <v>624</v>
      </c>
      <c r="I72">
        <v>15</v>
      </c>
      <c r="J72">
        <v>20</v>
      </c>
    </row>
    <row r="73" spans="1:26" ht="19">
      <c r="A73" s="162" t="s">
        <v>614</v>
      </c>
      <c r="B73" s="163">
        <v>820</v>
      </c>
      <c r="C73" s="163">
        <f t="shared" si="27"/>
        <v>10.25</v>
      </c>
      <c r="H73" s="167" t="s">
        <v>625</v>
      </c>
      <c r="I73">
        <v>0.75</v>
      </c>
      <c r="J73">
        <v>0.75</v>
      </c>
    </row>
    <row r="74" spans="1:26" ht="19">
      <c r="A74" s="162" t="s">
        <v>611</v>
      </c>
      <c r="B74" s="163">
        <v>794</v>
      </c>
      <c r="C74" s="163">
        <f t="shared" si="27"/>
        <v>9.9250000000000007</v>
      </c>
    </row>
    <row r="75" spans="1:26" ht="19">
      <c r="A75" s="162" t="s">
        <v>85</v>
      </c>
      <c r="B75" s="163">
        <v>761</v>
      </c>
      <c r="C75" s="163">
        <f t="shared" si="27"/>
        <v>9.5124999999999993</v>
      </c>
    </row>
    <row r="76" spans="1:26" ht="19">
      <c r="A76" s="162" t="s">
        <v>615</v>
      </c>
      <c r="B76" s="163">
        <v>755</v>
      </c>
      <c r="C76" s="163">
        <f t="shared" si="27"/>
        <v>9.4375</v>
      </c>
    </row>
    <row r="77" spans="1:26" ht="19">
      <c r="A77" s="162" t="s">
        <v>610</v>
      </c>
      <c r="B77" s="163">
        <v>675</v>
      </c>
      <c r="C77" s="163">
        <f t="shared" si="27"/>
        <v>8.4375</v>
      </c>
      <c r="P77" t="s">
        <v>626</v>
      </c>
      <c r="Q77" t="s">
        <v>627</v>
      </c>
      <c r="R77" t="s">
        <v>628</v>
      </c>
      <c r="S77" t="s">
        <v>629</v>
      </c>
      <c r="T77" t="s">
        <v>630</v>
      </c>
      <c r="U77" t="s">
        <v>631</v>
      </c>
      <c r="V77" t="s">
        <v>632</v>
      </c>
      <c r="W77" t="s">
        <v>633</v>
      </c>
      <c r="Z77" t="s">
        <v>634</v>
      </c>
    </row>
    <row r="78" spans="1:26" ht="20" thickBot="1">
      <c r="A78" s="162" t="s">
        <v>108</v>
      </c>
      <c r="B78" s="163">
        <v>620</v>
      </c>
      <c r="C78" s="163">
        <f t="shared" si="27"/>
        <v>7.75</v>
      </c>
      <c r="H78" s="196" t="s">
        <v>635</v>
      </c>
      <c r="L78" s="202" t="s">
        <v>636</v>
      </c>
      <c r="M78" s="203"/>
      <c r="P78">
        <v>1</v>
      </c>
      <c r="Q78">
        <v>3</v>
      </c>
      <c r="R78">
        <v>2136</v>
      </c>
      <c r="S78" s="257">
        <v>1.1125</v>
      </c>
      <c r="T78" s="240">
        <v>1.3868055555555556</v>
      </c>
      <c r="U78">
        <v>548.64</v>
      </c>
      <c r="V78">
        <v>188.47058823529412</v>
      </c>
      <c r="W78">
        <f>U78+V78</f>
        <v>737.11058823529413</v>
      </c>
    </row>
    <row r="79" spans="1:26" ht="20" thickBot="1">
      <c r="A79" s="162" t="s">
        <v>613</v>
      </c>
      <c r="B79" s="163">
        <v>602</v>
      </c>
      <c r="C79" s="163">
        <f t="shared" si="27"/>
        <v>7.5250000000000004</v>
      </c>
      <c r="H79" t="s">
        <v>637</v>
      </c>
      <c r="I79">
        <f>I71*33+1.38</f>
        <v>182.88</v>
      </c>
      <c r="J79">
        <f>I79*3</f>
        <v>548.64</v>
      </c>
      <c r="L79" s="203" t="s">
        <v>638</v>
      </c>
      <c r="M79" s="203">
        <f>17*I71+(44*0.09)</f>
        <v>97.46</v>
      </c>
      <c r="N79">
        <f>M79*2</f>
        <v>194.92</v>
      </c>
      <c r="P79">
        <v>2</v>
      </c>
      <c r="Q79">
        <v>3</v>
      </c>
      <c r="R79">
        <v>2110</v>
      </c>
      <c r="S79" s="257">
        <v>1.0986111111111112</v>
      </c>
      <c r="T79" s="298">
        <v>1.3729166666666668</v>
      </c>
    </row>
    <row r="80" spans="1:26" ht="19">
      <c r="A80" s="162" t="s">
        <v>77</v>
      </c>
      <c r="B80" s="163">
        <v>549</v>
      </c>
      <c r="C80" s="163">
        <f t="shared" si="27"/>
        <v>6.8624999999999998</v>
      </c>
      <c r="H80" t="s">
        <v>639</v>
      </c>
      <c r="I80">
        <f>('Parte5 -Calculos-rotas'!O8/'Parte 5 matriz dist. e poup.'!I69)*I73</f>
        <v>188.47058823529412</v>
      </c>
      <c r="L80" s="203" t="s">
        <v>639</v>
      </c>
      <c r="M80" s="203">
        <f>('Parte5 -Calculos-rotas'!O77/'Parte 5 matriz dist. e poup.'!I69)*I73</f>
        <v>113.02941176470588</v>
      </c>
      <c r="P80">
        <v>3</v>
      </c>
      <c r="Q80">
        <v>2</v>
      </c>
      <c r="R80">
        <v>1680</v>
      </c>
      <c r="T80" s="299">
        <v>1.15625</v>
      </c>
    </row>
    <row r="81" spans="1:18" ht="19">
      <c r="A81" s="162" t="s">
        <v>102</v>
      </c>
      <c r="B81" s="163">
        <v>546</v>
      </c>
      <c r="C81" s="163">
        <f t="shared" si="27"/>
        <v>6.8250000000000002</v>
      </c>
      <c r="H81" t="s">
        <v>640</v>
      </c>
      <c r="I81">
        <f>J79+I80</f>
        <v>737.11058823529413</v>
      </c>
      <c r="L81" s="203" t="s">
        <v>641</v>
      </c>
      <c r="M81" s="203">
        <f>N79+M80</f>
        <v>307.94941176470587</v>
      </c>
      <c r="P81">
        <v>4</v>
      </c>
      <c r="Q81">
        <v>2</v>
      </c>
      <c r="R81">
        <v>1640</v>
      </c>
    </row>
    <row r="82" spans="1:18" ht="19">
      <c r="A82" s="162" t="s">
        <v>608</v>
      </c>
      <c r="B82" s="163">
        <v>527</v>
      </c>
      <c r="C82" s="163">
        <f t="shared" si="27"/>
        <v>6.5875000000000004</v>
      </c>
      <c r="P82">
        <v>5</v>
      </c>
      <c r="Q82">
        <v>2</v>
      </c>
      <c r="R82">
        <v>1588</v>
      </c>
    </row>
    <row r="83" spans="1:18" ht="19">
      <c r="A83" s="162" t="s">
        <v>106</v>
      </c>
      <c r="B83" s="163">
        <v>506</v>
      </c>
      <c r="C83" s="163">
        <f t="shared" si="27"/>
        <v>6.3250000000000002</v>
      </c>
      <c r="H83" s="196" t="s">
        <v>642</v>
      </c>
      <c r="P83">
        <v>6</v>
      </c>
      <c r="Q83">
        <v>2</v>
      </c>
      <c r="R83">
        <v>1522</v>
      </c>
    </row>
    <row r="84" spans="1:18" ht="19">
      <c r="A84" s="162" t="s">
        <v>83</v>
      </c>
      <c r="B84" s="163">
        <v>467</v>
      </c>
      <c r="C84" s="163">
        <f t="shared" si="27"/>
        <v>5.8375000000000004</v>
      </c>
      <c r="H84" t="s">
        <v>637</v>
      </c>
      <c r="I84">
        <f>I71*33</f>
        <v>181.5</v>
      </c>
      <c r="J84">
        <f>I84*3</f>
        <v>544.5</v>
      </c>
      <c r="L84" s="202" t="s">
        <v>643</v>
      </c>
      <c r="M84" s="203"/>
      <c r="P84">
        <v>7</v>
      </c>
      <c r="Q84">
        <v>2</v>
      </c>
      <c r="R84">
        <v>1510</v>
      </c>
    </row>
    <row r="85" spans="1:18" ht="19">
      <c r="A85" s="162" t="s">
        <v>38</v>
      </c>
      <c r="B85" s="163">
        <v>436</v>
      </c>
      <c r="C85" s="163">
        <f t="shared" si="27"/>
        <v>5.45</v>
      </c>
      <c r="H85" t="s">
        <v>639</v>
      </c>
      <c r="I85">
        <f>('Parte5 -Calculos-rotas'!O20/'Parte 5 matriz dist. e poup.'!I69)*I73</f>
        <v>186.1764705882353</v>
      </c>
      <c r="L85" s="203" t="s">
        <v>638</v>
      </c>
      <c r="M85" s="203">
        <f>16*I71+(27*0.09)</f>
        <v>90.43</v>
      </c>
      <c r="N85">
        <f>M85*2</f>
        <v>180.86</v>
      </c>
      <c r="P85">
        <v>8</v>
      </c>
      <c r="Q85">
        <v>2</v>
      </c>
      <c r="R85">
        <v>675</v>
      </c>
    </row>
    <row r="86" spans="1:18" ht="19">
      <c r="A86" s="162" t="s">
        <v>71</v>
      </c>
      <c r="B86" s="163">
        <v>427</v>
      </c>
      <c r="C86" s="163">
        <f t="shared" si="27"/>
        <v>5.3375000000000004</v>
      </c>
      <c r="H86" t="s">
        <v>641</v>
      </c>
      <c r="I86">
        <f>J84+I85</f>
        <v>730.67647058823536</v>
      </c>
      <c r="L86" s="203" t="s">
        <v>639</v>
      </c>
      <c r="M86" s="203">
        <f>('Parte5 -Calculos-rotas'!O86/I69)*I73</f>
        <v>106.94117647058823</v>
      </c>
      <c r="P86">
        <v>9</v>
      </c>
      <c r="Q86">
        <v>2</v>
      </c>
      <c r="R86">
        <v>1281</v>
      </c>
    </row>
    <row r="87" spans="1:18" ht="19">
      <c r="A87" s="162" t="s">
        <v>55</v>
      </c>
      <c r="B87" s="163">
        <v>412</v>
      </c>
      <c r="C87" s="163">
        <f t="shared" si="27"/>
        <v>5.15</v>
      </c>
      <c r="L87" s="203" t="s">
        <v>641</v>
      </c>
      <c r="M87" s="203">
        <f>N85+M86</f>
        <v>287.80117647058825</v>
      </c>
      <c r="P87">
        <v>10</v>
      </c>
      <c r="Q87">
        <v>2</v>
      </c>
      <c r="R87">
        <v>1212</v>
      </c>
    </row>
    <row r="88" spans="1:18" ht="19">
      <c r="A88" s="162" t="s">
        <v>609</v>
      </c>
      <c r="B88" s="163">
        <v>397</v>
      </c>
      <c r="C88" s="163">
        <f t="shared" si="27"/>
        <v>4.9625000000000004</v>
      </c>
      <c r="P88">
        <v>11</v>
      </c>
      <c r="Q88">
        <v>2</v>
      </c>
      <c r="R88">
        <v>1246</v>
      </c>
    </row>
    <row r="89" spans="1:18" ht="19">
      <c r="A89" s="162" t="s">
        <v>69</v>
      </c>
      <c r="B89" s="163">
        <v>383</v>
      </c>
      <c r="C89" s="163">
        <f t="shared" si="27"/>
        <v>4.7874999999999996</v>
      </c>
      <c r="H89" s="196" t="s">
        <v>644</v>
      </c>
      <c r="P89">
        <v>12</v>
      </c>
      <c r="Q89">
        <v>2</v>
      </c>
      <c r="R89">
        <v>1220</v>
      </c>
    </row>
    <row r="90" spans="1:18" ht="19">
      <c r="A90" s="162" t="s">
        <v>73</v>
      </c>
      <c r="B90" s="163">
        <v>326</v>
      </c>
      <c r="C90" s="163">
        <f t="shared" si="27"/>
        <v>4.0750000000000002</v>
      </c>
      <c r="H90" s="203" t="s">
        <v>638</v>
      </c>
      <c r="I90">
        <f>I71*27+4.14</f>
        <v>152.63999999999999</v>
      </c>
      <c r="J90">
        <f>I90*2</f>
        <v>305.27999999999997</v>
      </c>
      <c r="P90">
        <v>13</v>
      </c>
      <c r="Q90">
        <v>2</v>
      </c>
      <c r="R90">
        <v>1061</v>
      </c>
    </row>
    <row r="91" spans="1:18" ht="19">
      <c r="A91" s="162" t="s">
        <v>104</v>
      </c>
      <c r="B91" s="163">
        <v>326</v>
      </c>
      <c r="C91" s="163">
        <f t="shared" si="27"/>
        <v>4.0750000000000002</v>
      </c>
      <c r="H91" t="s">
        <v>639</v>
      </c>
      <c r="I91">
        <f>('Parte5 -Calculos-rotas'!O31/'Parte 5 matriz dist. e poup.'!I69)*I73</f>
        <v>148.23529411764707</v>
      </c>
      <c r="L91" s="202" t="s">
        <v>645</v>
      </c>
      <c r="M91" s="203"/>
      <c r="P91">
        <v>14</v>
      </c>
      <c r="Q91">
        <v>2</v>
      </c>
      <c r="R91">
        <v>989</v>
      </c>
    </row>
    <row r="92" spans="1:18" ht="19">
      <c r="A92" s="162" t="s">
        <v>67</v>
      </c>
      <c r="B92" s="163">
        <v>290</v>
      </c>
      <c r="C92" s="163">
        <f t="shared" si="27"/>
        <v>3.625</v>
      </c>
      <c r="H92" t="s">
        <v>641</v>
      </c>
      <c r="I92">
        <f>J90+I91</f>
        <v>453.51529411764704</v>
      </c>
      <c r="L92" s="203" t="s">
        <v>638</v>
      </c>
      <c r="M92" s="203">
        <f>16*I71+(44*0.09)</f>
        <v>91.96</v>
      </c>
      <c r="N92">
        <f>M92*2</f>
        <v>183.92</v>
      </c>
      <c r="P92">
        <v>15</v>
      </c>
      <c r="Q92">
        <v>2</v>
      </c>
      <c r="R92">
        <v>604</v>
      </c>
    </row>
    <row r="93" spans="1:18" ht="19">
      <c r="A93" s="162" t="s">
        <v>57</v>
      </c>
      <c r="B93" s="163">
        <v>275</v>
      </c>
      <c r="C93" s="163">
        <f t="shared" si="27"/>
        <v>3.4375</v>
      </c>
      <c r="L93" s="203" t="s">
        <v>639</v>
      </c>
      <c r="M93" s="203">
        <f>('Parte5 -Calculos-rotas'!O96/I69)*I73</f>
        <v>109.94117647058823</v>
      </c>
    </row>
    <row r="94" spans="1:18" ht="19">
      <c r="A94" s="162" t="s">
        <v>79</v>
      </c>
      <c r="B94" s="163">
        <v>225</v>
      </c>
      <c r="C94" s="163">
        <f t="shared" si="27"/>
        <v>2.8125</v>
      </c>
      <c r="L94" s="203" t="s">
        <v>641</v>
      </c>
      <c r="M94" s="203">
        <f>N92+M93</f>
        <v>293.86117647058825</v>
      </c>
    </row>
    <row r="95" spans="1:18" ht="19">
      <c r="A95" s="162" t="s">
        <v>59</v>
      </c>
      <c r="B95" s="163">
        <v>198</v>
      </c>
      <c r="C95" s="163">
        <f t="shared" si="27"/>
        <v>2.4750000000000001</v>
      </c>
      <c r="H95" s="196" t="s">
        <v>646</v>
      </c>
    </row>
    <row r="96" spans="1:18" ht="19">
      <c r="A96" s="162" t="s">
        <v>607</v>
      </c>
      <c r="B96" s="163">
        <v>177</v>
      </c>
      <c r="C96" s="163">
        <f t="shared" si="27"/>
        <v>2.2124999999999999</v>
      </c>
      <c r="H96" s="203" t="s">
        <v>638</v>
      </c>
      <c r="I96">
        <f>'Parte 5 matriz dist. e poup.'!I71*27</f>
        <v>148.5</v>
      </c>
      <c r="J96">
        <f>I96*2</f>
        <v>297</v>
      </c>
    </row>
    <row r="97" spans="1:14" ht="19">
      <c r="A97" s="162" t="s">
        <v>30</v>
      </c>
      <c r="B97" s="163">
        <v>127</v>
      </c>
      <c r="C97" s="163">
        <f t="shared" si="27"/>
        <v>1.5874999999999999</v>
      </c>
      <c r="H97" t="s">
        <v>639</v>
      </c>
      <c r="I97">
        <f>('Parte5 -Calculos-rotas'!O40/'Parte 5 matriz dist. e poup.'!I69)*I73</f>
        <v>144.70588235294116</v>
      </c>
      <c r="L97" s="202" t="s">
        <v>647</v>
      </c>
      <c r="M97" s="203"/>
    </row>
    <row r="98" spans="1:14" ht="19">
      <c r="A98" s="162" t="s">
        <v>64</v>
      </c>
      <c r="B98" s="163">
        <v>92</v>
      </c>
      <c r="C98" s="163">
        <f t="shared" si="27"/>
        <v>1.1499999999999999</v>
      </c>
      <c r="H98" t="s">
        <v>641</v>
      </c>
      <c r="I98">
        <f>J96+I97</f>
        <v>441.70588235294116</v>
      </c>
      <c r="L98" s="203" t="s">
        <v>638</v>
      </c>
      <c r="M98" s="203">
        <f>16*J71+(58*0.09)</f>
        <v>101.22</v>
      </c>
      <c r="N98">
        <f>M98*2</f>
        <v>202.44</v>
      </c>
    </row>
    <row r="99" spans="1:14" ht="19">
      <c r="A99" s="162" t="s">
        <v>10</v>
      </c>
      <c r="B99" s="163">
        <v>86</v>
      </c>
      <c r="C99" s="163">
        <f>B99/80</f>
        <v>1.075</v>
      </c>
      <c r="L99" s="203" t="s">
        <v>639</v>
      </c>
      <c r="M99" s="203">
        <f>('Parte5 -Calculos-rotas'!O106/J69)*J73</f>
        <v>130.71428571428572</v>
      </c>
    </row>
    <row r="100" spans="1:14">
      <c r="L100" s="203" t="s">
        <v>641</v>
      </c>
      <c r="M100">
        <f>M99+N98</f>
        <v>333.15428571428572</v>
      </c>
    </row>
    <row r="101" spans="1:14">
      <c r="H101" s="196" t="s">
        <v>648</v>
      </c>
      <c r="M101" s="203"/>
    </row>
    <row r="102" spans="1:14">
      <c r="H102" s="203" t="s">
        <v>638</v>
      </c>
      <c r="I102">
        <f>I71*26+2.38</f>
        <v>145.38</v>
      </c>
      <c r="J102">
        <f>I102*2</f>
        <v>290.76</v>
      </c>
    </row>
    <row r="103" spans="1:14">
      <c r="H103" t="s">
        <v>639</v>
      </c>
      <c r="I103">
        <f>('Parte5 -Calculos-rotas'!O47/'Parte 5 matriz dist. e poup.'!I69)*I73</f>
        <v>140.11764705882354</v>
      </c>
      <c r="L103" s="202" t="s">
        <v>649</v>
      </c>
      <c r="M103" s="203"/>
    </row>
    <row r="104" spans="1:14">
      <c r="H104" t="s">
        <v>641</v>
      </c>
      <c r="I104">
        <f>J102+I103</f>
        <v>430.87764705882353</v>
      </c>
      <c r="L104" s="203" t="s">
        <v>638</v>
      </c>
      <c r="M104" s="203">
        <f>15*I71+(53*0.09)</f>
        <v>87.27</v>
      </c>
      <c r="N104">
        <f>M104*2</f>
        <v>174.54</v>
      </c>
    </row>
    <row r="105" spans="1:14">
      <c r="L105" s="203" t="s">
        <v>639</v>
      </c>
      <c r="M105" s="203">
        <f>('Parte5 -Calculos-rotas'!O116/I69)*I73</f>
        <v>93.617647058823536</v>
      </c>
    </row>
    <row r="106" spans="1:14">
      <c r="L106" s="203" t="s">
        <v>641</v>
      </c>
      <c r="M106" s="203">
        <f>M105+N104</f>
        <v>268.1576470588235</v>
      </c>
    </row>
    <row r="107" spans="1:14">
      <c r="H107" s="196" t="s">
        <v>650</v>
      </c>
    </row>
    <row r="108" spans="1:14">
      <c r="H108" s="203" t="s">
        <v>638</v>
      </c>
      <c r="I108">
        <f>I71*25+2.76</f>
        <v>140.26</v>
      </c>
      <c r="J108">
        <f>I108*2</f>
        <v>280.52</v>
      </c>
    </row>
    <row r="109" spans="1:14">
      <c r="H109" t="s">
        <v>639</v>
      </c>
      <c r="I109">
        <f>('Parte5 -Calculos-rotas'!O54/I69)*I73</f>
        <v>134.29411764705884</v>
      </c>
    </row>
    <row r="110" spans="1:14">
      <c r="H110" t="s">
        <v>641</v>
      </c>
      <c r="I110">
        <f>J108+I109</f>
        <v>414.81411764705882</v>
      </c>
      <c r="L110" s="202" t="s">
        <v>651</v>
      </c>
      <c r="M110" s="203"/>
    </row>
    <row r="111" spans="1:14">
      <c r="L111" s="203" t="s">
        <v>638</v>
      </c>
      <c r="M111" s="203">
        <f>14*J71+(4*0.09)</f>
        <v>84.36</v>
      </c>
      <c r="N111">
        <f>M111*2</f>
        <v>168.72</v>
      </c>
    </row>
    <row r="112" spans="1:14">
      <c r="L112" s="203" t="s">
        <v>639</v>
      </c>
      <c r="M112" s="203">
        <f>('Parte5 -Calculos-rotas'!O126/J69)*J73</f>
        <v>105.96428571428571</v>
      </c>
    </row>
    <row r="113" spans="8:14">
      <c r="H113" s="202" t="s">
        <v>652</v>
      </c>
      <c r="I113" s="203"/>
      <c r="L113" s="203" t="s">
        <v>641</v>
      </c>
      <c r="M113" s="203">
        <f>M112+N111</f>
        <v>274.68428571428569</v>
      </c>
    </row>
    <row r="114" spans="8:14">
      <c r="H114" s="203" t="s">
        <v>638</v>
      </c>
      <c r="I114" s="203">
        <f>I71*25+2.94</f>
        <v>140.44</v>
      </c>
      <c r="J114">
        <f>I114*2</f>
        <v>280.88</v>
      </c>
    </row>
    <row r="115" spans="8:14">
      <c r="H115" s="203" t="s">
        <v>639</v>
      </c>
      <c r="I115" s="203">
        <f>('Parte5 -Calculos-rotas'!O62/'Parte 5 matriz dist. e poup.'!I69)*'Parte 5 matriz dist. e poup.'!I73</f>
        <v>133.23529411764707</v>
      </c>
    </row>
    <row r="116" spans="8:14">
      <c r="H116" s="203" t="s">
        <v>641</v>
      </c>
      <c r="I116" s="203">
        <f>J114+I115</f>
        <v>414.11529411764707</v>
      </c>
      <c r="L116" s="202" t="s">
        <v>653</v>
      </c>
      <c r="M116" s="203"/>
    </row>
    <row r="117" spans="8:14">
      <c r="L117" s="203" t="s">
        <v>638</v>
      </c>
      <c r="M117" s="203">
        <f>9*J71+(51*0.09)</f>
        <v>58.59</v>
      </c>
      <c r="N117">
        <f>M117*2</f>
        <v>117.18</v>
      </c>
    </row>
    <row r="118" spans="8:14">
      <c r="L118" s="203" t="s">
        <v>639</v>
      </c>
      <c r="M118" s="203">
        <f>('Parte5 -Calculos-rotas'!O135/J69)*J73</f>
        <v>64.714285714285722</v>
      </c>
    </row>
    <row r="119" spans="8:14">
      <c r="H119" s="202" t="s">
        <v>654</v>
      </c>
      <c r="I119" s="203"/>
      <c r="L119" s="203" t="s">
        <v>641</v>
      </c>
      <c r="M119" s="203">
        <f>M118+N117</f>
        <v>181.89428571428573</v>
      </c>
    </row>
    <row r="120" spans="8:14">
      <c r="H120" s="203" t="s">
        <v>638</v>
      </c>
      <c r="I120" s="203">
        <f>I71*17+2.48</f>
        <v>95.98</v>
      </c>
      <c r="J120">
        <f>I120*2</f>
        <v>191.96</v>
      </c>
    </row>
    <row r="121" spans="8:14">
      <c r="H121" s="203" t="s">
        <v>639</v>
      </c>
      <c r="I121" s="203">
        <f>('Parte5 -Calculos-rotas'!O69/'Parte 5 matriz dist. e poup.'!I69)*I73</f>
        <v>59.558823529411761</v>
      </c>
    </row>
    <row r="122" spans="8:14">
      <c r="H122" s="203" t="s">
        <v>641</v>
      </c>
      <c r="I122" s="203">
        <f>J120+I121</f>
        <v>251.51882352941178</v>
      </c>
      <c r="L122" s="203" t="s">
        <v>655</v>
      </c>
      <c r="M122">
        <f>(I92+I98+I81+I86+I104+I110+I116+I122+M81+M87+M94+M100+M106+M113+M119)*250</f>
        <v>1455459.0966386555</v>
      </c>
    </row>
    <row r="123" spans="8:14">
      <c r="L123" s="203" t="s">
        <v>656</v>
      </c>
      <c r="M123">
        <f>(I92+I98+I81+I86+I104+I110+I116+I122+M81+M87+M94+M100+M106+M113+M119)/15</f>
        <v>388.1224257703081</v>
      </c>
    </row>
  </sheetData>
  <sortState ref="A70:B99">
    <sortCondition descending="1" ref="B69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88E7-69EB-4094-8EEC-DD305DF56083}">
  <sheetPr codeName="Folha23"/>
  <dimension ref="A1:AE187"/>
  <sheetViews>
    <sheetView topLeftCell="A39" zoomScale="72" zoomScaleNormal="61" workbookViewId="0">
      <selection activeCell="C68" sqref="C68"/>
    </sheetView>
  </sheetViews>
  <sheetFormatPr baseColWidth="10" defaultColWidth="8.83203125" defaultRowHeight="15"/>
  <cols>
    <col min="1" max="1" width="14.83203125" bestFit="1" customWidth="1"/>
    <col min="2" max="2" width="15" bestFit="1" customWidth="1"/>
    <col min="3" max="3" width="19.1640625" bestFit="1" customWidth="1"/>
    <col min="4" max="4" width="14.1640625" bestFit="1" customWidth="1"/>
    <col min="5" max="5" width="13" bestFit="1" customWidth="1"/>
    <col min="6" max="6" width="9" bestFit="1" customWidth="1"/>
    <col min="7" max="8" width="12.1640625" bestFit="1" customWidth="1"/>
    <col min="9" max="9" width="10.1640625" bestFit="1" customWidth="1"/>
    <col min="10" max="10" width="10" bestFit="1" customWidth="1"/>
    <col min="11" max="11" width="10.6640625" bestFit="1" customWidth="1"/>
    <col min="12" max="12" width="15" bestFit="1" customWidth="1"/>
    <col min="13" max="13" width="14.5" bestFit="1" customWidth="1"/>
    <col min="14" max="14" width="9.33203125" bestFit="1" customWidth="1"/>
    <col min="15" max="16" width="14.83203125" bestFit="1" customWidth="1"/>
    <col min="17" max="17" width="10.6640625" bestFit="1" customWidth="1"/>
    <col min="18" max="18" width="12.33203125" bestFit="1" customWidth="1"/>
    <col min="19" max="19" width="13" bestFit="1" customWidth="1"/>
    <col min="20" max="20" width="19.1640625" bestFit="1" customWidth="1"/>
    <col min="21" max="21" width="14.1640625" bestFit="1" customWidth="1"/>
    <col min="22" max="22" width="12.1640625" bestFit="1" customWidth="1"/>
    <col min="23" max="23" width="10.1640625" bestFit="1" customWidth="1"/>
  </cols>
  <sheetData>
    <row r="1" spans="1:31">
      <c r="A1" s="157" t="s">
        <v>484</v>
      </c>
      <c r="B1" s="154" t="s">
        <v>606</v>
      </c>
      <c r="C1" s="154" t="s">
        <v>55</v>
      </c>
      <c r="D1" s="154" t="s">
        <v>57</v>
      </c>
      <c r="E1" s="154" t="s">
        <v>59</v>
      </c>
      <c r="F1" s="154" t="s">
        <v>607</v>
      </c>
      <c r="G1" s="154" t="s">
        <v>30</v>
      </c>
      <c r="H1" s="154" t="s">
        <v>64</v>
      </c>
      <c r="I1" s="154" t="s">
        <v>10</v>
      </c>
      <c r="J1" s="154" t="s">
        <v>67</v>
      </c>
      <c r="K1" s="154" t="s">
        <v>69</v>
      </c>
      <c r="L1" s="154" t="s">
        <v>71</v>
      </c>
      <c r="M1" s="154" t="s">
        <v>73</v>
      </c>
      <c r="N1" s="154" t="s">
        <v>608</v>
      </c>
      <c r="O1" s="154" t="s">
        <v>77</v>
      </c>
      <c r="P1" s="154" t="s">
        <v>79</v>
      </c>
      <c r="Q1" s="154" t="s">
        <v>609</v>
      </c>
      <c r="R1" s="154" t="s">
        <v>83</v>
      </c>
      <c r="S1" s="154" t="s">
        <v>85</v>
      </c>
      <c r="T1" s="154" t="s">
        <v>610</v>
      </c>
      <c r="U1" s="154" t="s">
        <v>89</v>
      </c>
      <c r="V1" s="154" t="s">
        <v>611</v>
      </c>
      <c r="W1" s="154" t="s">
        <v>612</v>
      </c>
      <c r="X1" s="154" t="s">
        <v>613</v>
      </c>
      <c r="Y1" s="154" t="s">
        <v>38</v>
      </c>
      <c r="Z1" s="154" t="s">
        <v>614</v>
      </c>
      <c r="AA1" s="154" t="s">
        <v>615</v>
      </c>
      <c r="AB1" s="154" t="s">
        <v>102</v>
      </c>
      <c r="AC1" s="154" t="s">
        <v>104</v>
      </c>
      <c r="AD1" s="154" t="s">
        <v>106</v>
      </c>
      <c r="AE1" s="154" t="s">
        <v>108</v>
      </c>
    </row>
    <row r="2" spans="1:31">
      <c r="A2" s="154" t="s">
        <v>55</v>
      </c>
      <c r="B2" s="156">
        <v>412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</row>
    <row r="3" spans="1:31">
      <c r="A3" s="154" t="s">
        <v>57</v>
      </c>
      <c r="B3" s="155">
        <v>275</v>
      </c>
      <c r="C3" s="106">
        <v>158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</row>
    <row r="4" spans="1:31">
      <c r="A4" s="154" t="s">
        <v>59</v>
      </c>
      <c r="B4" s="155">
        <v>198</v>
      </c>
      <c r="C4" s="106">
        <v>334</v>
      </c>
      <c r="D4" s="106">
        <v>256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</row>
    <row r="5" spans="1:31">
      <c r="A5" s="154" t="s">
        <v>607</v>
      </c>
      <c r="B5" s="155">
        <v>177</v>
      </c>
      <c r="C5" s="106">
        <v>257</v>
      </c>
      <c r="D5" s="106">
        <v>110</v>
      </c>
      <c r="E5" s="106">
        <v>217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</row>
    <row r="6" spans="1:31">
      <c r="A6" s="154" t="s">
        <v>30</v>
      </c>
      <c r="B6" s="155">
        <v>127</v>
      </c>
      <c r="C6" s="106">
        <v>301</v>
      </c>
      <c r="D6" s="106">
        <v>154</v>
      </c>
      <c r="E6" s="106">
        <v>209</v>
      </c>
      <c r="F6" s="106">
        <v>57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</row>
    <row r="7" spans="1:31">
      <c r="A7" s="154" t="s">
        <v>64</v>
      </c>
      <c r="B7" s="155">
        <v>92</v>
      </c>
      <c r="C7" s="106">
        <v>417</v>
      </c>
      <c r="D7" s="106">
        <v>270</v>
      </c>
      <c r="E7" s="106">
        <v>287</v>
      </c>
      <c r="F7" s="106">
        <v>172</v>
      </c>
      <c r="G7" s="106">
        <v>122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</row>
    <row r="8" spans="1:31">
      <c r="A8" s="154" t="s">
        <v>10</v>
      </c>
      <c r="B8" s="155">
        <v>86</v>
      </c>
      <c r="C8" s="106">
        <v>370</v>
      </c>
      <c r="D8" s="106">
        <v>223</v>
      </c>
      <c r="E8" s="106">
        <v>272</v>
      </c>
      <c r="F8" s="106">
        <v>126</v>
      </c>
      <c r="G8" s="106">
        <v>76</v>
      </c>
      <c r="H8" s="106">
        <v>63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</row>
    <row r="9" spans="1:31">
      <c r="A9" s="154" t="s">
        <v>67</v>
      </c>
      <c r="B9" s="155">
        <v>290</v>
      </c>
      <c r="C9" s="106">
        <v>608</v>
      </c>
      <c r="D9" s="106">
        <v>460</v>
      </c>
      <c r="E9" s="106">
        <v>495</v>
      </c>
      <c r="F9" s="106">
        <v>363</v>
      </c>
      <c r="G9" s="106">
        <v>313</v>
      </c>
      <c r="H9" s="106">
        <v>204</v>
      </c>
      <c r="I9" s="106">
        <v>253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</row>
    <row r="10" spans="1:31">
      <c r="A10" s="154" t="s">
        <v>69</v>
      </c>
      <c r="B10" s="155">
        <v>383</v>
      </c>
      <c r="C10" s="106">
        <v>701</v>
      </c>
      <c r="D10" s="106">
        <v>554</v>
      </c>
      <c r="E10" s="106">
        <v>462</v>
      </c>
      <c r="F10" s="106">
        <v>457</v>
      </c>
      <c r="G10" s="106">
        <v>407</v>
      </c>
      <c r="H10" s="106">
        <v>297</v>
      </c>
      <c r="I10" s="106">
        <v>346</v>
      </c>
      <c r="J10" s="106">
        <v>134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</row>
    <row r="11" spans="1:31">
      <c r="A11" s="154" t="s">
        <v>71</v>
      </c>
      <c r="B11" s="155">
        <v>427</v>
      </c>
      <c r="C11" s="106">
        <v>745</v>
      </c>
      <c r="D11" s="106">
        <v>598</v>
      </c>
      <c r="E11" s="106">
        <v>543</v>
      </c>
      <c r="F11" s="106">
        <v>501</v>
      </c>
      <c r="G11" s="106">
        <v>451</v>
      </c>
      <c r="H11" s="106">
        <v>341</v>
      </c>
      <c r="I11" s="106">
        <v>391</v>
      </c>
      <c r="J11" s="106">
        <v>178</v>
      </c>
      <c r="K11" s="106">
        <v>82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</row>
    <row r="12" spans="1:31">
      <c r="A12" s="154" t="s">
        <v>73</v>
      </c>
      <c r="B12" s="155">
        <v>326</v>
      </c>
      <c r="C12" s="106">
        <v>644</v>
      </c>
      <c r="D12" s="106">
        <v>497</v>
      </c>
      <c r="E12" s="106">
        <v>521</v>
      </c>
      <c r="F12" s="106">
        <v>400</v>
      </c>
      <c r="G12" s="106">
        <v>350</v>
      </c>
      <c r="H12" s="106">
        <v>240</v>
      </c>
      <c r="I12" s="106">
        <v>290</v>
      </c>
      <c r="J12" s="106">
        <v>49</v>
      </c>
      <c r="K12" s="106">
        <v>99</v>
      </c>
      <c r="L12" s="106">
        <v>144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</row>
    <row r="13" spans="1:31">
      <c r="A13" s="154" t="s">
        <v>608</v>
      </c>
      <c r="B13" s="155">
        <v>527</v>
      </c>
      <c r="C13" s="106">
        <v>845</v>
      </c>
      <c r="D13" s="106">
        <v>698</v>
      </c>
      <c r="E13" s="106">
        <v>722</v>
      </c>
      <c r="F13" s="106">
        <v>600</v>
      </c>
      <c r="G13" s="106">
        <v>550</v>
      </c>
      <c r="H13" s="106">
        <v>441</v>
      </c>
      <c r="I13" s="106">
        <v>490</v>
      </c>
      <c r="J13" s="106">
        <v>278</v>
      </c>
      <c r="K13" s="106">
        <v>226</v>
      </c>
      <c r="L13" s="106">
        <v>147</v>
      </c>
      <c r="M13" s="106">
        <v>244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</row>
    <row r="14" spans="1:31">
      <c r="A14" s="154" t="s">
        <v>77</v>
      </c>
      <c r="B14" s="155">
        <v>549</v>
      </c>
      <c r="C14" s="106">
        <v>867</v>
      </c>
      <c r="D14" s="106">
        <v>720</v>
      </c>
      <c r="E14" s="106">
        <v>744</v>
      </c>
      <c r="F14" s="106">
        <v>622</v>
      </c>
      <c r="G14" s="106">
        <v>573</v>
      </c>
      <c r="H14" s="106">
        <v>463</v>
      </c>
      <c r="I14" s="106">
        <v>512</v>
      </c>
      <c r="J14" s="106">
        <v>300</v>
      </c>
      <c r="K14" s="106">
        <v>248</v>
      </c>
      <c r="L14" s="106">
        <v>169</v>
      </c>
      <c r="M14" s="106">
        <v>266</v>
      </c>
      <c r="N14" s="106">
        <v>89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</row>
    <row r="15" spans="1:31">
      <c r="A15" s="154" t="s">
        <v>79</v>
      </c>
      <c r="B15" s="155">
        <v>225</v>
      </c>
      <c r="C15" s="106">
        <v>460</v>
      </c>
      <c r="D15" s="106">
        <v>416</v>
      </c>
      <c r="E15" s="106">
        <v>173</v>
      </c>
      <c r="F15" s="106">
        <v>384</v>
      </c>
      <c r="G15" s="106">
        <v>350</v>
      </c>
      <c r="H15" s="106">
        <v>304</v>
      </c>
      <c r="I15" s="106">
        <v>309</v>
      </c>
      <c r="J15" s="106">
        <v>469</v>
      </c>
      <c r="K15" s="106">
        <v>390</v>
      </c>
      <c r="L15" s="106">
        <v>469</v>
      </c>
      <c r="M15" s="106">
        <v>481</v>
      </c>
      <c r="N15" s="106">
        <v>650</v>
      </c>
      <c r="O15" s="106">
        <v>693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</row>
    <row r="16" spans="1:31">
      <c r="A16" s="154" t="s">
        <v>609</v>
      </c>
      <c r="B16" s="155">
        <v>397</v>
      </c>
      <c r="C16" s="106">
        <v>315</v>
      </c>
      <c r="D16" s="106">
        <v>388</v>
      </c>
      <c r="E16" s="106">
        <v>203</v>
      </c>
      <c r="F16" s="106">
        <v>370</v>
      </c>
      <c r="G16" s="106">
        <v>396</v>
      </c>
      <c r="H16" s="106">
        <v>486</v>
      </c>
      <c r="I16" s="106">
        <v>468</v>
      </c>
      <c r="J16" s="106">
        <v>671</v>
      </c>
      <c r="K16" s="106">
        <v>596</v>
      </c>
      <c r="L16" s="106">
        <v>675</v>
      </c>
      <c r="M16" s="106">
        <v>687</v>
      </c>
      <c r="N16" s="106">
        <v>857</v>
      </c>
      <c r="O16" s="106">
        <v>899</v>
      </c>
      <c r="P16" s="106">
        <v>205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</row>
    <row r="17" spans="1:31">
      <c r="A17" s="154" t="s">
        <v>83</v>
      </c>
      <c r="B17" s="155">
        <v>467</v>
      </c>
      <c r="C17" s="106">
        <v>487</v>
      </c>
      <c r="D17" s="106">
        <v>548</v>
      </c>
      <c r="E17" s="106">
        <v>325</v>
      </c>
      <c r="F17" s="106">
        <v>530</v>
      </c>
      <c r="G17" s="106">
        <v>557</v>
      </c>
      <c r="H17" s="106">
        <v>546</v>
      </c>
      <c r="I17" s="106">
        <v>549</v>
      </c>
      <c r="J17" s="106">
        <v>711</v>
      </c>
      <c r="K17" s="106">
        <v>636</v>
      </c>
      <c r="L17" s="106">
        <v>715</v>
      </c>
      <c r="M17" s="106">
        <v>727</v>
      </c>
      <c r="N17" s="106">
        <v>897</v>
      </c>
      <c r="O17" s="106">
        <v>940</v>
      </c>
      <c r="P17" s="106">
        <v>244</v>
      </c>
      <c r="Q17" s="106">
        <v>178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</row>
    <row r="18" spans="1:31">
      <c r="A18" s="154" t="s">
        <v>613</v>
      </c>
      <c r="B18" s="155">
        <v>602</v>
      </c>
      <c r="C18" s="106">
        <v>984</v>
      </c>
      <c r="D18" s="106">
        <v>783</v>
      </c>
      <c r="E18" s="106">
        <v>690</v>
      </c>
      <c r="F18" s="106">
        <v>685</v>
      </c>
      <c r="G18" s="106">
        <v>635</v>
      </c>
      <c r="H18" s="106">
        <v>514</v>
      </c>
      <c r="I18" s="106">
        <v>575</v>
      </c>
      <c r="J18" s="106">
        <v>503</v>
      </c>
      <c r="K18" s="106">
        <v>379</v>
      </c>
      <c r="L18" s="106">
        <v>355</v>
      </c>
      <c r="M18" s="106">
        <v>469</v>
      </c>
      <c r="N18" s="106">
        <v>341</v>
      </c>
      <c r="O18" s="106">
        <v>419</v>
      </c>
      <c r="P18" s="106">
        <v>517</v>
      </c>
      <c r="Q18" s="106">
        <v>731</v>
      </c>
      <c r="R18" s="106">
        <v>633</v>
      </c>
      <c r="S18" s="106">
        <v>698</v>
      </c>
      <c r="T18" s="106">
        <v>841</v>
      </c>
      <c r="U18" s="106">
        <v>862</v>
      </c>
      <c r="V18" s="106">
        <v>521</v>
      </c>
      <c r="W18" s="106">
        <v>476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</row>
    <row r="19" spans="1:31">
      <c r="A19" s="154" t="s">
        <v>38</v>
      </c>
      <c r="B19" s="155">
        <v>436</v>
      </c>
      <c r="C19" s="106">
        <v>591</v>
      </c>
      <c r="D19" s="106">
        <v>590</v>
      </c>
      <c r="E19" s="106">
        <v>353</v>
      </c>
      <c r="F19" s="106">
        <v>572</v>
      </c>
      <c r="G19" s="106">
        <v>561</v>
      </c>
      <c r="H19" s="106">
        <v>519</v>
      </c>
      <c r="I19" s="106">
        <v>520</v>
      </c>
      <c r="J19" s="106">
        <v>625</v>
      </c>
      <c r="K19" s="106">
        <v>501</v>
      </c>
      <c r="L19" s="106">
        <v>580</v>
      </c>
      <c r="M19" s="106">
        <v>591</v>
      </c>
      <c r="N19" s="106">
        <v>719</v>
      </c>
      <c r="O19" s="106">
        <v>804</v>
      </c>
      <c r="P19" s="106">
        <v>213</v>
      </c>
      <c r="Q19" s="106">
        <v>337</v>
      </c>
      <c r="R19" s="106">
        <v>246</v>
      </c>
      <c r="S19" s="106">
        <v>314</v>
      </c>
      <c r="T19" s="106">
        <v>454</v>
      </c>
      <c r="U19" s="106">
        <v>624</v>
      </c>
      <c r="V19" s="106">
        <v>355</v>
      </c>
      <c r="W19" s="106">
        <v>398</v>
      </c>
      <c r="X19" s="106">
        <v>397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</row>
    <row r="20" spans="1:31">
      <c r="A20" s="154" t="s">
        <v>102</v>
      </c>
      <c r="B20" s="155">
        <v>546</v>
      </c>
      <c r="C20" s="106">
        <v>922</v>
      </c>
      <c r="D20" s="106">
        <v>727</v>
      </c>
      <c r="E20" s="106">
        <v>635</v>
      </c>
      <c r="F20" s="106">
        <v>630</v>
      </c>
      <c r="G20" s="106">
        <v>580</v>
      </c>
      <c r="H20" s="106">
        <v>459</v>
      </c>
      <c r="I20" s="106">
        <v>520</v>
      </c>
      <c r="J20" s="106">
        <v>448</v>
      </c>
      <c r="K20" s="106">
        <v>324</v>
      </c>
      <c r="L20" s="106">
        <v>218</v>
      </c>
      <c r="M20" s="106">
        <v>414</v>
      </c>
      <c r="N20" s="106">
        <v>200</v>
      </c>
      <c r="O20" s="106">
        <v>278</v>
      </c>
      <c r="P20" s="106">
        <v>462</v>
      </c>
      <c r="Q20" s="106">
        <v>668</v>
      </c>
      <c r="R20" s="106">
        <v>708</v>
      </c>
      <c r="S20" s="106">
        <v>843</v>
      </c>
      <c r="T20" s="106">
        <v>916</v>
      </c>
      <c r="U20" s="106">
        <v>996</v>
      </c>
      <c r="V20" s="106">
        <v>654</v>
      </c>
      <c r="W20" s="106">
        <v>523</v>
      </c>
      <c r="X20" s="106">
        <v>145</v>
      </c>
      <c r="Y20" s="106">
        <v>534</v>
      </c>
      <c r="Z20" s="106">
        <v>248</v>
      </c>
      <c r="AA20" s="106">
        <v>206</v>
      </c>
      <c r="AB20" s="26">
        <v>0</v>
      </c>
      <c r="AC20" s="26">
        <v>0</v>
      </c>
      <c r="AD20" s="26">
        <v>0</v>
      </c>
      <c r="AE20" s="26">
        <v>0</v>
      </c>
    </row>
    <row r="21" spans="1:31">
      <c r="A21" s="154" t="s">
        <v>104</v>
      </c>
      <c r="B21" s="155">
        <v>326</v>
      </c>
      <c r="C21" s="106">
        <v>654</v>
      </c>
      <c r="D21" s="106">
        <v>507</v>
      </c>
      <c r="E21" s="106">
        <v>464</v>
      </c>
      <c r="F21" s="106">
        <v>410</v>
      </c>
      <c r="G21" s="106">
        <v>360</v>
      </c>
      <c r="H21" s="106">
        <v>239</v>
      </c>
      <c r="I21" s="106">
        <v>300</v>
      </c>
      <c r="J21" s="106">
        <v>226</v>
      </c>
      <c r="K21" s="106">
        <v>102</v>
      </c>
      <c r="L21" s="106">
        <v>180</v>
      </c>
      <c r="M21" s="106">
        <v>192</v>
      </c>
      <c r="N21" s="106">
        <v>380</v>
      </c>
      <c r="O21" s="106">
        <v>405</v>
      </c>
      <c r="P21" s="106">
        <v>291</v>
      </c>
      <c r="Q21" s="106">
        <v>498</v>
      </c>
      <c r="R21" s="106">
        <v>538</v>
      </c>
      <c r="S21" s="106">
        <v>712</v>
      </c>
      <c r="T21" s="106">
        <v>746</v>
      </c>
      <c r="U21" s="106">
        <v>1002</v>
      </c>
      <c r="V21" s="106">
        <v>656</v>
      </c>
      <c r="W21" s="106">
        <v>666</v>
      </c>
      <c r="X21" s="106">
        <v>264</v>
      </c>
      <c r="Y21" s="106">
        <v>404</v>
      </c>
      <c r="Z21" s="106">
        <v>457</v>
      </c>
      <c r="AA21" s="106">
        <v>415</v>
      </c>
      <c r="AB21" s="106">
        <v>211</v>
      </c>
      <c r="AC21" s="26">
        <v>0</v>
      </c>
      <c r="AD21" s="26">
        <v>0</v>
      </c>
      <c r="AE21" s="26">
        <v>0</v>
      </c>
    </row>
    <row r="22" spans="1:31">
      <c r="A22" s="154" t="s">
        <v>106</v>
      </c>
      <c r="B22" s="155">
        <v>506</v>
      </c>
      <c r="C22" s="106">
        <v>286</v>
      </c>
      <c r="D22" s="106">
        <v>408</v>
      </c>
      <c r="E22" s="106">
        <v>312</v>
      </c>
      <c r="F22" s="106">
        <v>479</v>
      </c>
      <c r="G22" s="106">
        <v>505</v>
      </c>
      <c r="H22" s="106">
        <v>595</v>
      </c>
      <c r="I22" s="106">
        <v>577</v>
      </c>
      <c r="J22" s="106">
        <v>778</v>
      </c>
      <c r="K22" s="106">
        <v>705</v>
      </c>
      <c r="L22" s="106">
        <v>784</v>
      </c>
      <c r="M22" s="106">
        <v>795</v>
      </c>
      <c r="N22" s="106">
        <v>965</v>
      </c>
      <c r="O22" s="106">
        <v>1008</v>
      </c>
      <c r="P22" s="106">
        <v>314</v>
      </c>
      <c r="Q22" s="106">
        <v>125</v>
      </c>
      <c r="R22" s="106">
        <v>296</v>
      </c>
      <c r="S22" s="106">
        <v>589</v>
      </c>
      <c r="T22" s="106">
        <v>378</v>
      </c>
      <c r="U22" s="106">
        <v>896</v>
      </c>
      <c r="V22" s="106">
        <v>804</v>
      </c>
      <c r="W22" s="106">
        <v>850</v>
      </c>
      <c r="X22" s="106">
        <v>840</v>
      </c>
      <c r="Y22" s="106">
        <v>451</v>
      </c>
      <c r="Z22" s="106">
        <v>865</v>
      </c>
      <c r="AA22" s="106">
        <v>974</v>
      </c>
      <c r="AB22" s="106">
        <v>777</v>
      </c>
      <c r="AC22" s="106">
        <v>607</v>
      </c>
      <c r="AD22" s="26">
        <v>0</v>
      </c>
      <c r="AE22" s="26">
        <v>0</v>
      </c>
    </row>
    <row r="23" spans="1:31">
      <c r="A23" s="154" t="s">
        <v>108</v>
      </c>
      <c r="B23" s="155">
        <v>620</v>
      </c>
      <c r="C23" s="106">
        <v>544</v>
      </c>
      <c r="D23" s="106">
        <v>666</v>
      </c>
      <c r="E23" s="106">
        <v>478</v>
      </c>
      <c r="F23" s="106">
        <v>683</v>
      </c>
      <c r="G23" s="106">
        <v>709</v>
      </c>
      <c r="H23" s="106">
        <v>699</v>
      </c>
      <c r="I23" s="106">
        <v>704</v>
      </c>
      <c r="J23" s="106">
        <v>862</v>
      </c>
      <c r="K23" s="106">
        <v>789</v>
      </c>
      <c r="L23" s="106">
        <v>868</v>
      </c>
      <c r="M23" s="106">
        <v>879</v>
      </c>
      <c r="N23" s="106">
        <v>1050</v>
      </c>
      <c r="O23" s="106">
        <v>1092</v>
      </c>
      <c r="P23" s="106">
        <v>397</v>
      </c>
      <c r="Q23" s="106">
        <v>331</v>
      </c>
      <c r="R23" s="106">
        <v>159</v>
      </c>
      <c r="S23" s="106">
        <v>303</v>
      </c>
      <c r="T23" s="106">
        <v>102</v>
      </c>
      <c r="U23" s="106">
        <v>610</v>
      </c>
      <c r="V23" s="106">
        <v>612</v>
      </c>
      <c r="W23" s="106">
        <v>783</v>
      </c>
      <c r="X23" s="106">
        <v>787</v>
      </c>
      <c r="Y23" s="106">
        <v>397</v>
      </c>
      <c r="Z23" s="106">
        <v>812</v>
      </c>
      <c r="AA23" s="106">
        <v>921</v>
      </c>
      <c r="AB23" s="106">
        <v>861</v>
      </c>
      <c r="AC23" s="106">
        <v>691</v>
      </c>
      <c r="AD23" s="106">
        <v>285</v>
      </c>
      <c r="AE23" s="26">
        <v>0</v>
      </c>
    </row>
    <row r="25" spans="1:31">
      <c r="A25" s="233" t="s">
        <v>562</v>
      </c>
    </row>
    <row r="26" spans="1:31">
      <c r="A26" s="157" t="s">
        <v>616</v>
      </c>
      <c r="B26" s="154" t="s">
        <v>55</v>
      </c>
      <c r="C26" s="154" t="s">
        <v>57</v>
      </c>
      <c r="D26" s="154" t="s">
        <v>59</v>
      </c>
      <c r="E26" s="154" t="s">
        <v>607</v>
      </c>
      <c r="F26" s="154" t="s">
        <v>30</v>
      </c>
      <c r="G26" s="154" t="s">
        <v>64</v>
      </c>
      <c r="H26" s="154" t="s">
        <v>10</v>
      </c>
      <c r="I26" s="154" t="s">
        <v>67</v>
      </c>
      <c r="J26" s="154" t="s">
        <v>69</v>
      </c>
      <c r="K26" s="154" t="s">
        <v>71</v>
      </c>
      <c r="L26" s="154" t="s">
        <v>73</v>
      </c>
      <c r="M26" s="154" t="s">
        <v>608</v>
      </c>
      <c r="N26" s="154" t="s">
        <v>77</v>
      </c>
      <c r="O26" s="154" t="s">
        <v>79</v>
      </c>
      <c r="P26" s="154" t="s">
        <v>609</v>
      </c>
      <c r="Q26" s="154" t="s">
        <v>83</v>
      </c>
      <c r="R26" s="154" t="s">
        <v>613</v>
      </c>
      <c r="S26" s="154" t="s">
        <v>38</v>
      </c>
      <c r="T26" s="154" t="s">
        <v>102</v>
      </c>
      <c r="U26" s="154" t="s">
        <v>104</v>
      </c>
      <c r="V26" s="154" t="s">
        <v>106</v>
      </c>
      <c r="W26" s="154" t="s">
        <v>108</v>
      </c>
    </row>
    <row r="27" spans="1:31">
      <c r="A27" s="222" t="s">
        <v>55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31">
      <c r="A28" s="222" t="s">
        <v>57</v>
      </c>
      <c r="B28" s="155">
        <f t="shared" ref="B28:B48" si="0">B3+B$2-C3</f>
        <v>529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31">
      <c r="A29" s="154" t="s">
        <v>59</v>
      </c>
      <c r="B29" s="155">
        <f t="shared" si="0"/>
        <v>276</v>
      </c>
      <c r="C29" s="106">
        <f t="shared" ref="C29:C48" si="1">$B4+B$3-D4</f>
        <v>217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31">
      <c r="A30" s="154" t="s">
        <v>607</v>
      </c>
      <c r="B30" s="155">
        <f t="shared" si="0"/>
        <v>332</v>
      </c>
      <c r="C30" s="106">
        <f t="shared" si="1"/>
        <v>342</v>
      </c>
      <c r="D30" s="106">
        <f t="shared" ref="D30:D48" si="2">$B5+B$4-E5</f>
        <v>158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31">
      <c r="A31" s="154" t="s">
        <v>30</v>
      </c>
      <c r="B31" s="155">
        <f t="shared" si="0"/>
        <v>238</v>
      </c>
      <c r="C31" s="106">
        <f t="shared" si="1"/>
        <v>248</v>
      </c>
      <c r="D31" s="106">
        <f t="shared" si="2"/>
        <v>116</v>
      </c>
      <c r="E31" s="106">
        <f t="shared" ref="E31:E48" si="3">$B6+B$5-F6</f>
        <v>247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31">
      <c r="A32" s="154" t="s">
        <v>64</v>
      </c>
      <c r="B32" s="155">
        <f t="shared" si="0"/>
        <v>87</v>
      </c>
      <c r="C32" s="106">
        <f t="shared" si="1"/>
        <v>97</v>
      </c>
      <c r="D32" s="106">
        <f t="shared" si="2"/>
        <v>3</v>
      </c>
      <c r="E32" s="106">
        <f t="shared" si="3"/>
        <v>97</v>
      </c>
      <c r="F32" s="106">
        <f t="shared" ref="F32:F48" si="4">$B7+B$6-G7</f>
        <v>97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>
      <c r="A33" s="154" t="s">
        <v>10</v>
      </c>
      <c r="B33" s="155">
        <f t="shared" si="0"/>
        <v>128</v>
      </c>
      <c r="C33" s="106">
        <f t="shared" si="1"/>
        <v>138</v>
      </c>
      <c r="D33" s="106">
        <f t="shared" si="2"/>
        <v>12</v>
      </c>
      <c r="E33" s="106">
        <f t="shared" si="3"/>
        <v>137</v>
      </c>
      <c r="F33" s="106">
        <f t="shared" si="4"/>
        <v>137</v>
      </c>
      <c r="G33" s="106">
        <f t="shared" ref="G33:G48" si="5">$B8+B$7-H8</f>
        <v>115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>
      <c r="A34" s="222" t="s">
        <v>67</v>
      </c>
      <c r="B34" s="155">
        <f t="shared" si="0"/>
        <v>94</v>
      </c>
      <c r="C34" s="106">
        <f t="shared" si="1"/>
        <v>105</v>
      </c>
      <c r="D34" s="106">
        <f t="shared" si="2"/>
        <v>-7</v>
      </c>
      <c r="E34" s="106">
        <f t="shared" si="3"/>
        <v>104</v>
      </c>
      <c r="F34" s="106">
        <f t="shared" si="4"/>
        <v>104</v>
      </c>
      <c r="G34" s="106">
        <f t="shared" si="5"/>
        <v>178</v>
      </c>
      <c r="H34" s="106">
        <f t="shared" ref="H34:H48" si="6">$B9+B$8-I9</f>
        <v>123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>
      <c r="A35" s="222" t="s">
        <v>69</v>
      </c>
      <c r="B35" s="155">
        <f t="shared" si="0"/>
        <v>94</v>
      </c>
      <c r="C35" s="106">
        <f t="shared" si="1"/>
        <v>104</v>
      </c>
      <c r="D35" s="106">
        <f t="shared" si="2"/>
        <v>119</v>
      </c>
      <c r="E35" s="106">
        <f t="shared" si="3"/>
        <v>103</v>
      </c>
      <c r="F35" s="106">
        <f t="shared" si="4"/>
        <v>103</v>
      </c>
      <c r="G35" s="106">
        <f t="shared" si="5"/>
        <v>178</v>
      </c>
      <c r="H35" s="106">
        <f t="shared" si="6"/>
        <v>123</v>
      </c>
      <c r="I35" s="106">
        <f t="shared" ref="I35:I48" si="7">$B10+B$9-J10</f>
        <v>539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>
      <c r="A36" s="222" t="s">
        <v>71</v>
      </c>
      <c r="B36" s="155">
        <f t="shared" si="0"/>
        <v>94</v>
      </c>
      <c r="C36" s="106">
        <f t="shared" si="1"/>
        <v>104</v>
      </c>
      <c r="D36" s="106">
        <f t="shared" si="2"/>
        <v>82</v>
      </c>
      <c r="E36" s="106">
        <f t="shared" si="3"/>
        <v>103</v>
      </c>
      <c r="F36" s="106">
        <f t="shared" si="4"/>
        <v>103</v>
      </c>
      <c r="G36" s="106">
        <f t="shared" si="5"/>
        <v>178</v>
      </c>
      <c r="H36" s="106">
        <f t="shared" si="6"/>
        <v>122</v>
      </c>
      <c r="I36" s="106">
        <f t="shared" si="7"/>
        <v>539</v>
      </c>
      <c r="J36" s="106">
        <f t="shared" ref="J36:J48" si="8">$B11+B$10-K11</f>
        <v>728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>
      <c r="A37" s="222" t="s">
        <v>73</v>
      </c>
      <c r="B37" s="155">
        <f t="shared" si="0"/>
        <v>94</v>
      </c>
      <c r="C37" s="106">
        <f t="shared" si="1"/>
        <v>104</v>
      </c>
      <c r="D37" s="106">
        <f t="shared" si="2"/>
        <v>3</v>
      </c>
      <c r="E37" s="106">
        <f t="shared" si="3"/>
        <v>103</v>
      </c>
      <c r="F37" s="106">
        <f t="shared" si="4"/>
        <v>103</v>
      </c>
      <c r="G37" s="106">
        <f t="shared" si="5"/>
        <v>178</v>
      </c>
      <c r="H37" s="106">
        <f t="shared" si="6"/>
        <v>122</v>
      </c>
      <c r="I37" s="106">
        <f t="shared" si="7"/>
        <v>567</v>
      </c>
      <c r="J37" s="106">
        <f t="shared" si="8"/>
        <v>610</v>
      </c>
      <c r="K37" s="106">
        <f t="shared" ref="K37:K48" si="9">$B12+B$11-L12</f>
        <v>609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1:23">
      <c r="A38" s="222" t="s">
        <v>608</v>
      </c>
      <c r="B38" s="155">
        <f t="shared" si="0"/>
        <v>94</v>
      </c>
      <c r="C38" s="106">
        <f t="shared" si="1"/>
        <v>104</v>
      </c>
      <c r="D38" s="106">
        <f t="shared" si="2"/>
        <v>3</v>
      </c>
      <c r="E38" s="106">
        <f t="shared" si="3"/>
        <v>104</v>
      </c>
      <c r="F38" s="106">
        <f t="shared" si="4"/>
        <v>104</v>
      </c>
      <c r="G38" s="106">
        <f t="shared" si="5"/>
        <v>178</v>
      </c>
      <c r="H38" s="106">
        <f t="shared" si="6"/>
        <v>123</v>
      </c>
      <c r="I38" s="106">
        <f t="shared" si="7"/>
        <v>539</v>
      </c>
      <c r="J38" s="106">
        <f t="shared" si="8"/>
        <v>684</v>
      </c>
      <c r="K38" s="106">
        <f t="shared" si="9"/>
        <v>807</v>
      </c>
      <c r="L38" s="106">
        <f t="shared" ref="L38:L48" si="10">$B13+B$12-M13</f>
        <v>609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>
      <c r="A39" s="222" t="s">
        <v>77</v>
      </c>
      <c r="B39" s="155">
        <f t="shared" si="0"/>
        <v>94</v>
      </c>
      <c r="C39" s="106">
        <f t="shared" si="1"/>
        <v>104</v>
      </c>
      <c r="D39" s="106">
        <f t="shared" si="2"/>
        <v>3</v>
      </c>
      <c r="E39" s="106">
        <f t="shared" si="3"/>
        <v>104</v>
      </c>
      <c r="F39" s="106">
        <f t="shared" si="4"/>
        <v>103</v>
      </c>
      <c r="G39" s="106">
        <f t="shared" si="5"/>
        <v>178</v>
      </c>
      <c r="H39" s="106">
        <f t="shared" si="6"/>
        <v>123</v>
      </c>
      <c r="I39" s="106">
        <f t="shared" si="7"/>
        <v>539</v>
      </c>
      <c r="J39" s="106">
        <f t="shared" si="8"/>
        <v>684</v>
      </c>
      <c r="K39" s="106">
        <f t="shared" si="9"/>
        <v>807</v>
      </c>
      <c r="L39" s="106">
        <f t="shared" si="10"/>
        <v>609</v>
      </c>
      <c r="M39" s="106">
        <f t="shared" ref="M39:M48" si="11">$B14+B$13-N14</f>
        <v>987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1:23">
      <c r="A40" s="154" t="s">
        <v>79</v>
      </c>
      <c r="B40" s="155">
        <f t="shared" si="0"/>
        <v>177</v>
      </c>
      <c r="C40" s="106">
        <f t="shared" si="1"/>
        <v>84</v>
      </c>
      <c r="D40" s="106">
        <f t="shared" si="2"/>
        <v>250</v>
      </c>
      <c r="E40" s="106">
        <f t="shared" si="3"/>
        <v>18</v>
      </c>
      <c r="F40" s="106">
        <f t="shared" si="4"/>
        <v>2</v>
      </c>
      <c r="G40" s="106">
        <f t="shared" si="5"/>
        <v>13</v>
      </c>
      <c r="H40" s="106">
        <f t="shared" si="6"/>
        <v>2</v>
      </c>
      <c r="I40" s="106">
        <f t="shared" si="7"/>
        <v>46</v>
      </c>
      <c r="J40" s="106">
        <f t="shared" si="8"/>
        <v>218</v>
      </c>
      <c r="K40" s="106">
        <f t="shared" si="9"/>
        <v>183</v>
      </c>
      <c r="L40" s="106">
        <f t="shared" si="10"/>
        <v>70</v>
      </c>
      <c r="M40" s="106">
        <f t="shared" si="11"/>
        <v>102</v>
      </c>
      <c r="N40" s="106">
        <f t="shared" ref="N40:N48" si="12">$B15+B$14-O15</f>
        <v>81</v>
      </c>
      <c r="O40" s="26"/>
      <c r="P40" s="26"/>
      <c r="Q40" s="26"/>
      <c r="R40" s="26"/>
      <c r="S40" s="26"/>
      <c r="T40" s="26"/>
      <c r="U40" s="26"/>
      <c r="V40" s="26"/>
      <c r="W40" s="26"/>
    </row>
    <row r="41" spans="1:23">
      <c r="A41" s="222" t="s">
        <v>609</v>
      </c>
      <c r="B41" s="155">
        <f t="shared" si="0"/>
        <v>494</v>
      </c>
      <c r="C41" s="106">
        <f t="shared" si="1"/>
        <v>284</v>
      </c>
      <c r="D41" s="106">
        <f t="shared" si="2"/>
        <v>392</v>
      </c>
      <c r="E41" s="106">
        <f t="shared" si="3"/>
        <v>204</v>
      </c>
      <c r="F41" s="106">
        <f t="shared" si="4"/>
        <v>128</v>
      </c>
      <c r="G41" s="106">
        <f t="shared" si="5"/>
        <v>3</v>
      </c>
      <c r="H41" s="106">
        <f t="shared" si="6"/>
        <v>15</v>
      </c>
      <c r="I41" s="106">
        <f t="shared" si="7"/>
        <v>16</v>
      </c>
      <c r="J41" s="106">
        <f t="shared" si="8"/>
        <v>184</v>
      </c>
      <c r="K41" s="106">
        <f t="shared" si="9"/>
        <v>149</v>
      </c>
      <c r="L41" s="106">
        <f t="shared" si="10"/>
        <v>36</v>
      </c>
      <c r="M41" s="106">
        <f t="shared" si="11"/>
        <v>67</v>
      </c>
      <c r="N41" s="106">
        <f t="shared" si="12"/>
        <v>47</v>
      </c>
      <c r="O41" s="106">
        <f t="shared" ref="O41:O48" si="13">$B16+B$15-P16</f>
        <v>417</v>
      </c>
      <c r="P41" s="26"/>
      <c r="Q41" s="26"/>
      <c r="R41" s="26"/>
      <c r="S41" s="26"/>
      <c r="T41" s="26"/>
      <c r="U41" s="26"/>
      <c r="V41" s="26"/>
      <c r="W41" s="26"/>
    </row>
    <row r="42" spans="1:23">
      <c r="A42" s="222" t="s">
        <v>83</v>
      </c>
      <c r="B42" s="155">
        <f t="shared" si="0"/>
        <v>392</v>
      </c>
      <c r="C42" s="106">
        <f t="shared" si="1"/>
        <v>194</v>
      </c>
      <c r="D42" s="106">
        <f t="shared" si="2"/>
        <v>340</v>
      </c>
      <c r="E42" s="106">
        <f t="shared" si="3"/>
        <v>114</v>
      </c>
      <c r="F42" s="106">
        <f t="shared" si="4"/>
        <v>37</v>
      </c>
      <c r="G42" s="106">
        <f t="shared" si="5"/>
        <v>13</v>
      </c>
      <c r="H42" s="106">
        <f t="shared" si="6"/>
        <v>4</v>
      </c>
      <c r="I42" s="106">
        <f t="shared" si="7"/>
        <v>46</v>
      </c>
      <c r="J42" s="106">
        <f t="shared" si="8"/>
        <v>214</v>
      </c>
      <c r="K42" s="106">
        <f t="shared" si="9"/>
        <v>179</v>
      </c>
      <c r="L42" s="106">
        <f t="shared" si="10"/>
        <v>66</v>
      </c>
      <c r="M42" s="106">
        <f t="shared" si="11"/>
        <v>97</v>
      </c>
      <c r="N42" s="106">
        <f t="shared" si="12"/>
        <v>76</v>
      </c>
      <c r="O42" s="106">
        <f t="shared" si="13"/>
        <v>448</v>
      </c>
      <c r="P42" s="106">
        <f t="shared" ref="P42:P48" si="14">$B17+B$16-Q17</f>
        <v>686</v>
      </c>
      <c r="Q42" s="26"/>
      <c r="R42" s="26"/>
      <c r="S42" s="26"/>
      <c r="T42" s="26"/>
      <c r="U42" s="26"/>
      <c r="V42" s="26"/>
      <c r="W42" s="26"/>
    </row>
    <row r="43" spans="1:23">
      <c r="A43" s="222" t="s">
        <v>613</v>
      </c>
      <c r="B43" s="155">
        <f t="shared" si="0"/>
        <v>30</v>
      </c>
      <c r="C43" s="106">
        <f t="shared" si="1"/>
        <v>94</v>
      </c>
      <c r="D43" s="106">
        <f t="shared" si="2"/>
        <v>110</v>
      </c>
      <c r="E43" s="106">
        <f t="shared" si="3"/>
        <v>94</v>
      </c>
      <c r="F43" s="106">
        <f t="shared" si="4"/>
        <v>94</v>
      </c>
      <c r="G43" s="106">
        <f t="shared" si="5"/>
        <v>180</v>
      </c>
      <c r="H43" s="106">
        <f t="shared" si="6"/>
        <v>113</v>
      </c>
      <c r="I43" s="106">
        <f t="shared" si="7"/>
        <v>389</v>
      </c>
      <c r="J43" s="106">
        <f t="shared" si="8"/>
        <v>606</v>
      </c>
      <c r="K43" s="106">
        <f t="shared" si="9"/>
        <v>674</v>
      </c>
      <c r="L43" s="106">
        <f t="shared" si="10"/>
        <v>459</v>
      </c>
      <c r="M43" s="106">
        <f t="shared" si="11"/>
        <v>788</v>
      </c>
      <c r="N43" s="106">
        <f t="shared" si="12"/>
        <v>732</v>
      </c>
      <c r="O43" s="106">
        <f t="shared" si="13"/>
        <v>310</v>
      </c>
      <c r="P43" s="106">
        <f t="shared" si="14"/>
        <v>268</v>
      </c>
      <c r="Q43" s="106">
        <f t="shared" ref="Q43:Q48" si="15">$B18+B$17-R18</f>
        <v>436</v>
      </c>
      <c r="R43" s="26"/>
      <c r="S43" s="26"/>
      <c r="T43" s="26"/>
      <c r="U43" s="26"/>
      <c r="V43" s="26"/>
      <c r="W43" s="26"/>
    </row>
    <row r="44" spans="1:23">
      <c r="A44" s="222" t="s">
        <v>38</v>
      </c>
      <c r="B44" s="155">
        <f t="shared" si="0"/>
        <v>257</v>
      </c>
      <c r="C44" s="106">
        <f t="shared" si="1"/>
        <v>121</v>
      </c>
      <c r="D44" s="106">
        <f t="shared" si="2"/>
        <v>281</v>
      </c>
      <c r="E44" s="106">
        <f t="shared" si="3"/>
        <v>41</v>
      </c>
      <c r="F44" s="106">
        <f t="shared" si="4"/>
        <v>2</v>
      </c>
      <c r="G44" s="106">
        <f t="shared" si="5"/>
        <v>9</v>
      </c>
      <c r="H44" s="106">
        <f t="shared" si="6"/>
        <v>2</v>
      </c>
      <c r="I44" s="106">
        <f t="shared" si="7"/>
        <v>101</v>
      </c>
      <c r="J44" s="106">
        <f t="shared" si="8"/>
        <v>318</v>
      </c>
      <c r="K44" s="106">
        <f t="shared" si="9"/>
        <v>283</v>
      </c>
      <c r="L44" s="106">
        <f t="shared" si="10"/>
        <v>171</v>
      </c>
      <c r="M44" s="106">
        <f t="shared" si="11"/>
        <v>244</v>
      </c>
      <c r="N44" s="106">
        <f t="shared" si="12"/>
        <v>181</v>
      </c>
      <c r="O44" s="106">
        <f t="shared" si="13"/>
        <v>448</v>
      </c>
      <c r="P44" s="106">
        <f t="shared" si="14"/>
        <v>496</v>
      </c>
      <c r="Q44" s="106">
        <f t="shared" si="15"/>
        <v>657</v>
      </c>
      <c r="R44" s="106">
        <f>$B19+B$18-X19</f>
        <v>641</v>
      </c>
      <c r="S44" s="26"/>
      <c r="T44" s="26"/>
      <c r="U44" s="26"/>
      <c r="V44" s="26"/>
      <c r="W44" s="26"/>
    </row>
    <row r="45" spans="1:23">
      <c r="A45" s="222" t="s">
        <v>102</v>
      </c>
      <c r="B45" s="155">
        <f t="shared" si="0"/>
        <v>36</v>
      </c>
      <c r="C45" s="106">
        <f t="shared" si="1"/>
        <v>94</v>
      </c>
      <c r="D45" s="106">
        <f t="shared" si="2"/>
        <v>109</v>
      </c>
      <c r="E45" s="106">
        <f t="shared" si="3"/>
        <v>93</v>
      </c>
      <c r="F45" s="106">
        <f t="shared" si="4"/>
        <v>93</v>
      </c>
      <c r="G45" s="106">
        <f t="shared" si="5"/>
        <v>179</v>
      </c>
      <c r="H45" s="106">
        <f t="shared" si="6"/>
        <v>112</v>
      </c>
      <c r="I45" s="106">
        <f t="shared" si="7"/>
        <v>388</v>
      </c>
      <c r="J45" s="106">
        <f t="shared" si="8"/>
        <v>605</v>
      </c>
      <c r="K45" s="106">
        <f t="shared" si="9"/>
        <v>755</v>
      </c>
      <c r="L45" s="106">
        <f t="shared" si="10"/>
        <v>458</v>
      </c>
      <c r="M45" s="106">
        <f t="shared" si="11"/>
        <v>873</v>
      </c>
      <c r="N45" s="106">
        <f t="shared" si="12"/>
        <v>817</v>
      </c>
      <c r="O45" s="106">
        <f t="shared" si="13"/>
        <v>309</v>
      </c>
      <c r="P45" s="106">
        <f t="shared" si="14"/>
        <v>275</v>
      </c>
      <c r="Q45" s="106">
        <f t="shared" si="15"/>
        <v>305</v>
      </c>
      <c r="R45" s="106">
        <f>$B20+B$18-X20</f>
        <v>1003</v>
      </c>
      <c r="S45" s="106">
        <f>$B20+B$19-Y20</f>
        <v>448</v>
      </c>
      <c r="T45" s="26"/>
      <c r="U45" s="26"/>
      <c r="V45" s="26"/>
      <c r="W45" s="26"/>
    </row>
    <row r="46" spans="1:23">
      <c r="A46" s="222" t="s">
        <v>104</v>
      </c>
      <c r="B46" s="155">
        <f t="shared" si="0"/>
        <v>84</v>
      </c>
      <c r="C46" s="106">
        <f t="shared" si="1"/>
        <v>94</v>
      </c>
      <c r="D46" s="106">
        <f t="shared" si="2"/>
        <v>60</v>
      </c>
      <c r="E46" s="106">
        <f t="shared" si="3"/>
        <v>93</v>
      </c>
      <c r="F46" s="106">
        <f t="shared" si="4"/>
        <v>93</v>
      </c>
      <c r="G46" s="106">
        <f t="shared" si="5"/>
        <v>179</v>
      </c>
      <c r="H46" s="106">
        <f t="shared" si="6"/>
        <v>112</v>
      </c>
      <c r="I46" s="106">
        <f t="shared" si="7"/>
        <v>390</v>
      </c>
      <c r="J46" s="106">
        <f t="shared" si="8"/>
        <v>607</v>
      </c>
      <c r="K46" s="106">
        <f t="shared" si="9"/>
        <v>573</v>
      </c>
      <c r="L46" s="106">
        <f t="shared" si="10"/>
        <v>460</v>
      </c>
      <c r="M46" s="106">
        <f t="shared" si="11"/>
        <v>473</v>
      </c>
      <c r="N46" s="106">
        <f t="shared" si="12"/>
        <v>470</v>
      </c>
      <c r="O46" s="106">
        <f t="shared" si="13"/>
        <v>260</v>
      </c>
      <c r="P46" s="106">
        <f t="shared" si="14"/>
        <v>225</v>
      </c>
      <c r="Q46" s="106">
        <f t="shared" si="15"/>
        <v>255</v>
      </c>
      <c r="R46" s="106">
        <f>$B21+B$18-X21</f>
        <v>664</v>
      </c>
      <c r="S46" s="106">
        <f>$B21+B$19-Y21</f>
        <v>358</v>
      </c>
      <c r="T46" s="106">
        <f>$B21+B$20-AB21</f>
        <v>661</v>
      </c>
      <c r="U46" s="26"/>
      <c r="V46" s="26"/>
      <c r="W46" s="26"/>
    </row>
    <row r="47" spans="1:23">
      <c r="A47" s="222" t="s">
        <v>106</v>
      </c>
      <c r="B47" s="155">
        <f t="shared" si="0"/>
        <v>632</v>
      </c>
      <c r="C47" s="106">
        <f t="shared" si="1"/>
        <v>373</v>
      </c>
      <c r="D47" s="106">
        <f t="shared" si="2"/>
        <v>392</v>
      </c>
      <c r="E47" s="106">
        <f t="shared" si="3"/>
        <v>204</v>
      </c>
      <c r="F47" s="106">
        <f t="shared" si="4"/>
        <v>128</v>
      </c>
      <c r="G47" s="106">
        <f t="shared" si="5"/>
        <v>3</v>
      </c>
      <c r="H47" s="106">
        <f t="shared" si="6"/>
        <v>15</v>
      </c>
      <c r="I47" s="106">
        <f t="shared" si="7"/>
        <v>18</v>
      </c>
      <c r="J47" s="106">
        <f t="shared" si="8"/>
        <v>184</v>
      </c>
      <c r="K47" s="106">
        <f t="shared" si="9"/>
        <v>149</v>
      </c>
      <c r="L47" s="106">
        <f t="shared" si="10"/>
        <v>37</v>
      </c>
      <c r="M47" s="106">
        <f t="shared" si="11"/>
        <v>68</v>
      </c>
      <c r="N47" s="106">
        <f t="shared" si="12"/>
        <v>47</v>
      </c>
      <c r="O47" s="106">
        <f t="shared" si="13"/>
        <v>417</v>
      </c>
      <c r="P47" s="106">
        <f t="shared" si="14"/>
        <v>778</v>
      </c>
      <c r="Q47" s="106">
        <f t="shared" si="15"/>
        <v>677</v>
      </c>
      <c r="R47" s="106">
        <f>$B22+B$18-X22</f>
        <v>268</v>
      </c>
      <c r="S47" s="106">
        <f>$B22+B$19-Y22</f>
        <v>491</v>
      </c>
      <c r="T47" s="106">
        <f>$B22+B$20-AB22</f>
        <v>275</v>
      </c>
      <c r="U47" s="106">
        <f>$B22+B$21-AC22</f>
        <v>225</v>
      </c>
      <c r="V47" s="26"/>
      <c r="W47" s="26"/>
    </row>
    <row r="48" spans="1:23">
      <c r="A48" s="222" t="s">
        <v>108</v>
      </c>
      <c r="B48" s="155">
        <f t="shared" si="0"/>
        <v>488</v>
      </c>
      <c r="C48" s="106">
        <f t="shared" si="1"/>
        <v>229</v>
      </c>
      <c r="D48" s="106">
        <f t="shared" si="2"/>
        <v>340</v>
      </c>
      <c r="E48" s="106">
        <f t="shared" si="3"/>
        <v>114</v>
      </c>
      <c r="F48" s="106">
        <f t="shared" si="4"/>
        <v>38</v>
      </c>
      <c r="G48" s="106">
        <f t="shared" si="5"/>
        <v>13</v>
      </c>
      <c r="H48" s="106">
        <f t="shared" si="6"/>
        <v>2</v>
      </c>
      <c r="I48" s="106">
        <f t="shared" si="7"/>
        <v>48</v>
      </c>
      <c r="J48" s="106">
        <f t="shared" si="8"/>
        <v>214</v>
      </c>
      <c r="K48" s="106">
        <f t="shared" si="9"/>
        <v>179</v>
      </c>
      <c r="L48" s="106">
        <f t="shared" si="10"/>
        <v>67</v>
      </c>
      <c r="M48" s="106">
        <f t="shared" si="11"/>
        <v>97</v>
      </c>
      <c r="N48" s="106">
        <f t="shared" si="12"/>
        <v>77</v>
      </c>
      <c r="O48" s="106">
        <f t="shared" si="13"/>
        <v>448</v>
      </c>
      <c r="P48" s="106">
        <f t="shared" si="14"/>
        <v>686</v>
      </c>
      <c r="Q48" s="106">
        <f t="shared" si="15"/>
        <v>928</v>
      </c>
      <c r="R48" s="106">
        <f>$B23+B$18-X23</f>
        <v>435</v>
      </c>
      <c r="S48" s="106">
        <f>$B23+B$19-Y23</f>
        <v>659</v>
      </c>
      <c r="T48" s="106">
        <f>$B23+B$20-AB23</f>
        <v>305</v>
      </c>
      <c r="U48" s="106">
        <f>$B23+B$21-AC23</f>
        <v>255</v>
      </c>
      <c r="V48" s="106">
        <f>$B23+B$22-AD23</f>
        <v>841</v>
      </c>
      <c r="W48" s="26"/>
    </row>
    <row r="51" spans="1:9">
      <c r="A51">
        <v>1</v>
      </c>
      <c r="B51">
        <f>LARGE($A$27:$V$48,A51)</f>
        <v>1003</v>
      </c>
      <c r="C51" s="226" t="s">
        <v>657</v>
      </c>
      <c r="E51" t="s">
        <v>77</v>
      </c>
      <c r="I51" t="s">
        <v>613</v>
      </c>
    </row>
    <row r="52" spans="1:9">
      <c r="A52">
        <v>2</v>
      </c>
      <c r="B52">
        <f t="shared" ref="B52:B106" si="16">LARGE($A$27:$V$48,A52)</f>
        <v>987</v>
      </c>
      <c r="C52" s="226" t="s">
        <v>658</v>
      </c>
      <c r="E52" t="s">
        <v>608</v>
      </c>
      <c r="I52" t="s">
        <v>102</v>
      </c>
    </row>
    <row r="53" spans="1:9">
      <c r="A53">
        <v>3</v>
      </c>
      <c r="B53">
        <f t="shared" si="16"/>
        <v>928</v>
      </c>
      <c r="C53" s="226" t="s">
        <v>659</v>
      </c>
      <c r="E53" t="s">
        <v>71</v>
      </c>
      <c r="I53" t="s">
        <v>77</v>
      </c>
    </row>
    <row r="54" spans="1:9">
      <c r="A54">
        <v>4</v>
      </c>
      <c r="B54">
        <f t="shared" si="16"/>
        <v>873</v>
      </c>
      <c r="C54" s="227" t="s">
        <v>660</v>
      </c>
      <c r="I54" t="s">
        <v>608</v>
      </c>
    </row>
    <row r="55" spans="1:9">
      <c r="A55">
        <v>5</v>
      </c>
      <c r="B55">
        <f t="shared" si="16"/>
        <v>841</v>
      </c>
      <c r="C55" s="230" t="s">
        <v>661</v>
      </c>
      <c r="I55" t="s">
        <v>83</v>
      </c>
    </row>
    <row r="56" spans="1:9">
      <c r="A56">
        <v>6</v>
      </c>
      <c r="B56">
        <f t="shared" si="16"/>
        <v>817</v>
      </c>
      <c r="C56" s="227" t="s">
        <v>662</v>
      </c>
      <c r="I56" t="s">
        <v>108</v>
      </c>
    </row>
    <row r="57" spans="1:9">
      <c r="A57">
        <v>7</v>
      </c>
      <c r="B57">
        <f t="shared" si="16"/>
        <v>807</v>
      </c>
      <c r="C57" s="226" t="s">
        <v>663</v>
      </c>
      <c r="I57" t="s">
        <v>106</v>
      </c>
    </row>
    <row r="58" spans="1:9">
      <c r="A58">
        <v>8</v>
      </c>
      <c r="B58">
        <f t="shared" si="16"/>
        <v>807</v>
      </c>
      <c r="C58" s="227" t="s">
        <v>664</v>
      </c>
      <c r="I58" t="s">
        <v>71</v>
      </c>
    </row>
    <row r="59" spans="1:9">
      <c r="A59">
        <v>9</v>
      </c>
      <c r="B59">
        <f t="shared" si="16"/>
        <v>788</v>
      </c>
      <c r="C59" s="227" t="s">
        <v>665</v>
      </c>
      <c r="I59" t="s">
        <v>41</v>
      </c>
    </row>
    <row r="60" spans="1:9">
      <c r="A60">
        <v>10</v>
      </c>
      <c r="B60">
        <f t="shared" si="16"/>
        <v>778</v>
      </c>
      <c r="C60" s="232" t="s">
        <v>666</v>
      </c>
      <c r="I60" t="s">
        <v>609</v>
      </c>
    </row>
    <row r="61" spans="1:9">
      <c r="A61">
        <v>11</v>
      </c>
      <c r="B61">
        <f t="shared" si="16"/>
        <v>755</v>
      </c>
      <c r="C61" s="227" t="s">
        <v>667</v>
      </c>
      <c r="I61" t="s">
        <v>106</v>
      </c>
    </row>
    <row r="62" spans="1:9">
      <c r="A62">
        <v>12</v>
      </c>
      <c r="B62">
        <f t="shared" si="16"/>
        <v>732</v>
      </c>
      <c r="C62" s="227" t="s">
        <v>668</v>
      </c>
      <c r="I62" t="s">
        <v>38</v>
      </c>
    </row>
    <row r="63" spans="1:9">
      <c r="A63">
        <v>13</v>
      </c>
      <c r="B63">
        <f t="shared" si="16"/>
        <v>728</v>
      </c>
      <c r="C63" s="227" t="s">
        <v>669</v>
      </c>
      <c r="I63" t="s">
        <v>670</v>
      </c>
    </row>
    <row r="64" spans="1:9">
      <c r="A64">
        <v>14</v>
      </c>
      <c r="B64">
        <f t="shared" si="16"/>
        <v>686</v>
      </c>
      <c r="C64" s="227" t="s">
        <v>671</v>
      </c>
      <c r="I64" t="s">
        <v>104</v>
      </c>
    </row>
    <row r="65" spans="1:9">
      <c r="A65">
        <v>15</v>
      </c>
      <c r="B65">
        <f t="shared" si="16"/>
        <v>686</v>
      </c>
      <c r="C65" s="227" t="s">
        <v>672</v>
      </c>
      <c r="I65" t="s">
        <v>57</v>
      </c>
    </row>
    <row r="66" spans="1:9">
      <c r="A66">
        <v>16</v>
      </c>
      <c r="B66">
        <f t="shared" si="16"/>
        <v>684</v>
      </c>
      <c r="C66" s="227" t="s">
        <v>673</v>
      </c>
      <c r="I66" t="s">
        <v>674</v>
      </c>
    </row>
    <row r="67" spans="1:9">
      <c r="A67">
        <v>17</v>
      </c>
      <c r="B67">
        <f t="shared" si="16"/>
        <v>684</v>
      </c>
      <c r="C67" s="227" t="s">
        <v>675</v>
      </c>
    </row>
    <row r="68" spans="1:9">
      <c r="A68">
        <v>18</v>
      </c>
      <c r="B68">
        <f t="shared" si="16"/>
        <v>677</v>
      </c>
      <c r="C68" s="227" t="s">
        <v>676</v>
      </c>
    </row>
    <row r="69" spans="1:9">
      <c r="A69">
        <v>19</v>
      </c>
      <c r="B69">
        <f t="shared" si="16"/>
        <v>674</v>
      </c>
      <c r="C69" s="227" t="s">
        <v>677</v>
      </c>
    </row>
    <row r="70" spans="1:9">
      <c r="A70">
        <v>20</v>
      </c>
      <c r="B70">
        <f t="shared" si="16"/>
        <v>664</v>
      </c>
      <c r="C70" s="226" t="s">
        <v>678</v>
      </c>
    </row>
    <row r="71" spans="1:9">
      <c r="A71">
        <v>21</v>
      </c>
      <c r="B71">
        <f t="shared" si="16"/>
        <v>661</v>
      </c>
      <c r="C71" s="227" t="s">
        <v>679</v>
      </c>
    </row>
    <row r="72" spans="1:9">
      <c r="A72">
        <v>22</v>
      </c>
      <c r="B72">
        <f t="shared" si="16"/>
        <v>659</v>
      </c>
      <c r="C72" s="226" t="s">
        <v>680</v>
      </c>
    </row>
    <row r="73" spans="1:9">
      <c r="A73">
        <v>23</v>
      </c>
      <c r="B73">
        <f t="shared" si="16"/>
        <v>657</v>
      </c>
      <c r="C73" s="226" t="s">
        <v>681</v>
      </c>
    </row>
    <row r="74" spans="1:9">
      <c r="A74">
        <v>24</v>
      </c>
      <c r="B74">
        <f t="shared" si="16"/>
        <v>641</v>
      </c>
      <c r="C74" s="226" t="s">
        <v>682</v>
      </c>
    </row>
    <row r="75" spans="1:9">
      <c r="A75">
        <v>25</v>
      </c>
      <c r="B75">
        <f t="shared" si="16"/>
        <v>632</v>
      </c>
      <c r="C75" s="232" t="s">
        <v>683</v>
      </c>
    </row>
    <row r="76" spans="1:9">
      <c r="A76">
        <v>26</v>
      </c>
      <c r="B76">
        <f t="shared" si="16"/>
        <v>610</v>
      </c>
      <c r="C76" s="226" t="s">
        <v>684</v>
      </c>
    </row>
    <row r="77" spans="1:9">
      <c r="A77">
        <v>27</v>
      </c>
      <c r="B77">
        <f t="shared" si="16"/>
        <v>609</v>
      </c>
      <c r="C77" s="230" t="s">
        <v>685</v>
      </c>
    </row>
    <row r="78" spans="1:9">
      <c r="A78">
        <v>28</v>
      </c>
      <c r="B78">
        <f t="shared" si="16"/>
        <v>609</v>
      </c>
      <c r="C78" s="227" t="s">
        <v>664</v>
      </c>
    </row>
    <row r="79" spans="1:9">
      <c r="A79">
        <v>29</v>
      </c>
      <c r="B79">
        <f t="shared" si="16"/>
        <v>609</v>
      </c>
      <c r="C79" s="227" t="s">
        <v>686</v>
      </c>
    </row>
    <row r="80" spans="1:9">
      <c r="A80">
        <v>30</v>
      </c>
      <c r="B80">
        <f t="shared" si="16"/>
        <v>607</v>
      </c>
      <c r="C80" s="227" t="s">
        <v>687</v>
      </c>
    </row>
    <row r="81" spans="1:3">
      <c r="A81">
        <v>31</v>
      </c>
      <c r="B81">
        <f t="shared" si="16"/>
        <v>606</v>
      </c>
      <c r="C81" s="227" t="s">
        <v>688</v>
      </c>
    </row>
    <row r="82" spans="1:3">
      <c r="A82">
        <v>32</v>
      </c>
      <c r="B82">
        <f t="shared" si="16"/>
        <v>605</v>
      </c>
      <c r="C82" s="227" t="s">
        <v>689</v>
      </c>
    </row>
    <row r="83" spans="1:3">
      <c r="A83">
        <v>33</v>
      </c>
      <c r="B83">
        <f t="shared" si="16"/>
        <v>573</v>
      </c>
      <c r="C83" s="227" t="s">
        <v>690</v>
      </c>
    </row>
    <row r="84" spans="1:3">
      <c r="A84">
        <v>34</v>
      </c>
      <c r="B84">
        <f t="shared" si="16"/>
        <v>567</v>
      </c>
      <c r="C84" s="227" t="s">
        <v>691</v>
      </c>
    </row>
    <row r="85" spans="1:3">
      <c r="A85">
        <v>35</v>
      </c>
      <c r="B85">
        <f t="shared" si="16"/>
        <v>539</v>
      </c>
      <c r="C85" t="s">
        <v>692</v>
      </c>
    </row>
    <row r="86" spans="1:3">
      <c r="A86">
        <v>36</v>
      </c>
      <c r="B86">
        <f t="shared" si="16"/>
        <v>539</v>
      </c>
      <c r="C86" s="227" t="s">
        <v>693</v>
      </c>
    </row>
    <row r="87" spans="1:3">
      <c r="A87">
        <v>37</v>
      </c>
      <c r="B87">
        <f t="shared" si="16"/>
        <v>539</v>
      </c>
      <c r="C87" s="227" t="s">
        <v>691</v>
      </c>
    </row>
    <row r="88" spans="1:3">
      <c r="A88">
        <v>38</v>
      </c>
      <c r="B88">
        <f t="shared" si="16"/>
        <v>539</v>
      </c>
      <c r="C88" s="227" t="s">
        <v>694</v>
      </c>
    </row>
    <row r="89" spans="1:3">
      <c r="A89">
        <v>39</v>
      </c>
      <c r="B89">
        <f t="shared" si="16"/>
        <v>529</v>
      </c>
      <c r="C89" s="227" t="s">
        <v>695</v>
      </c>
    </row>
    <row r="90" spans="1:3">
      <c r="A90">
        <v>40</v>
      </c>
      <c r="B90">
        <f t="shared" si="16"/>
        <v>496</v>
      </c>
      <c r="C90" s="227" t="s">
        <v>696</v>
      </c>
    </row>
    <row r="91" spans="1:3">
      <c r="A91">
        <v>41</v>
      </c>
      <c r="B91">
        <f t="shared" si="16"/>
        <v>494</v>
      </c>
      <c r="C91" s="227" t="s">
        <v>697</v>
      </c>
    </row>
    <row r="92" spans="1:3">
      <c r="A92">
        <v>42</v>
      </c>
      <c r="B92">
        <f t="shared" si="16"/>
        <v>491</v>
      </c>
      <c r="C92" s="227" t="s">
        <v>698</v>
      </c>
    </row>
    <row r="93" spans="1:3">
      <c r="A93">
        <v>43</v>
      </c>
      <c r="B93">
        <f t="shared" si="16"/>
        <v>488</v>
      </c>
      <c r="C93" s="227" t="s">
        <v>699</v>
      </c>
    </row>
    <row r="94" spans="1:3">
      <c r="A94">
        <v>44</v>
      </c>
      <c r="B94">
        <f t="shared" si="16"/>
        <v>473</v>
      </c>
      <c r="C94" s="227" t="s">
        <v>700</v>
      </c>
    </row>
    <row r="95" spans="1:3">
      <c r="A95">
        <v>45</v>
      </c>
      <c r="B95">
        <f t="shared" si="16"/>
        <v>470</v>
      </c>
    </row>
    <row r="96" spans="1:3">
      <c r="A96">
        <v>46</v>
      </c>
      <c r="B96">
        <f t="shared" si="16"/>
        <v>460</v>
      </c>
    </row>
    <row r="97" spans="1:12">
      <c r="A97">
        <v>47</v>
      </c>
      <c r="B97">
        <f t="shared" si="16"/>
        <v>459</v>
      </c>
    </row>
    <row r="98" spans="1:12">
      <c r="A98">
        <v>48</v>
      </c>
      <c r="B98">
        <f t="shared" si="16"/>
        <v>458</v>
      </c>
    </row>
    <row r="99" spans="1:12">
      <c r="A99">
        <v>49</v>
      </c>
      <c r="B99">
        <f t="shared" si="16"/>
        <v>448</v>
      </c>
    </row>
    <row r="100" spans="1:12">
      <c r="A100">
        <v>50</v>
      </c>
      <c r="B100">
        <f t="shared" si="16"/>
        <v>448</v>
      </c>
    </row>
    <row r="101" spans="1:12">
      <c r="A101">
        <v>51</v>
      </c>
      <c r="B101">
        <f t="shared" si="16"/>
        <v>448</v>
      </c>
    </row>
    <row r="102" spans="1:12">
      <c r="A102">
        <v>52</v>
      </c>
      <c r="B102">
        <f t="shared" si="16"/>
        <v>448</v>
      </c>
    </row>
    <row r="103" spans="1:12">
      <c r="A103">
        <v>53</v>
      </c>
      <c r="B103">
        <f t="shared" si="16"/>
        <v>436</v>
      </c>
    </row>
    <row r="104" spans="1:12">
      <c r="A104">
        <v>54</v>
      </c>
      <c r="B104">
        <f t="shared" si="16"/>
        <v>435</v>
      </c>
    </row>
    <row r="105" spans="1:12">
      <c r="A105">
        <v>55</v>
      </c>
      <c r="B105">
        <f t="shared" si="16"/>
        <v>417</v>
      </c>
    </row>
    <row r="106" spans="1:12">
      <c r="A106">
        <v>56</v>
      </c>
      <c r="B106">
        <f t="shared" si="16"/>
        <v>417</v>
      </c>
    </row>
    <row r="111" spans="1:12">
      <c r="B111" s="234" t="s">
        <v>616</v>
      </c>
      <c r="C111" s="234" t="s">
        <v>57</v>
      </c>
      <c r="D111" s="234" t="s">
        <v>59</v>
      </c>
      <c r="E111" s="234" t="s">
        <v>607</v>
      </c>
      <c r="F111" s="234" t="s">
        <v>30</v>
      </c>
      <c r="G111" s="234" t="s">
        <v>64</v>
      </c>
      <c r="H111" s="234" t="s">
        <v>10</v>
      </c>
      <c r="I111" s="234" t="s">
        <v>67</v>
      </c>
      <c r="J111" s="234" t="s">
        <v>69</v>
      </c>
      <c r="K111" s="234" t="s">
        <v>73</v>
      </c>
      <c r="L111" s="234" t="s">
        <v>79</v>
      </c>
    </row>
    <row r="112" spans="1:12">
      <c r="B112" s="234" t="s">
        <v>57</v>
      </c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</row>
    <row r="113" spans="2:19">
      <c r="B113" s="234" t="s">
        <v>59</v>
      </c>
      <c r="C113" s="107">
        <v>217</v>
      </c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</row>
    <row r="114" spans="2:19">
      <c r="B114" s="234" t="s">
        <v>607</v>
      </c>
      <c r="C114" s="107">
        <v>342</v>
      </c>
      <c r="D114" s="107">
        <v>158</v>
      </c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85"/>
    </row>
    <row r="115" spans="2:19">
      <c r="B115" s="234" t="s">
        <v>30</v>
      </c>
      <c r="C115" s="107">
        <v>248</v>
      </c>
      <c r="D115" s="107">
        <v>116</v>
      </c>
      <c r="E115" s="107">
        <v>247</v>
      </c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85"/>
    </row>
    <row r="116" spans="2:19">
      <c r="B116" s="234" t="s">
        <v>64</v>
      </c>
      <c r="C116" s="107">
        <v>97</v>
      </c>
      <c r="D116" s="107">
        <v>3</v>
      </c>
      <c r="E116" s="107">
        <v>97</v>
      </c>
      <c r="F116" s="107">
        <v>97</v>
      </c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85"/>
    </row>
    <row r="117" spans="2:19">
      <c r="B117" s="234" t="s">
        <v>10</v>
      </c>
      <c r="C117" s="107">
        <v>138</v>
      </c>
      <c r="D117" s="107">
        <v>12</v>
      </c>
      <c r="E117" s="107">
        <v>137</v>
      </c>
      <c r="F117" s="107">
        <v>137</v>
      </c>
      <c r="G117" s="107">
        <v>115</v>
      </c>
      <c r="H117" s="145"/>
      <c r="I117" s="145"/>
      <c r="J117" s="145"/>
      <c r="K117" s="145"/>
      <c r="L117" s="145"/>
      <c r="M117" s="145"/>
      <c r="N117" s="145"/>
      <c r="O117" s="145"/>
      <c r="P117" s="145"/>
      <c r="Q117" s="185"/>
    </row>
    <row r="118" spans="2:19">
      <c r="B118" s="234" t="s">
        <v>67</v>
      </c>
      <c r="C118" s="107">
        <v>105</v>
      </c>
      <c r="D118" s="107">
        <v>-7</v>
      </c>
      <c r="E118" s="107">
        <v>104</v>
      </c>
      <c r="F118" s="107">
        <v>104</v>
      </c>
      <c r="G118" s="236">
        <v>178</v>
      </c>
      <c r="H118" s="107">
        <v>123</v>
      </c>
      <c r="I118" s="145"/>
      <c r="J118" s="145"/>
      <c r="K118" s="145"/>
      <c r="L118" s="145"/>
      <c r="M118" s="145"/>
      <c r="N118" s="145"/>
      <c r="O118" s="145"/>
      <c r="P118" s="145"/>
      <c r="Q118" s="185"/>
    </row>
    <row r="119" spans="2:19">
      <c r="B119" s="234" t="s">
        <v>69</v>
      </c>
      <c r="C119" s="107">
        <v>104</v>
      </c>
      <c r="D119" s="107">
        <v>119</v>
      </c>
      <c r="E119" s="107">
        <v>103</v>
      </c>
      <c r="F119" s="107">
        <v>103</v>
      </c>
      <c r="G119" s="236">
        <v>178</v>
      </c>
      <c r="H119" s="107">
        <v>123</v>
      </c>
      <c r="I119" s="107">
        <v>539</v>
      </c>
      <c r="J119" s="145"/>
      <c r="K119" s="145"/>
      <c r="L119" s="145"/>
      <c r="M119" s="145"/>
      <c r="N119" s="145"/>
      <c r="O119" s="145"/>
      <c r="P119" s="145"/>
      <c r="Q119" s="185"/>
    </row>
    <row r="120" spans="2:19">
      <c r="B120" s="234" t="s">
        <v>73</v>
      </c>
      <c r="C120" s="107">
        <v>104</v>
      </c>
      <c r="D120" s="107">
        <v>3</v>
      </c>
      <c r="E120" s="107">
        <v>103</v>
      </c>
      <c r="F120" s="107">
        <v>103</v>
      </c>
      <c r="G120" s="236">
        <v>178</v>
      </c>
      <c r="H120" s="107">
        <v>122</v>
      </c>
      <c r="I120" s="107">
        <v>567</v>
      </c>
      <c r="J120" s="107">
        <v>610</v>
      </c>
      <c r="K120" s="145"/>
      <c r="L120" s="145"/>
      <c r="M120" s="145"/>
      <c r="N120" s="145"/>
      <c r="O120" s="145"/>
      <c r="P120" s="145"/>
      <c r="Q120" s="185"/>
    </row>
    <row r="121" spans="2:19">
      <c r="B121" s="234" t="s">
        <v>79</v>
      </c>
      <c r="C121" s="107">
        <v>84</v>
      </c>
      <c r="D121" s="107">
        <v>250</v>
      </c>
      <c r="E121" s="107">
        <v>18</v>
      </c>
      <c r="F121" s="107">
        <v>2</v>
      </c>
      <c r="G121" s="107">
        <v>13</v>
      </c>
      <c r="H121" s="107">
        <v>2</v>
      </c>
      <c r="I121" s="107">
        <v>46</v>
      </c>
      <c r="J121" s="107">
        <v>218</v>
      </c>
      <c r="K121" s="107">
        <v>70</v>
      </c>
      <c r="L121" s="145"/>
      <c r="M121" s="145"/>
      <c r="N121" s="145"/>
      <c r="O121" s="145"/>
      <c r="P121" s="145"/>
      <c r="Q121" s="185"/>
    </row>
    <row r="122" spans="2:19">
      <c r="B122" s="234" t="s">
        <v>38</v>
      </c>
      <c r="C122" s="107">
        <v>121</v>
      </c>
      <c r="D122" s="107">
        <v>281</v>
      </c>
      <c r="E122" s="107">
        <v>41</v>
      </c>
      <c r="F122" s="107">
        <v>2</v>
      </c>
      <c r="G122" s="107">
        <v>9</v>
      </c>
      <c r="H122" s="107">
        <v>2</v>
      </c>
      <c r="I122" s="107">
        <v>101</v>
      </c>
      <c r="J122" s="107">
        <v>318</v>
      </c>
      <c r="K122" s="107">
        <v>171</v>
      </c>
      <c r="L122" s="107">
        <v>448</v>
      </c>
      <c r="M122" s="145"/>
      <c r="N122" s="145"/>
      <c r="O122" s="145"/>
      <c r="P122" s="145"/>
      <c r="Q122" s="185"/>
    </row>
    <row r="123" spans="2:19">
      <c r="B123" s="23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pans="2:19">
      <c r="B124" s="23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pans="2:19">
      <c r="B125" s="23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pans="2:19">
      <c r="B126" s="23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</row>
    <row r="128" spans="2:19">
      <c r="B128">
        <v>1</v>
      </c>
      <c r="C128">
        <f t="shared" ref="C128:C153" si="17">LARGE($C$112:$P$122,B128)</f>
        <v>610</v>
      </c>
      <c r="D128" s="229" t="s">
        <v>701</v>
      </c>
    </row>
    <row r="129" spans="2:4">
      <c r="B129">
        <v>2</v>
      </c>
      <c r="C129">
        <f t="shared" si="17"/>
        <v>567</v>
      </c>
      <c r="D129" s="229" t="s">
        <v>702</v>
      </c>
    </row>
    <row r="130" spans="2:4">
      <c r="B130">
        <v>3</v>
      </c>
      <c r="C130">
        <f t="shared" si="17"/>
        <v>539</v>
      </c>
      <c r="D130" s="230" t="s">
        <v>703</v>
      </c>
    </row>
    <row r="131" spans="2:4">
      <c r="B131">
        <v>4</v>
      </c>
      <c r="C131">
        <f t="shared" si="17"/>
        <v>448</v>
      </c>
      <c r="D131" t="s">
        <v>704</v>
      </c>
    </row>
    <row r="132" spans="2:4">
      <c r="B132">
        <v>5</v>
      </c>
      <c r="C132">
        <f t="shared" si="17"/>
        <v>342</v>
      </c>
      <c r="D132" t="s">
        <v>705</v>
      </c>
    </row>
    <row r="133" spans="2:4">
      <c r="B133">
        <v>6</v>
      </c>
      <c r="C133">
        <f t="shared" si="17"/>
        <v>318</v>
      </c>
      <c r="D133" t="s">
        <v>706</v>
      </c>
    </row>
    <row r="134" spans="2:4">
      <c r="B134">
        <v>7</v>
      </c>
      <c r="C134">
        <f t="shared" si="17"/>
        <v>281</v>
      </c>
      <c r="D134" t="s">
        <v>707</v>
      </c>
    </row>
    <row r="135" spans="2:4">
      <c r="B135">
        <v>8</v>
      </c>
      <c r="C135">
        <f t="shared" si="17"/>
        <v>250</v>
      </c>
      <c r="D135" t="s">
        <v>708</v>
      </c>
    </row>
    <row r="136" spans="2:4">
      <c r="B136">
        <v>9</v>
      </c>
      <c r="C136">
        <f t="shared" si="17"/>
        <v>248</v>
      </c>
      <c r="D136" t="s">
        <v>709</v>
      </c>
    </row>
    <row r="137" spans="2:4">
      <c r="B137">
        <v>10</v>
      </c>
      <c r="C137">
        <f t="shared" si="17"/>
        <v>247</v>
      </c>
      <c r="D137" t="s">
        <v>710</v>
      </c>
    </row>
    <row r="138" spans="2:4">
      <c r="B138">
        <v>11</v>
      </c>
      <c r="C138">
        <f t="shared" si="17"/>
        <v>218</v>
      </c>
      <c r="D138" t="s">
        <v>711</v>
      </c>
    </row>
    <row r="139" spans="2:4">
      <c r="B139">
        <v>12</v>
      </c>
      <c r="C139">
        <f t="shared" si="17"/>
        <v>217</v>
      </c>
      <c r="D139" t="s">
        <v>712</v>
      </c>
    </row>
    <row r="140" spans="2:4">
      <c r="B140">
        <v>13</v>
      </c>
      <c r="C140">
        <f t="shared" si="17"/>
        <v>178</v>
      </c>
      <c r="D140" t="s">
        <v>713</v>
      </c>
    </row>
    <row r="141" spans="2:4">
      <c r="B141">
        <v>14</v>
      </c>
      <c r="C141">
        <f t="shared" si="17"/>
        <v>178</v>
      </c>
      <c r="D141" t="s">
        <v>714</v>
      </c>
    </row>
    <row r="142" spans="2:4">
      <c r="B142">
        <v>15</v>
      </c>
      <c r="C142">
        <f t="shared" si="17"/>
        <v>178</v>
      </c>
      <c r="D142" t="s">
        <v>715</v>
      </c>
    </row>
    <row r="143" spans="2:4">
      <c r="B143">
        <v>16</v>
      </c>
      <c r="C143">
        <f t="shared" si="17"/>
        <v>171</v>
      </c>
    </row>
    <row r="144" spans="2:4">
      <c r="B144">
        <v>17</v>
      </c>
      <c r="C144">
        <f t="shared" si="17"/>
        <v>158</v>
      </c>
    </row>
    <row r="145" spans="2:24">
      <c r="B145">
        <v>18</v>
      </c>
      <c r="C145">
        <f t="shared" si="17"/>
        <v>138</v>
      </c>
    </row>
    <row r="146" spans="2:24">
      <c r="B146">
        <v>19</v>
      </c>
      <c r="C146">
        <f t="shared" si="17"/>
        <v>137</v>
      </c>
    </row>
    <row r="147" spans="2:24">
      <c r="B147">
        <v>20</v>
      </c>
      <c r="C147">
        <f t="shared" si="17"/>
        <v>137</v>
      </c>
    </row>
    <row r="148" spans="2:24">
      <c r="B148">
        <v>21</v>
      </c>
      <c r="C148">
        <f t="shared" si="17"/>
        <v>123</v>
      </c>
    </row>
    <row r="149" spans="2:24">
      <c r="B149">
        <v>22</v>
      </c>
      <c r="C149">
        <f t="shared" si="17"/>
        <v>123</v>
      </c>
    </row>
    <row r="150" spans="2:24">
      <c r="B150">
        <v>23</v>
      </c>
      <c r="C150">
        <f t="shared" si="17"/>
        <v>122</v>
      </c>
      <c r="T150" s="145"/>
      <c r="U150" s="145"/>
      <c r="V150" s="145"/>
      <c r="W150" s="145"/>
      <c r="X150" s="185"/>
    </row>
    <row r="151" spans="2:24">
      <c r="B151">
        <v>24</v>
      </c>
      <c r="C151">
        <f t="shared" si="17"/>
        <v>121</v>
      </c>
      <c r="T151" s="145"/>
      <c r="U151" s="145"/>
      <c r="V151" s="145"/>
      <c r="W151" s="145"/>
      <c r="X151" s="185"/>
    </row>
    <row r="152" spans="2:24">
      <c r="B152">
        <v>25</v>
      </c>
      <c r="C152">
        <f t="shared" si="17"/>
        <v>119</v>
      </c>
      <c r="T152" s="145"/>
      <c r="U152" s="145"/>
      <c r="V152" s="145"/>
      <c r="W152" s="145"/>
      <c r="X152" s="185"/>
    </row>
    <row r="153" spans="2:24">
      <c r="B153">
        <v>26</v>
      </c>
      <c r="C153">
        <f t="shared" si="17"/>
        <v>116</v>
      </c>
      <c r="T153" s="145"/>
      <c r="U153" s="145"/>
      <c r="V153" s="145"/>
      <c r="W153" s="145"/>
      <c r="X153" s="185"/>
    </row>
    <row r="154" spans="2:24">
      <c r="X154" s="185"/>
    </row>
    <row r="157" spans="2:24">
      <c r="B157" s="234" t="s">
        <v>616</v>
      </c>
      <c r="C157" s="234" t="s">
        <v>57</v>
      </c>
      <c r="D157" s="234" t="s">
        <v>59</v>
      </c>
      <c r="E157" s="234" t="s">
        <v>607</v>
      </c>
      <c r="F157" s="234" t="s">
        <v>30</v>
      </c>
      <c r="G157" s="234" t="s">
        <v>10</v>
      </c>
      <c r="H157" s="234" t="s">
        <v>79</v>
      </c>
    </row>
    <row r="158" spans="2:24">
      <c r="B158" s="234" t="s">
        <v>57</v>
      </c>
      <c r="C158" s="78"/>
      <c r="D158" s="78"/>
      <c r="E158" s="78"/>
      <c r="F158" s="78"/>
      <c r="G158" s="78"/>
      <c r="H158" s="78"/>
    </row>
    <row r="159" spans="2:24">
      <c r="B159" s="234" t="s">
        <v>59</v>
      </c>
      <c r="C159" s="4">
        <v>217</v>
      </c>
      <c r="D159" s="78"/>
      <c r="E159" s="78"/>
      <c r="F159" s="78"/>
      <c r="G159" s="78"/>
      <c r="H159" s="78"/>
    </row>
    <row r="160" spans="2:24">
      <c r="B160" s="234" t="s">
        <v>607</v>
      </c>
      <c r="C160" s="4">
        <v>342</v>
      </c>
      <c r="D160" s="4">
        <v>158</v>
      </c>
      <c r="E160" s="78"/>
      <c r="F160" s="78"/>
      <c r="G160" s="78"/>
      <c r="H160" s="78"/>
    </row>
    <row r="161" spans="2:8">
      <c r="B161" s="234" t="s">
        <v>30</v>
      </c>
      <c r="C161" s="4">
        <v>248</v>
      </c>
      <c r="D161" s="4">
        <v>116</v>
      </c>
      <c r="E161" s="4">
        <v>247</v>
      </c>
      <c r="F161" s="78"/>
      <c r="G161" s="78"/>
      <c r="H161" s="78"/>
    </row>
    <row r="162" spans="2:8">
      <c r="B162" s="234" t="s">
        <v>10</v>
      </c>
      <c r="C162" s="4">
        <v>138</v>
      </c>
      <c r="D162" s="4">
        <v>12</v>
      </c>
      <c r="E162" s="4">
        <v>137</v>
      </c>
      <c r="F162" s="4">
        <v>137</v>
      </c>
      <c r="G162" s="78"/>
      <c r="H162" s="78"/>
    </row>
    <row r="163" spans="2:8">
      <c r="B163" s="234" t="s">
        <v>79</v>
      </c>
      <c r="C163" s="4">
        <v>84</v>
      </c>
      <c r="D163" s="4">
        <v>250</v>
      </c>
      <c r="E163" s="4">
        <v>18</v>
      </c>
      <c r="F163" s="4">
        <v>2</v>
      </c>
      <c r="G163" s="4">
        <v>2</v>
      </c>
      <c r="H163" s="78"/>
    </row>
    <row r="164" spans="2:8">
      <c r="B164" s="234" t="s">
        <v>38</v>
      </c>
      <c r="C164" s="4">
        <v>121</v>
      </c>
      <c r="D164" s="4">
        <v>281</v>
      </c>
      <c r="E164" s="4">
        <v>41</v>
      </c>
      <c r="F164" s="4">
        <v>2</v>
      </c>
      <c r="G164" s="4">
        <v>2</v>
      </c>
      <c r="H164" s="4">
        <v>448</v>
      </c>
    </row>
    <row r="167" spans="2:8">
      <c r="B167">
        <v>1</v>
      </c>
      <c r="C167">
        <f t="shared" ref="C167:C185" si="18">LARGE($C$159:$H$164,B167)</f>
        <v>448</v>
      </c>
      <c r="D167" s="226" t="s">
        <v>704</v>
      </c>
      <c r="E167" s="226"/>
    </row>
    <row r="168" spans="2:8">
      <c r="B168">
        <v>2</v>
      </c>
      <c r="C168">
        <f t="shared" si="18"/>
        <v>342</v>
      </c>
      <c r="D168" t="s">
        <v>716</v>
      </c>
    </row>
    <row r="169" spans="2:8">
      <c r="B169">
        <v>3</v>
      </c>
      <c r="C169">
        <f t="shared" si="18"/>
        <v>281</v>
      </c>
      <c r="D169" s="226" t="s">
        <v>707</v>
      </c>
      <c r="E169" s="226"/>
    </row>
    <row r="170" spans="2:8">
      <c r="B170">
        <v>4</v>
      </c>
      <c r="C170">
        <f t="shared" si="18"/>
        <v>250</v>
      </c>
      <c r="D170" s="227" t="s">
        <v>708</v>
      </c>
    </row>
    <row r="171" spans="2:8">
      <c r="B171">
        <v>5</v>
      </c>
      <c r="C171">
        <f t="shared" si="18"/>
        <v>248</v>
      </c>
      <c r="D171" t="s">
        <v>717</v>
      </c>
    </row>
    <row r="172" spans="2:8">
      <c r="B172">
        <v>6</v>
      </c>
      <c r="C172">
        <f t="shared" si="18"/>
        <v>247</v>
      </c>
      <c r="D172" t="s">
        <v>718</v>
      </c>
    </row>
    <row r="173" spans="2:8">
      <c r="B173">
        <v>7</v>
      </c>
      <c r="C173">
        <f t="shared" si="18"/>
        <v>217</v>
      </c>
      <c r="D173" s="230" t="s">
        <v>712</v>
      </c>
    </row>
    <row r="174" spans="2:8">
      <c r="B174">
        <v>8</v>
      </c>
      <c r="C174">
        <f t="shared" si="18"/>
        <v>158</v>
      </c>
      <c r="D174" s="227" t="s">
        <v>719</v>
      </c>
    </row>
    <row r="175" spans="2:8">
      <c r="B175">
        <v>9</v>
      </c>
      <c r="C175">
        <f t="shared" si="18"/>
        <v>138</v>
      </c>
      <c r="D175" t="s">
        <v>720</v>
      </c>
    </row>
    <row r="176" spans="2:8">
      <c r="B176">
        <v>10</v>
      </c>
      <c r="C176">
        <f t="shared" si="18"/>
        <v>137</v>
      </c>
      <c r="D176" t="s">
        <v>721</v>
      </c>
    </row>
    <row r="177" spans="2:4">
      <c r="B177">
        <v>11</v>
      </c>
      <c r="C177">
        <f t="shared" si="18"/>
        <v>137</v>
      </c>
      <c r="D177" t="s">
        <v>722</v>
      </c>
    </row>
    <row r="178" spans="2:4">
      <c r="B178">
        <v>12</v>
      </c>
      <c r="C178">
        <f t="shared" si="18"/>
        <v>121</v>
      </c>
      <c r="D178" s="227" t="s">
        <v>723</v>
      </c>
    </row>
    <row r="179" spans="2:4">
      <c r="B179">
        <v>13</v>
      </c>
      <c r="C179">
        <f t="shared" si="18"/>
        <v>116</v>
      </c>
      <c r="D179" s="227" t="s">
        <v>724</v>
      </c>
    </row>
    <row r="180" spans="2:4">
      <c r="B180">
        <v>14</v>
      </c>
      <c r="C180">
        <f t="shared" si="18"/>
        <v>84</v>
      </c>
      <c r="D180" s="227" t="s">
        <v>725</v>
      </c>
    </row>
    <row r="181" spans="2:4">
      <c r="B181">
        <v>15</v>
      </c>
      <c r="C181">
        <f t="shared" si="18"/>
        <v>41</v>
      </c>
      <c r="D181" s="227" t="s">
        <v>726</v>
      </c>
    </row>
    <row r="182" spans="2:4">
      <c r="B182">
        <v>16</v>
      </c>
      <c r="C182">
        <f t="shared" si="18"/>
        <v>18</v>
      </c>
      <c r="D182" s="227" t="s">
        <v>727</v>
      </c>
    </row>
    <row r="183" spans="2:4">
      <c r="B183">
        <v>17</v>
      </c>
      <c r="C183">
        <f t="shared" si="18"/>
        <v>12</v>
      </c>
      <c r="D183" s="227" t="s">
        <v>728</v>
      </c>
    </row>
    <row r="184" spans="2:4">
      <c r="B184">
        <v>18</v>
      </c>
      <c r="C184">
        <f t="shared" si="18"/>
        <v>2</v>
      </c>
      <c r="D184" s="227" t="s">
        <v>729</v>
      </c>
    </row>
    <row r="185" spans="2:4">
      <c r="B185">
        <v>19</v>
      </c>
      <c r="C185">
        <f t="shared" si="18"/>
        <v>2</v>
      </c>
      <c r="D185" s="227" t="s">
        <v>730</v>
      </c>
    </row>
    <row r="186" spans="2:4">
      <c r="B186">
        <v>20</v>
      </c>
      <c r="C186">
        <f t="shared" ref="C186:C187" si="19">LARGE($C$159:$H$164,B186)</f>
        <v>2</v>
      </c>
      <c r="D186" s="227" t="s">
        <v>731</v>
      </c>
    </row>
    <row r="187" spans="2:4">
      <c r="B187">
        <v>21</v>
      </c>
      <c r="C187">
        <f t="shared" si="19"/>
        <v>2</v>
      </c>
      <c r="D187" s="227" t="s">
        <v>732</v>
      </c>
    </row>
  </sheetData>
  <conditionalFormatting sqref="A27:V48">
    <cfRule type="cellIs" dxfId="72" priority="231" operator="equal">
      <formula>$B$51</formula>
    </cfRule>
  </conditionalFormatting>
  <conditionalFormatting sqref="C52">
    <cfRule type="cellIs" dxfId="71" priority="229" operator="equal">
      <formula>$B$52</formula>
    </cfRule>
    <cfRule type="cellIs" dxfId="70" priority="230" operator="equal">
      <formula>$B$52</formula>
    </cfRule>
  </conditionalFormatting>
  <conditionalFormatting sqref="B27:V48">
    <cfRule type="cellIs" dxfId="69" priority="196" operator="equal">
      <formula>$B$77</formula>
    </cfRule>
    <cfRule type="cellIs" dxfId="68" priority="197" operator="equal">
      <formula>$B$77</formula>
    </cfRule>
    <cfRule type="cellIs" dxfId="67" priority="201" operator="equal">
      <formula>$B$74</formula>
    </cfRule>
    <cfRule type="cellIs" dxfId="66" priority="202" operator="equal">
      <formula>$B$74</formula>
    </cfRule>
    <cfRule type="cellIs" dxfId="65" priority="217" operator="equal">
      <formula>$B$62</formula>
    </cfRule>
    <cfRule type="cellIs" dxfId="64" priority="223" operator="equal">
      <formula>$B$57</formula>
    </cfRule>
    <cfRule type="cellIs" dxfId="63" priority="228" operator="equal">
      <formula>$B$52</formula>
    </cfRule>
  </conditionalFormatting>
  <conditionalFormatting sqref="B27:W48">
    <cfRule type="cellIs" dxfId="62" priority="227" operator="equal">
      <formula>$B$53</formula>
    </cfRule>
  </conditionalFormatting>
  <conditionalFormatting sqref="B28:V48">
    <cfRule type="cellIs" dxfId="61" priority="181" operator="equal">
      <formula>$B$94</formula>
    </cfRule>
    <cfRule type="cellIs" dxfId="60" priority="182" operator="equal">
      <formula>$B$93</formula>
    </cfRule>
    <cfRule type="cellIs" dxfId="59" priority="183" operator="equal">
      <formula>$B$92</formula>
    </cfRule>
    <cfRule type="cellIs" dxfId="58" priority="184" operator="equal">
      <formula>$B$91</formula>
    </cfRule>
    <cfRule type="cellIs" dxfId="57" priority="185" operator="equal">
      <formula>$B$90</formula>
    </cfRule>
    <cfRule type="cellIs" dxfId="56" priority="186" operator="equal">
      <formula>$B$89</formula>
    </cfRule>
    <cfRule type="cellIs" dxfId="55" priority="187" operator="equal">
      <formula>"$B$89"</formula>
    </cfRule>
    <cfRule type="cellIs" dxfId="54" priority="188" operator="equal">
      <formula>$B$85</formula>
    </cfRule>
    <cfRule type="cellIs" dxfId="53" priority="189" operator="equal">
      <formula>$B$84</formula>
    </cfRule>
    <cfRule type="cellIs" dxfId="52" priority="190" operator="equal">
      <formula>$B$83</formula>
    </cfRule>
    <cfRule type="cellIs" dxfId="51" priority="191" operator="equal">
      <formula>"$B$83"</formula>
    </cfRule>
    <cfRule type="cellIs" dxfId="50" priority="192" operator="equal">
      <formula>$B$82</formula>
    </cfRule>
    <cfRule type="cellIs" dxfId="49" priority="193" operator="equal">
      <formula>$B$82</formula>
    </cfRule>
    <cfRule type="cellIs" dxfId="48" priority="194" operator="equal">
      <formula>$B$81</formula>
    </cfRule>
    <cfRule type="cellIs" dxfId="47" priority="195" operator="equal">
      <formula>$B$80</formula>
    </cfRule>
    <cfRule type="cellIs" dxfId="46" priority="198" operator="equal">
      <formula>$B$76</formula>
    </cfRule>
    <cfRule type="cellIs" dxfId="45" priority="199" operator="equal">
      <formula>$B$75</formula>
    </cfRule>
    <cfRule type="cellIs" dxfId="44" priority="200" operator="equal">
      <formula>"$B$75"</formula>
    </cfRule>
    <cfRule type="cellIs" dxfId="43" priority="203" operator="equal">
      <formula>$B$73</formula>
    </cfRule>
    <cfRule type="cellIs" dxfId="42" priority="204" operator="equal">
      <formula>$B$72</formula>
    </cfRule>
    <cfRule type="cellIs" dxfId="41" priority="205" operator="equal">
      <formula>$B$71</formula>
    </cfRule>
    <cfRule type="cellIs" dxfId="40" priority="207" operator="equal">
      <formula>$B$69</formula>
    </cfRule>
    <cfRule type="cellIs" dxfId="39" priority="210" operator="equal">
      <formula>$B$66</formula>
    </cfRule>
    <cfRule type="cellIs" dxfId="38" priority="211" operator="equal">
      <formula>$B$66</formula>
    </cfRule>
    <cfRule type="cellIs" dxfId="37" priority="219" operator="equal">
      <formula>$B$61</formula>
    </cfRule>
    <cfRule type="cellIs" dxfId="36" priority="220" operator="equal">
      <formula>$B$61</formula>
    </cfRule>
    <cfRule type="cellIs" dxfId="35" priority="222" operator="equal">
      <formula>$B$59</formula>
    </cfRule>
    <cfRule type="cellIs" dxfId="34" priority="225" operator="equal">
      <formula>$B$55</formula>
    </cfRule>
    <cfRule type="cellIs" dxfId="33" priority="226" operator="equal">
      <formula>$B$54</formula>
    </cfRule>
  </conditionalFormatting>
  <conditionalFormatting sqref="B28:W48">
    <cfRule type="cellIs" dxfId="32" priority="206" operator="equal">
      <formula>$B$70</formula>
    </cfRule>
    <cfRule type="cellIs" dxfId="31" priority="208" operator="equal">
      <formula>$B$68</formula>
    </cfRule>
    <cfRule type="cellIs" dxfId="30" priority="209" operator="equal">
      <formula>$B$68</formula>
    </cfRule>
    <cfRule type="cellIs" dxfId="29" priority="212" operator="equal">
      <formula>$B$64</formula>
    </cfRule>
    <cfRule type="cellIs" dxfId="28" priority="213" operator="equal">
      <formula>"$B$64"</formula>
    </cfRule>
    <cfRule type="cellIs" dxfId="27" priority="214" operator="equal">
      <formula>$B$64</formula>
    </cfRule>
    <cfRule type="cellIs" dxfId="26" priority="221" operator="equal">
      <formula>$B$60</formula>
    </cfRule>
    <cfRule type="cellIs" dxfId="25" priority="224" operator="equal">
      <formula>$B$56</formula>
    </cfRule>
  </conditionalFormatting>
  <conditionalFormatting sqref="B28:V47">
    <cfRule type="cellIs" dxfId="24" priority="218" operator="equal">
      <formula>$B$62</formula>
    </cfRule>
  </conditionalFormatting>
  <conditionalFormatting sqref="A26:X50 L51:W64">
    <cfRule type="cellIs" dxfId="23" priority="215" operator="equal">
      <formula>$B$63</formula>
    </cfRule>
    <cfRule type="cellIs" dxfId="22" priority="216" operator="equal">
      <formula>$B$63</formula>
    </cfRule>
  </conditionalFormatting>
  <conditionalFormatting sqref="C111:L122 C157:H158">
    <cfRule type="cellIs" dxfId="21" priority="32" operator="equal">
      <formula>$C$129</formula>
    </cfRule>
    <cfRule type="cellIs" dxfId="20" priority="33" operator="equal">
      <formula>$C$128</formula>
    </cfRule>
  </conditionalFormatting>
  <conditionalFormatting sqref="C112:L122 C158:H158">
    <cfRule type="cellIs" dxfId="19" priority="31" operator="equal">
      <formula>$C$130</formula>
    </cfRule>
  </conditionalFormatting>
  <conditionalFormatting sqref="C113:L122">
    <cfRule type="cellIs" dxfId="18" priority="23" operator="equal">
      <formula>$C$138</formula>
    </cfRule>
    <cfRule type="cellIs" dxfId="17" priority="24" operator="equal">
      <formula>$C$137</formula>
    </cfRule>
    <cfRule type="cellIs" dxfId="16" priority="25" operator="equal">
      <formula>$C$136</formula>
    </cfRule>
    <cfRule type="cellIs" dxfId="15" priority="26" operator="equal">
      <formula>$C$135</formula>
    </cfRule>
    <cfRule type="cellIs" dxfId="14" priority="27" operator="equal">
      <formula>$C$134</formula>
    </cfRule>
    <cfRule type="cellIs" dxfId="13" priority="28" operator="equal">
      <formula>$C$133</formula>
    </cfRule>
    <cfRule type="cellIs" dxfId="12" priority="29" operator="equal">
      <formula>$C$132</formula>
    </cfRule>
    <cfRule type="cellIs" dxfId="11" priority="30" operator="equal">
      <formula>$C$131</formula>
    </cfRule>
  </conditionalFormatting>
  <conditionalFormatting sqref="C158:H164">
    <cfRule type="cellIs" dxfId="10" priority="2" operator="equal">
      <formula>$C$176</formula>
    </cfRule>
    <cfRule type="cellIs" dxfId="9" priority="4" operator="equal">
      <formula>$C$174</formula>
    </cfRule>
    <cfRule type="cellIs" dxfId="8" priority="8" operator="equal">
      <formula>$C$170</formula>
    </cfRule>
    <cfRule type="cellIs" dxfId="7" priority="9" operator="equal">
      <formula>$C$169</formula>
    </cfRule>
    <cfRule type="cellIs" dxfId="6" priority="10" operator="equal">
      <formula>$C$168</formula>
    </cfRule>
    <cfRule type="cellIs" dxfId="5" priority="11" operator="equal">
      <formula>$C$167</formula>
    </cfRule>
  </conditionalFormatting>
  <conditionalFormatting sqref="C159:H164">
    <cfRule type="cellIs" dxfId="4" priority="3" operator="equal">
      <formula>$C$175</formula>
    </cfRule>
    <cfRule type="cellIs" dxfId="3" priority="6" operator="equal">
      <formula>$C$172</formula>
    </cfRule>
    <cfRule type="cellIs" dxfId="2" priority="7" operator="equal">
      <formula>$C$171</formula>
    </cfRule>
  </conditionalFormatting>
  <conditionalFormatting sqref="C165:I165 C159:H164">
    <cfRule type="cellIs" dxfId="1" priority="5" operator="equal">
      <formula>$C$173</formula>
    </cfRule>
  </conditionalFormatting>
  <conditionalFormatting sqref="C159:I164">
    <cfRule type="cellIs" dxfId="0" priority="1" operator="equal">
      <formula>$C$178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89D3-ABA8-4143-B6D5-C5E41407E7ED}">
  <sheetPr codeName="Folha3"/>
  <dimension ref="A1"/>
  <sheetViews>
    <sheetView workbookViewId="0">
      <selection activeCell="P12" sqref="P12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BD1F-A014-4410-856E-DB1108C55F56}">
  <sheetPr codeName="Folha24"/>
  <dimension ref="A2:AJ203"/>
  <sheetViews>
    <sheetView topLeftCell="T155" zoomScale="73" zoomScaleNormal="75" workbookViewId="0">
      <selection activeCell="AD166" sqref="AD166"/>
    </sheetView>
  </sheetViews>
  <sheetFormatPr baseColWidth="10" defaultColWidth="8.83203125" defaultRowHeight="15"/>
  <cols>
    <col min="1" max="1" width="25.5" bestFit="1" customWidth="1"/>
    <col min="2" max="2" width="17.5" bestFit="1" customWidth="1"/>
    <col min="3" max="3" width="20.83203125" bestFit="1" customWidth="1"/>
    <col min="4" max="4" width="18" bestFit="1" customWidth="1"/>
    <col min="5" max="5" width="14.6640625" bestFit="1" customWidth="1"/>
    <col min="6" max="6" width="10.83203125" bestFit="1" customWidth="1"/>
    <col min="7" max="8" width="15.33203125" bestFit="1" customWidth="1"/>
    <col min="9" max="9" width="16" bestFit="1" customWidth="1"/>
    <col min="10" max="10" width="15.33203125" bestFit="1" customWidth="1"/>
    <col min="11" max="11" width="12.33203125" bestFit="1" customWidth="1"/>
    <col min="13" max="13" width="19.5" bestFit="1" customWidth="1"/>
    <col min="14" max="14" width="24.5" bestFit="1" customWidth="1"/>
    <col min="15" max="15" width="16.5" bestFit="1" customWidth="1"/>
    <col min="16" max="16" width="33.5" bestFit="1" customWidth="1"/>
    <col min="17" max="17" width="14.5" bestFit="1" customWidth="1"/>
    <col min="18" max="18" width="26" bestFit="1" customWidth="1"/>
    <col min="19" max="19" width="26.83203125" bestFit="1" customWidth="1"/>
    <col min="20" max="20" width="25.5" bestFit="1" customWidth="1"/>
    <col min="21" max="21" width="11.5" bestFit="1" customWidth="1"/>
    <col min="22" max="22" width="28.5" bestFit="1" customWidth="1"/>
    <col min="23" max="23" width="15.6640625" bestFit="1" customWidth="1"/>
    <col min="24" max="24" width="20.5" bestFit="1" customWidth="1"/>
    <col min="25" max="25" width="28.6640625" bestFit="1" customWidth="1"/>
    <col min="26" max="26" width="17.6640625" bestFit="1" customWidth="1"/>
    <col min="27" max="27" width="25.1640625" bestFit="1" customWidth="1"/>
    <col min="28" max="28" width="28.5" bestFit="1" customWidth="1"/>
    <col min="29" max="29" width="16.5" bestFit="1" customWidth="1"/>
    <col min="30" max="30" width="22" bestFit="1" customWidth="1"/>
    <col min="31" max="31" width="5.83203125" bestFit="1" customWidth="1"/>
    <col min="32" max="32" width="19.33203125" bestFit="1" customWidth="1"/>
    <col min="33" max="33" width="7.6640625" bestFit="1" customWidth="1"/>
    <col min="36" max="36" width="7.6640625" bestFit="1" customWidth="1"/>
  </cols>
  <sheetData>
    <row r="2" spans="1:23" ht="16" thickBot="1"/>
    <row r="3" spans="1:23">
      <c r="M3" s="284" t="s">
        <v>733</v>
      </c>
      <c r="N3" s="247"/>
      <c r="O3" s="248" t="s">
        <v>734</v>
      </c>
      <c r="P3" s="247"/>
      <c r="Q3" s="247"/>
      <c r="R3" s="247"/>
      <c r="S3" s="247"/>
      <c r="T3" s="247"/>
      <c r="U3" s="247" t="s">
        <v>735</v>
      </c>
      <c r="V3" s="247"/>
      <c r="W3" s="249"/>
    </row>
    <row r="4" spans="1:23">
      <c r="M4" s="250"/>
      <c r="N4" s="184"/>
      <c r="O4" s="153" t="s">
        <v>736</v>
      </c>
      <c r="P4" s="153" t="s">
        <v>737</v>
      </c>
      <c r="Q4" s="153" t="s">
        <v>738</v>
      </c>
      <c r="R4" s="180" t="s">
        <v>739</v>
      </c>
      <c r="S4" s="153" t="s">
        <v>740</v>
      </c>
      <c r="T4" s="180" t="s">
        <v>741</v>
      </c>
      <c r="U4" s="180" t="s">
        <v>742</v>
      </c>
      <c r="V4" s="180" t="s">
        <v>743</v>
      </c>
      <c r="W4" s="251" t="s">
        <v>744</v>
      </c>
    </row>
    <row r="5" spans="1:23">
      <c r="M5" s="250"/>
      <c r="N5" s="185"/>
      <c r="O5" s="179">
        <v>0.25</v>
      </c>
      <c r="P5" s="179">
        <f>O5+D14</f>
        <v>0.80625000000000002</v>
      </c>
      <c r="Q5" s="179">
        <f>P5+B9</f>
        <v>0.81666666666666665</v>
      </c>
      <c r="R5" s="179">
        <f>Q5+K32</f>
        <v>0.83055555555555549</v>
      </c>
      <c r="S5" s="205">
        <f>R5+Z13+Z14</f>
        <v>0.83055555555555549</v>
      </c>
      <c r="T5" s="221">
        <v>0</v>
      </c>
      <c r="U5" s="179">
        <v>0.25</v>
      </c>
      <c r="V5" s="223">
        <f>U5+(D14-(B10-S5))</f>
        <v>0.63680555555555551</v>
      </c>
      <c r="W5" s="252">
        <f>H32</f>
        <v>12</v>
      </c>
    </row>
    <row r="6" spans="1:23">
      <c r="M6" s="253" t="s">
        <v>745</v>
      </c>
      <c r="N6" s="185"/>
      <c r="O6" s="185"/>
      <c r="P6" s="185"/>
      <c r="Q6" s="185"/>
      <c r="R6" s="185"/>
      <c r="S6" s="185"/>
      <c r="T6" s="185"/>
      <c r="U6" s="186"/>
      <c r="V6" s="185"/>
      <c r="W6" s="254"/>
    </row>
    <row r="7" spans="1:23">
      <c r="M7" s="255" t="s">
        <v>746</v>
      </c>
      <c r="N7" s="240">
        <f>B10+(V5-U5)</f>
        <v>1.3868055555555556</v>
      </c>
      <c r="O7" s="241" t="s">
        <v>747</v>
      </c>
      <c r="P7" s="185"/>
      <c r="Q7" s="185"/>
      <c r="R7" s="185"/>
      <c r="S7" s="185"/>
      <c r="T7" s="185"/>
      <c r="U7" s="185"/>
      <c r="V7" s="185"/>
      <c r="W7" s="254"/>
    </row>
    <row r="8" spans="1:23" ht="16" thickBot="1">
      <c r="M8" s="256" t="s">
        <v>748</v>
      </c>
      <c r="N8" s="257">
        <f>D14*2</f>
        <v>1.1125</v>
      </c>
      <c r="O8" s="258">
        <f>2*B14</f>
        <v>2136</v>
      </c>
      <c r="P8" s="259"/>
      <c r="Q8" s="259"/>
      <c r="R8" s="259"/>
      <c r="S8" s="259"/>
      <c r="T8" s="259"/>
      <c r="U8" s="259"/>
      <c r="V8" s="259"/>
      <c r="W8" s="260"/>
    </row>
    <row r="9" spans="1:23">
      <c r="A9" s="176" t="s">
        <v>749</v>
      </c>
      <c r="B9" s="169">
        <v>1.0416666666666666E-2</v>
      </c>
    </row>
    <row r="10" spans="1:23">
      <c r="A10" s="176" t="s">
        <v>750</v>
      </c>
      <c r="B10" s="178">
        <v>1</v>
      </c>
    </row>
    <row r="12" spans="1:23" ht="16" thickBot="1"/>
    <row r="13" spans="1:23" ht="33" thickBot="1">
      <c r="A13" s="161" t="s">
        <v>484</v>
      </c>
      <c r="B13" s="162" t="s">
        <v>606</v>
      </c>
      <c r="C13" s="162" t="s">
        <v>751</v>
      </c>
      <c r="D13" s="162" t="s">
        <v>752</v>
      </c>
      <c r="E13" s="188" t="s">
        <v>753</v>
      </c>
      <c r="F13" s="20" t="s">
        <v>470</v>
      </c>
      <c r="G13" s="19" t="s">
        <v>50</v>
      </c>
      <c r="H13" s="20" t="s">
        <v>471</v>
      </c>
      <c r="I13" s="20" t="s">
        <v>472</v>
      </c>
      <c r="J13" s="21" t="s">
        <v>473</v>
      </c>
      <c r="K13" s="190" t="s">
        <v>752</v>
      </c>
    </row>
    <row r="14" spans="1:23" ht="20" thickBot="1">
      <c r="A14" s="162" t="s">
        <v>89</v>
      </c>
      <c r="B14" s="163">
        <v>1068</v>
      </c>
      <c r="C14" s="163">
        <f t="shared" ref="C14:C43" si="0">B14/80</f>
        <v>13.35</v>
      </c>
      <c r="D14" s="175">
        <v>0.55625000000000002</v>
      </c>
      <c r="E14" s="163">
        <f t="shared" ref="E14:E43" si="1">C14*2</f>
        <v>26.7</v>
      </c>
      <c r="F14" s="22" t="s">
        <v>54</v>
      </c>
      <c r="G14" s="23" t="s">
        <v>55</v>
      </c>
      <c r="H14" s="24">
        <v>18</v>
      </c>
      <c r="I14" s="24" t="s">
        <v>474</v>
      </c>
      <c r="J14" s="191" t="s">
        <v>475</v>
      </c>
      <c r="K14" s="170">
        <v>1.3888888888888888E-2</v>
      </c>
    </row>
    <row r="15" spans="1:23" ht="20" thickBot="1">
      <c r="A15" s="162" t="s">
        <v>110</v>
      </c>
      <c r="B15" s="163">
        <v>1055</v>
      </c>
      <c r="C15" s="163">
        <f t="shared" si="0"/>
        <v>13.1875</v>
      </c>
      <c r="D15" s="175">
        <v>0.5493055555555556</v>
      </c>
      <c r="E15" s="163">
        <f t="shared" si="1"/>
        <v>26.375</v>
      </c>
      <c r="F15" s="22" t="s">
        <v>56</v>
      </c>
      <c r="G15" s="23" t="s">
        <v>57</v>
      </c>
      <c r="H15" s="24">
        <v>3</v>
      </c>
      <c r="I15" s="24" t="s">
        <v>474</v>
      </c>
      <c r="J15" s="192" t="s">
        <v>475</v>
      </c>
      <c r="K15" s="170">
        <v>1.3888888888888888E-2</v>
      </c>
      <c r="M15" s="285" t="s">
        <v>754</v>
      </c>
      <c r="N15" s="247"/>
      <c r="O15" s="247" t="s">
        <v>734</v>
      </c>
      <c r="P15" s="247"/>
      <c r="Q15" s="247"/>
      <c r="R15" s="247"/>
      <c r="S15" s="247"/>
      <c r="T15" s="247"/>
      <c r="U15" s="247" t="s">
        <v>735</v>
      </c>
      <c r="V15" s="247"/>
      <c r="W15" s="249"/>
    </row>
    <row r="16" spans="1:23" ht="20" thickBot="1">
      <c r="A16" s="162" t="s">
        <v>612</v>
      </c>
      <c r="B16" s="163">
        <v>840</v>
      </c>
      <c r="C16" s="163">
        <f t="shared" si="0"/>
        <v>10.5</v>
      </c>
      <c r="D16" s="175">
        <v>0.4375</v>
      </c>
      <c r="E16" s="163">
        <f t="shared" si="1"/>
        <v>21</v>
      </c>
      <c r="F16" s="22" t="s">
        <v>58</v>
      </c>
      <c r="G16" s="23" t="s">
        <v>59</v>
      </c>
      <c r="H16" s="24">
        <v>3</v>
      </c>
      <c r="I16" s="24" t="s">
        <v>474</v>
      </c>
      <c r="J16" s="193" t="s">
        <v>475</v>
      </c>
      <c r="K16" s="170">
        <v>1.3888888888888888E-2</v>
      </c>
      <c r="M16" s="261"/>
      <c r="N16" s="185"/>
      <c r="O16" s="180" t="s">
        <v>736</v>
      </c>
      <c r="P16" s="180" t="s">
        <v>755</v>
      </c>
      <c r="Q16" s="180" t="s">
        <v>738</v>
      </c>
      <c r="R16" s="180" t="s">
        <v>739</v>
      </c>
      <c r="S16" s="180" t="s">
        <v>740</v>
      </c>
      <c r="T16" s="180" t="s">
        <v>741</v>
      </c>
      <c r="U16" s="180" t="s">
        <v>742</v>
      </c>
      <c r="V16" s="180" t="s">
        <v>743</v>
      </c>
      <c r="W16" s="251" t="s">
        <v>744</v>
      </c>
    </row>
    <row r="17" spans="1:23" ht="20" thickBot="1">
      <c r="A17" s="162" t="s">
        <v>614</v>
      </c>
      <c r="B17" s="163">
        <v>820</v>
      </c>
      <c r="C17" s="163">
        <f t="shared" si="0"/>
        <v>10.25</v>
      </c>
      <c r="D17" s="175">
        <v>0.42708333333333331</v>
      </c>
      <c r="E17" s="163">
        <f t="shared" si="1"/>
        <v>20.5</v>
      </c>
      <c r="F17" s="22" t="s">
        <v>60</v>
      </c>
      <c r="G17" s="23" t="s">
        <v>61</v>
      </c>
      <c r="H17" s="24">
        <v>3</v>
      </c>
      <c r="I17" s="24" t="s">
        <v>474</v>
      </c>
      <c r="J17" s="193" t="s">
        <v>475</v>
      </c>
      <c r="K17" s="170">
        <v>1.3888888888888888E-2</v>
      </c>
      <c r="M17" s="262"/>
      <c r="N17" s="185"/>
      <c r="O17" s="179">
        <v>0.25</v>
      </c>
      <c r="P17" s="179">
        <f>O17+D15</f>
        <v>0.7993055555555556</v>
      </c>
      <c r="Q17" s="179">
        <f>P17+B9</f>
        <v>0.80972222222222223</v>
      </c>
      <c r="R17" s="179">
        <f>Q17+K43</f>
        <v>0.82361111111111107</v>
      </c>
      <c r="S17" s="205">
        <f>R17+L43</f>
        <v>0.82361111111111107</v>
      </c>
      <c r="T17" s="239">
        <v>0</v>
      </c>
      <c r="U17" s="182">
        <v>0.25</v>
      </c>
      <c r="V17" s="225">
        <f>U17+(D15-($B$10-S17))</f>
        <v>0.62291666666666667</v>
      </c>
      <c r="W17" s="263">
        <f>H43</f>
        <v>3</v>
      </c>
    </row>
    <row r="18" spans="1:23" ht="20" thickBot="1">
      <c r="A18" s="162" t="s">
        <v>611</v>
      </c>
      <c r="B18" s="163">
        <v>794</v>
      </c>
      <c r="C18" s="163">
        <f t="shared" si="0"/>
        <v>9.9250000000000007</v>
      </c>
      <c r="D18" s="175">
        <v>0.41319444444444442</v>
      </c>
      <c r="E18" s="163">
        <f t="shared" si="1"/>
        <v>19.850000000000001</v>
      </c>
      <c r="F18" s="22" t="s">
        <v>62</v>
      </c>
      <c r="G18" s="23" t="s">
        <v>30</v>
      </c>
      <c r="H18" s="24">
        <v>14</v>
      </c>
      <c r="I18" s="24" t="s">
        <v>474</v>
      </c>
      <c r="J18" s="193" t="s">
        <v>475</v>
      </c>
      <c r="K18" s="170">
        <v>1.3888888888888888E-2</v>
      </c>
      <c r="M18" s="253" t="s">
        <v>745</v>
      </c>
      <c r="N18" s="185"/>
      <c r="O18" s="185"/>
      <c r="P18" s="185"/>
      <c r="Q18" s="185"/>
      <c r="R18" s="185"/>
      <c r="S18" s="185"/>
      <c r="T18" s="185"/>
      <c r="U18" s="185"/>
      <c r="V18" s="185"/>
      <c r="W18" s="264"/>
    </row>
    <row r="19" spans="1:23" ht="20" thickBot="1">
      <c r="A19" s="162" t="s">
        <v>85</v>
      </c>
      <c r="B19" s="163">
        <v>761</v>
      </c>
      <c r="C19" s="163">
        <f t="shared" si="0"/>
        <v>9.5124999999999993</v>
      </c>
      <c r="D19" s="175">
        <v>0.39583333333333331</v>
      </c>
      <c r="E19" s="163">
        <f t="shared" si="1"/>
        <v>19.024999999999999</v>
      </c>
      <c r="F19" s="22" t="s">
        <v>63</v>
      </c>
      <c r="G19" s="23" t="s">
        <v>64</v>
      </c>
      <c r="H19" s="24">
        <v>3</v>
      </c>
      <c r="I19" s="24" t="s">
        <v>474</v>
      </c>
      <c r="J19" s="193" t="s">
        <v>475</v>
      </c>
      <c r="K19" s="170">
        <v>1.3888888888888888E-2</v>
      </c>
      <c r="M19" s="255" t="s">
        <v>746</v>
      </c>
      <c r="N19" s="240">
        <f>B10+(V17-U17)</f>
        <v>1.3729166666666668</v>
      </c>
      <c r="O19" s="241" t="s">
        <v>747</v>
      </c>
      <c r="P19" s="185"/>
      <c r="Q19" s="185"/>
      <c r="R19" s="185"/>
      <c r="S19" s="185"/>
      <c r="T19" s="186"/>
      <c r="U19" s="185"/>
      <c r="V19" s="185"/>
      <c r="W19" s="254"/>
    </row>
    <row r="20" spans="1:23" ht="20" thickBot="1">
      <c r="A20" s="162" t="s">
        <v>615</v>
      </c>
      <c r="B20" s="163">
        <v>755</v>
      </c>
      <c r="C20" s="163">
        <f t="shared" si="0"/>
        <v>9.4375</v>
      </c>
      <c r="D20" s="175">
        <v>0.39305555555555555</v>
      </c>
      <c r="E20" s="163">
        <f t="shared" si="1"/>
        <v>18.875</v>
      </c>
      <c r="F20" s="172" t="s">
        <v>65</v>
      </c>
      <c r="G20" s="173" t="s">
        <v>10</v>
      </c>
      <c r="H20" s="174">
        <v>3</v>
      </c>
      <c r="I20" s="174" t="s">
        <v>474</v>
      </c>
      <c r="J20" s="194" t="s">
        <v>476</v>
      </c>
      <c r="K20" s="170">
        <v>1.3888888888888888E-2</v>
      </c>
      <c r="M20" s="256" t="s">
        <v>748</v>
      </c>
      <c r="N20" s="257">
        <f>D15*2</f>
        <v>1.0986111111111112</v>
      </c>
      <c r="O20" s="258">
        <f>2*B15</f>
        <v>2110</v>
      </c>
      <c r="P20" s="259"/>
      <c r="Q20" s="259"/>
      <c r="R20" s="259"/>
      <c r="S20" s="259"/>
      <c r="T20" s="259"/>
      <c r="U20" s="259"/>
      <c r="V20" s="259"/>
      <c r="W20" s="260"/>
    </row>
    <row r="21" spans="1:23" ht="20" thickBot="1">
      <c r="A21" s="162" t="s">
        <v>610</v>
      </c>
      <c r="B21" s="163">
        <v>675</v>
      </c>
      <c r="C21" s="163">
        <f t="shared" si="0"/>
        <v>8.4375</v>
      </c>
      <c r="D21" s="175">
        <v>0.35138888888888892</v>
      </c>
      <c r="E21" s="163">
        <f t="shared" si="1"/>
        <v>16.875</v>
      </c>
      <c r="F21" s="22" t="s">
        <v>66</v>
      </c>
      <c r="G21" s="23" t="s">
        <v>67</v>
      </c>
      <c r="H21" s="24">
        <v>11</v>
      </c>
      <c r="I21" s="24" t="s">
        <v>474</v>
      </c>
      <c r="J21" s="193" t="s">
        <v>475</v>
      </c>
      <c r="K21" s="170">
        <v>1.3888888888888888E-2</v>
      </c>
    </row>
    <row r="22" spans="1:23" ht="20" thickBot="1">
      <c r="A22" s="162" t="s">
        <v>108</v>
      </c>
      <c r="B22" s="163">
        <v>620</v>
      </c>
      <c r="C22" s="163">
        <f t="shared" si="0"/>
        <v>7.75</v>
      </c>
      <c r="D22" s="175">
        <v>0.32291666666666669</v>
      </c>
      <c r="E22" s="163">
        <f t="shared" si="1"/>
        <v>15.5</v>
      </c>
      <c r="F22" s="22" t="s">
        <v>68</v>
      </c>
      <c r="G22" s="23" t="s">
        <v>69</v>
      </c>
      <c r="H22" s="24">
        <v>3</v>
      </c>
      <c r="I22" s="24" t="s">
        <v>474</v>
      </c>
      <c r="J22" s="193" t="s">
        <v>475</v>
      </c>
      <c r="K22" s="170">
        <v>1.3888888888888888E-2</v>
      </c>
    </row>
    <row r="23" spans="1:23" ht="20" thickBot="1">
      <c r="A23" s="162" t="s">
        <v>613</v>
      </c>
      <c r="B23" s="163">
        <v>602</v>
      </c>
      <c r="C23" s="163">
        <f t="shared" si="0"/>
        <v>7.5250000000000004</v>
      </c>
      <c r="D23" s="175">
        <v>0.31319444444444444</v>
      </c>
      <c r="E23" s="163">
        <f t="shared" si="1"/>
        <v>15.05</v>
      </c>
      <c r="F23" s="22" t="s">
        <v>70</v>
      </c>
      <c r="G23" s="23" t="s">
        <v>71</v>
      </c>
      <c r="H23" s="24">
        <v>3</v>
      </c>
      <c r="I23" s="24" t="s">
        <v>474</v>
      </c>
      <c r="J23" s="193" t="s">
        <v>475</v>
      </c>
      <c r="K23" s="170">
        <v>1.3888888888888888E-2</v>
      </c>
    </row>
    <row r="24" spans="1:23" ht="20" thickBot="1">
      <c r="A24" s="162" t="s">
        <v>77</v>
      </c>
      <c r="B24" s="163">
        <v>549</v>
      </c>
      <c r="C24" s="163">
        <f t="shared" si="0"/>
        <v>6.8624999999999998</v>
      </c>
      <c r="D24" s="175">
        <v>0.28541666666666665</v>
      </c>
      <c r="E24" s="163">
        <f t="shared" si="1"/>
        <v>13.725</v>
      </c>
      <c r="F24" s="22" t="s">
        <v>72</v>
      </c>
      <c r="G24" s="23" t="s">
        <v>73</v>
      </c>
      <c r="H24" s="24">
        <v>3</v>
      </c>
      <c r="I24" s="24" t="s">
        <v>474</v>
      </c>
      <c r="J24" s="193" t="s">
        <v>475</v>
      </c>
      <c r="K24" s="170">
        <v>1.3888888888888888E-2</v>
      </c>
    </row>
    <row r="25" spans="1:23" ht="20" thickBot="1">
      <c r="A25" s="162" t="s">
        <v>102</v>
      </c>
      <c r="B25" s="163">
        <v>546</v>
      </c>
      <c r="C25" s="163">
        <f t="shared" si="0"/>
        <v>6.8250000000000002</v>
      </c>
      <c r="D25" s="175">
        <v>0.28402777777777777</v>
      </c>
      <c r="E25" s="163">
        <f t="shared" si="1"/>
        <v>13.65</v>
      </c>
      <c r="F25" s="22" t="s">
        <v>74</v>
      </c>
      <c r="G25" s="23" t="s">
        <v>75</v>
      </c>
      <c r="H25" s="24">
        <v>3</v>
      </c>
      <c r="I25" s="24" t="s">
        <v>477</v>
      </c>
      <c r="J25" s="193" t="s">
        <v>475</v>
      </c>
      <c r="K25" s="171">
        <v>2.0833333333333332E-2</v>
      </c>
    </row>
    <row r="26" spans="1:23" ht="20" thickBot="1">
      <c r="A26" s="162" t="s">
        <v>608</v>
      </c>
      <c r="B26" s="163">
        <v>527</v>
      </c>
      <c r="C26" s="163">
        <f t="shared" si="0"/>
        <v>6.5875000000000004</v>
      </c>
      <c r="D26" s="175">
        <v>0.27430555555555552</v>
      </c>
      <c r="E26" s="163">
        <f t="shared" si="1"/>
        <v>13.175000000000001</v>
      </c>
      <c r="F26" s="22" t="s">
        <v>76</v>
      </c>
      <c r="G26" s="23" t="s">
        <v>77</v>
      </c>
      <c r="H26" s="24">
        <v>3</v>
      </c>
      <c r="I26" s="24" t="s">
        <v>474</v>
      </c>
      <c r="J26" s="193" t="s">
        <v>475</v>
      </c>
      <c r="K26" s="170">
        <v>1.3888888888888888E-2</v>
      </c>
      <c r="M26" s="284" t="s">
        <v>756</v>
      </c>
      <c r="N26" s="247"/>
      <c r="O26" s="247" t="s">
        <v>734</v>
      </c>
      <c r="P26" s="247"/>
      <c r="Q26" s="247"/>
      <c r="R26" s="247"/>
      <c r="S26" s="247"/>
      <c r="T26" s="247"/>
      <c r="U26" s="247" t="s">
        <v>735</v>
      </c>
      <c r="V26" s="247"/>
      <c r="W26" s="249"/>
    </row>
    <row r="27" spans="1:23" ht="20" thickBot="1">
      <c r="A27" s="162" t="s">
        <v>106</v>
      </c>
      <c r="B27" s="163">
        <v>506</v>
      </c>
      <c r="C27" s="163">
        <f t="shared" si="0"/>
        <v>6.3250000000000002</v>
      </c>
      <c r="D27" s="175">
        <v>0.26319444444444445</v>
      </c>
      <c r="E27" s="163">
        <f t="shared" si="1"/>
        <v>12.65</v>
      </c>
      <c r="F27" s="22" t="s">
        <v>78</v>
      </c>
      <c r="G27" s="173" t="s">
        <v>79</v>
      </c>
      <c r="H27" s="174">
        <v>3</v>
      </c>
      <c r="I27" s="174" t="s">
        <v>474</v>
      </c>
      <c r="J27" s="194" t="s">
        <v>478</v>
      </c>
      <c r="K27" s="170">
        <v>1.3888888888888888E-2</v>
      </c>
      <c r="M27" s="250"/>
      <c r="N27" s="185"/>
      <c r="O27" s="153" t="s">
        <v>736</v>
      </c>
      <c r="P27" s="153" t="s">
        <v>757</v>
      </c>
      <c r="Q27" s="146" t="s">
        <v>738</v>
      </c>
      <c r="R27" s="180" t="s">
        <v>739</v>
      </c>
      <c r="S27" s="153" t="s">
        <v>740</v>
      </c>
      <c r="T27" s="180" t="s">
        <v>741</v>
      </c>
      <c r="U27" s="180" t="s">
        <v>742</v>
      </c>
      <c r="V27" s="181" t="s">
        <v>743</v>
      </c>
      <c r="W27" s="251" t="s">
        <v>744</v>
      </c>
    </row>
    <row r="28" spans="1:23" ht="20" thickBot="1">
      <c r="A28" s="162" t="s">
        <v>83</v>
      </c>
      <c r="B28" s="163">
        <v>467</v>
      </c>
      <c r="C28" s="163">
        <f t="shared" si="0"/>
        <v>5.8375000000000004</v>
      </c>
      <c r="D28" s="175">
        <v>0.24305555555555555</v>
      </c>
      <c r="E28" s="163">
        <f t="shared" si="1"/>
        <v>11.675000000000001</v>
      </c>
      <c r="F28" s="22" t="s">
        <v>80</v>
      </c>
      <c r="G28" s="23" t="s">
        <v>81</v>
      </c>
      <c r="H28" s="24">
        <v>3</v>
      </c>
      <c r="I28" s="24" t="s">
        <v>474</v>
      </c>
      <c r="J28" s="193" t="s">
        <v>475</v>
      </c>
      <c r="K28" s="170">
        <v>1.3888888888888888E-2</v>
      </c>
      <c r="M28" s="262"/>
      <c r="N28" s="185"/>
      <c r="O28" s="242">
        <v>0.25</v>
      </c>
      <c r="P28" s="243">
        <f>O28+D16</f>
        <v>0.6875</v>
      </c>
      <c r="Q28" s="243">
        <f>P28+B9</f>
        <v>0.69791666666666663</v>
      </c>
      <c r="R28" s="243">
        <f>Q28+K34</f>
        <v>0.71875</v>
      </c>
      <c r="S28" s="244">
        <f>R28+L34</f>
        <v>0.71875</v>
      </c>
      <c r="T28" s="243">
        <v>0</v>
      </c>
      <c r="U28" s="243">
        <v>0.25</v>
      </c>
      <c r="V28" s="224">
        <f>U28+D16-($B$10-S28)</f>
        <v>0.40625</v>
      </c>
      <c r="W28" s="263">
        <f>H34</f>
        <v>3</v>
      </c>
    </row>
    <row r="29" spans="1:23" ht="20" thickBot="1">
      <c r="A29" s="162" t="s">
        <v>38</v>
      </c>
      <c r="B29" s="163">
        <v>436</v>
      </c>
      <c r="C29" s="163">
        <f t="shared" si="0"/>
        <v>5.45</v>
      </c>
      <c r="D29" s="175">
        <v>0.22708333333333333</v>
      </c>
      <c r="E29" s="163">
        <f t="shared" si="1"/>
        <v>10.9</v>
      </c>
      <c r="F29" s="22" t="s">
        <v>82</v>
      </c>
      <c r="G29" s="173" t="s">
        <v>83</v>
      </c>
      <c r="H29" s="174">
        <v>3</v>
      </c>
      <c r="I29" s="174" t="s">
        <v>474</v>
      </c>
      <c r="J29" s="194" t="s">
        <v>479</v>
      </c>
      <c r="K29" s="170">
        <v>1.3888888888888888E-2</v>
      </c>
      <c r="M29" s="253" t="s">
        <v>745</v>
      </c>
      <c r="N29" s="185"/>
      <c r="O29" s="185"/>
      <c r="P29" s="185"/>
      <c r="Q29" s="185"/>
      <c r="R29" s="185"/>
      <c r="S29" s="185"/>
      <c r="T29" s="185"/>
      <c r="U29" s="185"/>
      <c r="V29" s="185"/>
      <c r="W29" s="254"/>
    </row>
    <row r="30" spans="1:23" ht="20" thickBot="1">
      <c r="A30" s="162" t="s">
        <v>71</v>
      </c>
      <c r="B30" s="163">
        <v>427</v>
      </c>
      <c r="C30" s="163">
        <f t="shared" si="0"/>
        <v>5.3375000000000004</v>
      </c>
      <c r="D30" s="175">
        <v>0.22222222222222221</v>
      </c>
      <c r="E30" s="163">
        <f t="shared" si="1"/>
        <v>10.675000000000001</v>
      </c>
      <c r="F30" s="22" t="s">
        <v>84</v>
      </c>
      <c r="G30" s="23" t="s">
        <v>85</v>
      </c>
      <c r="H30" s="24">
        <v>3</v>
      </c>
      <c r="I30" s="24" t="s">
        <v>474</v>
      </c>
      <c r="J30" s="193" t="s">
        <v>475</v>
      </c>
      <c r="K30" s="170">
        <v>1.3888888888888888E-2</v>
      </c>
      <c r="M30" s="255" t="s">
        <v>746</v>
      </c>
      <c r="N30" s="240">
        <f>B10+(V28-U28)</f>
        <v>1.15625</v>
      </c>
      <c r="O30" s="241" t="s">
        <v>747</v>
      </c>
      <c r="P30" s="185"/>
      <c r="Q30" s="185"/>
      <c r="R30" s="185"/>
      <c r="S30" s="185"/>
      <c r="T30" s="185"/>
      <c r="U30" s="185"/>
      <c r="V30" s="185"/>
      <c r="W30" s="254"/>
    </row>
    <row r="31" spans="1:23" ht="20" thickBot="1">
      <c r="A31" s="162" t="s">
        <v>55</v>
      </c>
      <c r="B31" s="163">
        <v>412</v>
      </c>
      <c r="C31" s="163">
        <f t="shared" si="0"/>
        <v>5.15</v>
      </c>
      <c r="D31" s="175">
        <v>0.21458333333333335</v>
      </c>
      <c r="E31" s="163">
        <f t="shared" si="1"/>
        <v>10.3</v>
      </c>
      <c r="F31" s="22" t="s">
        <v>86</v>
      </c>
      <c r="G31" s="23" t="s">
        <v>87</v>
      </c>
      <c r="H31" s="24">
        <v>3</v>
      </c>
      <c r="I31" s="24" t="s">
        <v>474</v>
      </c>
      <c r="J31" s="193" t="s">
        <v>475</v>
      </c>
      <c r="K31" s="170">
        <v>1.3888888888888888E-2</v>
      </c>
      <c r="M31" s="256" t="s">
        <v>748</v>
      </c>
      <c r="N31" s="257">
        <f>D16*2</f>
        <v>0.875</v>
      </c>
      <c r="O31" s="258">
        <f>2*B16</f>
        <v>1680</v>
      </c>
      <c r="P31" s="259"/>
      <c r="Q31" s="259"/>
      <c r="R31" s="259"/>
      <c r="S31" s="259"/>
      <c r="T31" s="265"/>
      <c r="U31" s="259"/>
      <c r="V31" s="259"/>
      <c r="W31" s="260"/>
    </row>
    <row r="32" spans="1:23" ht="20" thickBot="1">
      <c r="A32" s="162" t="s">
        <v>609</v>
      </c>
      <c r="B32" s="163">
        <v>397</v>
      </c>
      <c r="C32" s="163">
        <f t="shared" si="0"/>
        <v>4.9625000000000004</v>
      </c>
      <c r="D32" s="175">
        <v>0.20625000000000002</v>
      </c>
      <c r="E32" s="163">
        <f t="shared" si="1"/>
        <v>9.9250000000000007</v>
      </c>
      <c r="F32" s="22" t="s">
        <v>88</v>
      </c>
      <c r="G32" s="23" t="s">
        <v>89</v>
      </c>
      <c r="H32" s="24">
        <v>12</v>
      </c>
      <c r="I32" s="24" t="s">
        <v>474</v>
      </c>
      <c r="J32" s="193" t="s">
        <v>475</v>
      </c>
      <c r="K32" s="170">
        <v>1.3888888888888888E-2</v>
      </c>
    </row>
    <row r="33" spans="1:23" ht="20" thickBot="1">
      <c r="A33" s="162" t="s">
        <v>69</v>
      </c>
      <c r="B33" s="163">
        <v>383</v>
      </c>
      <c r="C33" s="163">
        <f t="shared" si="0"/>
        <v>4.7874999999999996</v>
      </c>
      <c r="D33" s="175">
        <v>0.19930555555555554</v>
      </c>
      <c r="E33" s="163">
        <f t="shared" si="1"/>
        <v>9.5749999999999993</v>
      </c>
      <c r="F33" s="22" t="s">
        <v>90</v>
      </c>
      <c r="G33" s="23" t="s">
        <v>91</v>
      </c>
      <c r="H33" s="24">
        <v>3</v>
      </c>
      <c r="I33" s="24" t="s">
        <v>474</v>
      </c>
      <c r="J33" s="193" t="s">
        <v>475</v>
      </c>
      <c r="K33" s="170">
        <v>1.3888888888888888E-2</v>
      </c>
    </row>
    <row r="34" spans="1:23" ht="20" thickBot="1">
      <c r="A34" s="162" t="s">
        <v>73</v>
      </c>
      <c r="B34" s="163">
        <v>326</v>
      </c>
      <c r="C34" s="163">
        <f t="shared" si="0"/>
        <v>4.0750000000000002</v>
      </c>
      <c r="D34" s="175">
        <v>0.17013888888888887</v>
      </c>
      <c r="E34" s="163">
        <f t="shared" si="1"/>
        <v>8.15</v>
      </c>
      <c r="F34" s="22" t="s">
        <v>92</v>
      </c>
      <c r="G34" s="23" t="s">
        <v>93</v>
      </c>
      <c r="H34" s="24">
        <v>3</v>
      </c>
      <c r="I34" s="24" t="s">
        <v>477</v>
      </c>
      <c r="J34" s="193" t="s">
        <v>475</v>
      </c>
      <c r="K34" s="171">
        <v>2.0833333333333332E-2</v>
      </c>
    </row>
    <row r="35" spans="1:23" ht="20" thickBot="1">
      <c r="A35" s="162" t="s">
        <v>104</v>
      </c>
      <c r="B35" s="163">
        <v>326</v>
      </c>
      <c r="C35" s="163">
        <f t="shared" si="0"/>
        <v>4.0750000000000002</v>
      </c>
      <c r="D35" s="175">
        <v>0.17013888888888887</v>
      </c>
      <c r="E35" s="163">
        <f t="shared" si="1"/>
        <v>8.15</v>
      </c>
      <c r="F35" s="22" t="s">
        <v>94</v>
      </c>
      <c r="G35" s="23" t="s">
        <v>95</v>
      </c>
      <c r="H35" s="24">
        <v>3</v>
      </c>
      <c r="I35" s="24" t="s">
        <v>474</v>
      </c>
      <c r="J35" s="193" t="s">
        <v>475</v>
      </c>
      <c r="K35" s="170">
        <v>1.3888888888888888E-2</v>
      </c>
      <c r="M35" s="270" t="s">
        <v>758</v>
      </c>
      <c r="N35" s="247"/>
      <c r="O35" s="247" t="s">
        <v>734</v>
      </c>
      <c r="P35" s="247"/>
      <c r="Q35" s="247"/>
      <c r="R35" s="247"/>
      <c r="S35" s="247"/>
      <c r="T35" s="247" t="s">
        <v>735</v>
      </c>
      <c r="U35" s="247"/>
      <c r="V35" s="247"/>
      <c r="W35" s="249"/>
    </row>
    <row r="36" spans="1:23" ht="20" thickBot="1">
      <c r="A36" s="162" t="s">
        <v>67</v>
      </c>
      <c r="B36" s="163">
        <v>290</v>
      </c>
      <c r="C36" s="163">
        <f t="shared" si="0"/>
        <v>3.625</v>
      </c>
      <c r="D36" s="175">
        <v>0.15069444444444444</v>
      </c>
      <c r="E36" s="163">
        <f t="shared" si="1"/>
        <v>7.25</v>
      </c>
      <c r="F36" s="22" t="s">
        <v>96</v>
      </c>
      <c r="G36" s="23" t="s">
        <v>38</v>
      </c>
      <c r="H36" s="24">
        <v>9</v>
      </c>
      <c r="I36" s="24" t="s">
        <v>474</v>
      </c>
      <c r="J36" s="193" t="s">
        <v>475</v>
      </c>
      <c r="K36" s="170">
        <v>1.3888888888888888E-2</v>
      </c>
      <c r="M36" s="261"/>
      <c r="N36" s="185"/>
      <c r="O36" s="181" t="s">
        <v>736</v>
      </c>
      <c r="P36" s="181" t="s">
        <v>759</v>
      </c>
      <c r="Q36" s="181" t="s">
        <v>738</v>
      </c>
      <c r="R36" s="181" t="s">
        <v>739</v>
      </c>
      <c r="S36" s="181" t="s">
        <v>740</v>
      </c>
      <c r="T36" s="181" t="s">
        <v>741</v>
      </c>
      <c r="U36" s="181" t="s">
        <v>742</v>
      </c>
      <c r="V36" s="181" t="s">
        <v>743</v>
      </c>
      <c r="W36" s="266" t="s">
        <v>744</v>
      </c>
    </row>
    <row r="37" spans="1:23" ht="20" thickBot="1">
      <c r="A37" s="162" t="s">
        <v>57</v>
      </c>
      <c r="B37" s="163">
        <v>275</v>
      </c>
      <c r="C37" s="163">
        <f t="shared" si="0"/>
        <v>3.4375</v>
      </c>
      <c r="D37" s="175">
        <v>0.14305555555555557</v>
      </c>
      <c r="E37" s="163">
        <f t="shared" si="1"/>
        <v>6.875</v>
      </c>
      <c r="F37" s="22" t="s">
        <v>97</v>
      </c>
      <c r="G37" s="23" t="s">
        <v>98</v>
      </c>
      <c r="H37" s="24">
        <v>3</v>
      </c>
      <c r="I37" s="24" t="s">
        <v>474</v>
      </c>
      <c r="J37" s="193" t="s">
        <v>475</v>
      </c>
      <c r="K37" s="170">
        <v>1.3888888888888888E-2</v>
      </c>
      <c r="M37" s="262"/>
      <c r="N37" s="185"/>
      <c r="O37" s="242">
        <v>0.25</v>
      </c>
      <c r="P37" s="242">
        <f>O37+D17</f>
        <v>0.67708333333333326</v>
      </c>
      <c r="Q37" s="242">
        <f>P37+B9</f>
        <v>0.68749999999999989</v>
      </c>
      <c r="R37" s="242">
        <f>Q37+K37</f>
        <v>0.70138888888888873</v>
      </c>
      <c r="S37" s="245">
        <f>R37+L41</f>
        <v>0.70138888888888873</v>
      </c>
      <c r="T37" s="242">
        <v>0</v>
      </c>
      <c r="U37" s="242">
        <v>0.25</v>
      </c>
      <c r="V37" s="246">
        <f>U37+(D17-($B$10-S37))</f>
        <v>0.37847222222222204</v>
      </c>
      <c r="W37" s="267">
        <f>H37</f>
        <v>3</v>
      </c>
    </row>
    <row r="38" spans="1:23" ht="20" thickBot="1">
      <c r="A38" s="162" t="s">
        <v>79</v>
      </c>
      <c r="B38" s="163">
        <v>225</v>
      </c>
      <c r="C38" s="163">
        <f t="shared" si="0"/>
        <v>2.8125</v>
      </c>
      <c r="D38" s="175">
        <v>0.11666666666666665</v>
      </c>
      <c r="E38" s="163">
        <f t="shared" si="1"/>
        <v>5.625</v>
      </c>
      <c r="F38" s="22" t="s">
        <v>99</v>
      </c>
      <c r="G38" s="23" t="s">
        <v>100</v>
      </c>
      <c r="H38" s="24">
        <v>3</v>
      </c>
      <c r="I38" s="24" t="s">
        <v>477</v>
      </c>
      <c r="J38" s="193" t="s">
        <v>475</v>
      </c>
      <c r="K38" s="171">
        <v>2.0833333333333332E-2</v>
      </c>
      <c r="M38" s="253" t="s">
        <v>745</v>
      </c>
      <c r="N38" s="185"/>
      <c r="O38" s="185"/>
      <c r="P38" s="185"/>
      <c r="Q38" s="185"/>
      <c r="R38" s="185"/>
      <c r="S38" s="185"/>
      <c r="T38" s="185"/>
      <c r="U38" s="185"/>
      <c r="V38" s="185"/>
      <c r="W38" s="254"/>
    </row>
    <row r="39" spans="1:23" ht="20" thickBot="1">
      <c r="A39" s="162" t="s">
        <v>59</v>
      </c>
      <c r="B39" s="163">
        <v>198</v>
      </c>
      <c r="C39" s="163">
        <f t="shared" si="0"/>
        <v>2.4750000000000001</v>
      </c>
      <c r="D39" s="175">
        <v>0.10277777777777779</v>
      </c>
      <c r="E39" s="163">
        <f t="shared" si="1"/>
        <v>4.95</v>
      </c>
      <c r="F39" s="22" t="s">
        <v>101</v>
      </c>
      <c r="G39" s="23" t="s">
        <v>102</v>
      </c>
      <c r="H39" s="24">
        <v>3</v>
      </c>
      <c r="I39" s="24" t="s">
        <v>474</v>
      </c>
      <c r="J39" s="193" t="s">
        <v>475</v>
      </c>
      <c r="K39" s="170">
        <v>1.3888888888888888E-2</v>
      </c>
      <c r="M39" s="255" t="s">
        <v>746</v>
      </c>
      <c r="N39" s="240">
        <f>B10+(V37-U37)</f>
        <v>1.1284722222222221</v>
      </c>
      <c r="O39" s="241" t="s">
        <v>747</v>
      </c>
      <c r="P39" s="185"/>
      <c r="Q39" s="186"/>
      <c r="R39" s="186"/>
      <c r="S39" s="186"/>
      <c r="T39" s="186"/>
      <c r="U39" s="186"/>
      <c r="V39" s="186"/>
      <c r="W39" s="268"/>
    </row>
    <row r="40" spans="1:23" ht="20" thickBot="1">
      <c r="A40" s="162" t="s">
        <v>607</v>
      </c>
      <c r="B40" s="163">
        <v>177</v>
      </c>
      <c r="C40" s="163">
        <f t="shared" si="0"/>
        <v>2.2124999999999999</v>
      </c>
      <c r="D40" s="175">
        <v>9.1666666666666674E-2</v>
      </c>
      <c r="E40" s="163">
        <f t="shared" si="1"/>
        <v>4.4249999999999998</v>
      </c>
      <c r="F40" s="22" t="s">
        <v>103</v>
      </c>
      <c r="G40" s="173" t="s">
        <v>104</v>
      </c>
      <c r="H40" s="174">
        <v>3</v>
      </c>
      <c r="I40" s="174" t="s">
        <v>474</v>
      </c>
      <c r="J40" s="194" t="s">
        <v>480</v>
      </c>
      <c r="K40" s="170">
        <v>1.3888888888888888E-2</v>
      </c>
      <c r="M40" s="256" t="s">
        <v>748</v>
      </c>
      <c r="N40" s="257">
        <f>D17*2</f>
        <v>0.85416666666666663</v>
      </c>
      <c r="O40" s="258">
        <f>2*B17</f>
        <v>1640</v>
      </c>
      <c r="P40" s="265"/>
      <c r="Q40" s="265"/>
      <c r="R40" s="265"/>
      <c r="S40" s="265"/>
      <c r="T40" s="265"/>
      <c r="U40" s="265"/>
      <c r="V40" s="265"/>
      <c r="W40" s="269"/>
    </row>
    <row r="41" spans="1:23" ht="20" thickBot="1">
      <c r="A41" s="162" t="s">
        <v>30</v>
      </c>
      <c r="B41" s="163">
        <v>127</v>
      </c>
      <c r="C41" s="163">
        <f t="shared" si="0"/>
        <v>1.5874999999999999</v>
      </c>
      <c r="D41" s="175">
        <v>6.5972222222222224E-2</v>
      </c>
      <c r="E41" s="163">
        <f t="shared" si="1"/>
        <v>3.1749999999999998</v>
      </c>
      <c r="F41" s="22" t="s">
        <v>105</v>
      </c>
      <c r="G41" s="23" t="s">
        <v>106</v>
      </c>
      <c r="H41" s="24">
        <v>3</v>
      </c>
      <c r="I41" s="24" t="s">
        <v>474</v>
      </c>
      <c r="J41" s="189" t="s">
        <v>475</v>
      </c>
      <c r="K41" s="170">
        <v>1.3888888888888888E-2</v>
      </c>
      <c r="O41" s="177"/>
      <c r="P41" s="177"/>
      <c r="Q41" s="177"/>
      <c r="R41" s="177"/>
      <c r="S41" s="177"/>
      <c r="T41" s="177"/>
      <c r="U41" s="177"/>
      <c r="V41" s="177"/>
      <c r="W41" s="177"/>
    </row>
    <row r="42" spans="1:23" ht="20" thickBot="1">
      <c r="A42" s="162" t="s">
        <v>64</v>
      </c>
      <c r="B42" s="163">
        <v>92</v>
      </c>
      <c r="C42" s="163">
        <f t="shared" si="0"/>
        <v>1.1499999999999999</v>
      </c>
      <c r="D42" s="175">
        <v>4.7916666666666663E-2</v>
      </c>
      <c r="E42" s="163">
        <f t="shared" si="1"/>
        <v>2.2999999999999998</v>
      </c>
      <c r="F42" s="22" t="s">
        <v>107</v>
      </c>
      <c r="G42" s="23" t="s">
        <v>108</v>
      </c>
      <c r="H42" s="24">
        <v>2</v>
      </c>
      <c r="I42" s="24" t="s">
        <v>474</v>
      </c>
      <c r="J42" s="189" t="s">
        <v>475</v>
      </c>
      <c r="K42" s="170">
        <v>1.3888888888888888E-2</v>
      </c>
      <c r="M42" s="270" t="s">
        <v>760</v>
      </c>
      <c r="N42" s="247"/>
      <c r="O42" s="247" t="s">
        <v>734</v>
      </c>
      <c r="P42" s="247"/>
      <c r="Q42" s="247"/>
      <c r="R42" s="247"/>
      <c r="S42" s="247"/>
      <c r="T42" s="247" t="s">
        <v>735</v>
      </c>
      <c r="U42" s="247"/>
      <c r="V42" s="247"/>
      <c r="W42" s="249"/>
    </row>
    <row r="43" spans="1:23" ht="20" thickBot="1">
      <c r="A43" s="162" t="s">
        <v>10</v>
      </c>
      <c r="B43" s="163">
        <v>86</v>
      </c>
      <c r="C43" s="163">
        <f t="shared" si="0"/>
        <v>1.075</v>
      </c>
      <c r="D43" s="175">
        <v>4.4444444444444446E-2</v>
      </c>
      <c r="E43" s="163">
        <f t="shared" si="1"/>
        <v>2.15</v>
      </c>
      <c r="F43" s="22" t="s">
        <v>109</v>
      </c>
      <c r="G43" s="23" t="s">
        <v>110</v>
      </c>
      <c r="H43" s="24">
        <v>3</v>
      </c>
      <c r="I43" s="24" t="s">
        <v>474</v>
      </c>
      <c r="J43" s="189" t="s">
        <v>475</v>
      </c>
      <c r="K43" s="170">
        <v>1.3888888888888888E-2</v>
      </c>
      <c r="M43" s="261"/>
      <c r="N43" s="185"/>
      <c r="O43" s="181" t="s">
        <v>736</v>
      </c>
      <c r="P43" s="181" t="s">
        <v>761</v>
      </c>
      <c r="Q43" s="181" t="s">
        <v>738</v>
      </c>
      <c r="R43" s="181" t="s">
        <v>739</v>
      </c>
      <c r="S43" s="181" t="s">
        <v>740</v>
      </c>
      <c r="T43" s="181" t="s">
        <v>741</v>
      </c>
      <c r="U43" s="181" t="s">
        <v>742</v>
      </c>
      <c r="V43" s="181" t="s">
        <v>762</v>
      </c>
      <c r="W43" s="266" t="s">
        <v>744</v>
      </c>
    </row>
    <row r="44" spans="1:23">
      <c r="M44" s="262"/>
      <c r="N44" s="185"/>
      <c r="O44" s="242">
        <v>0.25</v>
      </c>
      <c r="P44" s="242">
        <f>O44+D18</f>
        <v>0.66319444444444442</v>
      </c>
      <c r="Q44" s="242">
        <f>P44+B9</f>
        <v>0.67361111111111105</v>
      </c>
      <c r="R44" s="242">
        <f>Q44+K33</f>
        <v>0.68749999999999989</v>
      </c>
      <c r="S44" s="245">
        <f>R44+L33</f>
        <v>0.68749999999999989</v>
      </c>
      <c r="T44" s="242">
        <v>0</v>
      </c>
      <c r="U44" s="242">
        <v>0.25</v>
      </c>
      <c r="V44" s="246">
        <f>U44+(D18-($B$10-S44))</f>
        <v>0.35069444444444431</v>
      </c>
      <c r="W44" s="267">
        <f>H33</f>
        <v>3</v>
      </c>
    </row>
    <row r="45" spans="1:23">
      <c r="M45" s="253" t="s">
        <v>745</v>
      </c>
      <c r="N45" s="185"/>
      <c r="O45" s="185"/>
      <c r="P45" s="185"/>
      <c r="Q45" s="185"/>
      <c r="R45" s="185"/>
      <c r="S45" s="185"/>
      <c r="T45" s="185"/>
      <c r="U45" s="185"/>
      <c r="V45" s="185"/>
      <c r="W45" s="254"/>
    </row>
    <row r="46" spans="1:23">
      <c r="M46" s="255" t="s">
        <v>746</v>
      </c>
      <c r="N46" s="240">
        <f>$B$10+(V44-U44)</f>
        <v>1.1006944444444442</v>
      </c>
      <c r="O46" s="241" t="s">
        <v>747</v>
      </c>
      <c r="P46" s="186"/>
      <c r="Q46" s="186"/>
      <c r="R46" s="186"/>
      <c r="S46" s="186"/>
      <c r="T46" s="186"/>
      <c r="U46" s="186"/>
      <c r="V46" s="186"/>
      <c r="W46" s="268"/>
    </row>
    <row r="47" spans="1:23" ht="16" thickBot="1">
      <c r="M47" s="256" t="s">
        <v>748</v>
      </c>
      <c r="N47" s="257">
        <f>D18*2</f>
        <v>0.82638888888888884</v>
      </c>
      <c r="O47" s="258">
        <f>B18*2</f>
        <v>1588</v>
      </c>
      <c r="P47" s="265"/>
      <c r="Q47" s="265"/>
      <c r="R47" s="265"/>
      <c r="S47" s="265"/>
      <c r="T47" s="265"/>
      <c r="U47" s="265"/>
      <c r="V47" s="265"/>
      <c r="W47" s="269"/>
    </row>
    <row r="48" spans="1:23" ht="16" thickBot="1"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</row>
    <row r="49" spans="12:23">
      <c r="L49" s="185"/>
      <c r="M49" s="270" t="s">
        <v>763</v>
      </c>
      <c r="N49" s="247"/>
      <c r="O49" s="247" t="s">
        <v>734</v>
      </c>
      <c r="P49" s="247"/>
      <c r="Q49" s="247"/>
      <c r="R49" s="247"/>
      <c r="S49" s="247"/>
      <c r="T49" s="247" t="s">
        <v>735</v>
      </c>
      <c r="U49" s="247"/>
      <c r="V49" s="247"/>
      <c r="W49" s="249"/>
    </row>
    <row r="50" spans="12:23">
      <c r="L50" s="185"/>
      <c r="M50" s="261"/>
      <c r="N50" s="185"/>
      <c r="O50" s="180" t="s">
        <v>736</v>
      </c>
      <c r="P50" s="180" t="s">
        <v>764</v>
      </c>
      <c r="Q50" s="180" t="s">
        <v>738</v>
      </c>
      <c r="R50" s="180" t="s">
        <v>739</v>
      </c>
      <c r="S50" s="180" t="s">
        <v>740</v>
      </c>
      <c r="T50" s="180" t="s">
        <v>741</v>
      </c>
      <c r="U50" s="180" t="s">
        <v>742</v>
      </c>
      <c r="V50" s="180" t="s">
        <v>762</v>
      </c>
      <c r="W50" s="251" t="s">
        <v>744</v>
      </c>
    </row>
    <row r="51" spans="12:23">
      <c r="L51" s="185"/>
      <c r="M51" s="262"/>
      <c r="N51" s="185"/>
      <c r="O51" s="179">
        <v>0.25</v>
      </c>
      <c r="P51" s="179">
        <f>O51+D19</f>
        <v>0.64583333333333326</v>
      </c>
      <c r="Q51" s="179">
        <f>P51+$B$9</f>
        <v>0.65624999999999989</v>
      </c>
      <c r="R51" s="179">
        <f>Q51+K30</f>
        <v>0.67013888888888873</v>
      </c>
      <c r="S51" s="205">
        <f>R51+L30</f>
        <v>0.67013888888888873</v>
      </c>
      <c r="T51" s="179">
        <v>0</v>
      </c>
      <c r="U51" s="179">
        <v>0.25</v>
      </c>
      <c r="V51" s="223">
        <f>U51+(D19-($B$10-S51))</f>
        <v>0.31597222222222204</v>
      </c>
      <c r="W51" s="252">
        <f>H30</f>
        <v>3</v>
      </c>
    </row>
    <row r="52" spans="12:23">
      <c r="L52" s="185"/>
      <c r="M52" s="253" t="s">
        <v>745</v>
      </c>
      <c r="N52" s="185"/>
      <c r="O52" s="185"/>
      <c r="P52" s="185"/>
      <c r="Q52" s="185"/>
      <c r="R52" s="185"/>
      <c r="S52" s="185"/>
      <c r="T52" s="185"/>
      <c r="U52" s="185"/>
      <c r="V52" s="185"/>
      <c r="W52" s="254"/>
    </row>
    <row r="53" spans="12:23">
      <c r="L53" s="185"/>
      <c r="M53" s="255" t="s">
        <v>746</v>
      </c>
      <c r="N53" s="240">
        <f>$B$10+(V51-U51)</f>
        <v>1.0659722222222221</v>
      </c>
      <c r="O53" s="241" t="s">
        <v>747</v>
      </c>
      <c r="P53" s="185"/>
      <c r="Q53" s="186"/>
      <c r="R53" s="186"/>
      <c r="S53" s="186"/>
      <c r="T53" s="186"/>
      <c r="U53" s="186"/>
      <c r="V53" s="186"/>
      <c r="W53" s="268"/>
    </row>
    <row r="54" spans="12:23" ht="16" thickBot="1">
      <c r="L54" s="185"/>
      <c r="M54" s="256" t="s">
        <v>748</v>
      </c>
      <c r="N54" s="257">
        <f>D19*2</f>
        <v>0.79166666666666663</v>
      </c>
      <c r="O54" s="258">
        <f>B19*2</f>
        <v>1522</v>
      </c>
      <c r="P54" s="265"/>
      <c r="Q54" s="265"/>
      <c r="R54" s="265"/>
      <c r="S54" s="265"/>
      <c r="T54" s="265"/>
      <c r="U54" s="265"/>
      <c r="V54" s="265"/>
      <c r="W54" s="269"/>
    </row>
    <row r="56" spans="12:23" ht="16" thickBot="1"/>
    <row r="57" spans="12:23">
      <c r="M57" s="270" t="s">
        <v>765</v>
      </c>
      <c r="N57" s="247"/>
      <c r="O57" s="247" t="s">
        <v>734</v>
      </c>
      <c r="P57" s="247"/>
      <c r="Q57" s="247"/>
      <c r="R57" s="247"/>
      <c r="S57" s="247"/>
      <c r="T57" s="247" t="s">
        <v>735</v>
      </c>
      <c r="U57" s="247"/>
      <c r="V57" s="247"/>
      <c r="W57" s="249"/>
    </row>
    <row r="58" spans="12:23">
      <c r="M58" s="261"/>
      <c r="N58" s="185"/>
      <c r="O58" s="180" t="s">
        <v>736</v>
      </c>
      <c r="P58" s="180" t="s">
        <v>766</v>
      </c>
      <c r="Q58" s="180" t="s">
        <v>738</v>
      </c>
      <c r="R58" s="180" t="s">
        <v>739</v>
      </c>
      <c r="S58" s="180" t="s">
        <v>740</v>
      </c>
      <c r="T58" s="180" t="s">
        <v>741</v>
      </c>
      <c r="U58" s="180" t="s">
        <v>742</v>
      </c>
      <c r="V58" s="180" t="s">
        <v>762</v>
      </c>
      <c r="W58" s="251" t="s">
        <v>744</v>
      </c>
    </row>
    <row r="59" spans="12:23">
      <c r="M59" s="262"/>
      <c r="N59" s="185"/>
      <c r="O59" s="179">
        <v>0.25</v>
      </c>
      <c r="P59" s="179">
        <f>O59+D20</f>
        <v>0.64305555555555549</v>
      </c>
      <c r="Q59" s="179">
        <f>P59+$B$9</f>
        <v>0.65347222222222212</v>
      </c>
      <c r="R59" s="179">
        <f>Q59+K38</f>
        <v>0.67430555555555549</v>
      </c>
      <c r="S59" s="205">
        <f>R59+L38</f>
        <v>0.67430555555555549</v>
      </c>
      <c r="T59" s="179">
        <v>0</v>
      </c>
      <c r="U59" s="179">
        <v>0.25</v>
      </c>
      <c r="V59" s="223">
        <f>U59+(D20-($B$10-S59))</f>
        <v>0.31736111111111104</v>
      </c>
      <c r="W59" s="252">
        <f>H38</f>
        <v>3</v>
      </c>
    </row>
    <row r="60" spans="12:23">
      <c r="M60" s="253" t="s">
        <v>745</v>
      </c>
      <c r="N60" s="185"/>
      <c r="O60" s="185"/>
      <c r="P60" s="185"/>
      <c r="Q60" s="185"/>
      <c r="R60" s="185"/>
      <c r="S60" s="185"/>
      <c r="T60" s="185"/>
      <c r="U60" s="185"/>
      <c r="V60" s="185"/>
      <c r="W60" s="254"/>
    </row>
    <row r="61" spans="12:23">
      <c r="M61" s="255" t="s">
        <v>746</v>
      </c>
      <c r="N61" s="240">
        <f>$B$10+(V59-U59)</f>
        <v>1.067361111111111</v>
      </c>
      <c r="O61" s="241" t="s">
        <v>747</v>
      </c>
      <c r="P61" s="185"/>
      <c r="Q61" s="186"/>
      <c r="R61" s="186"/>
      <c r="S61" s="186"/>
      <c r="T61" s="186"/>
      <c r="U61" s="186"/>
      <c r="V61" s="186"/>
      <c r="W61" s="268"/>
    </row>
    <row r="62" spans="12:23" ht="16" thickBot="1">
      <c r="M62" s="256" t="s">
        <v>748</v>
      </c>
      <c r="N62" s="257">
        <f>D20*2</f>
        <v>0.78611111111111109</v>
      </c>
      <c r="O62" s="258">
        <f>2*B20</f>
        <v>1510</v>
      </c>
      <c r="P62" s="265"/>
      <c r="Q62" s="265"/>
      <c r="R62" s="265"/>
      <c r="S62" s="265"/>
      <c r="T62" s="265"/>
      <c r="U62" s="265"/>
      <c r="V62" s="265"/>
      <c r="W62" s="269"/>
    </row>
    <row r="63" spans="12:23" ht="16" thickBot="1"/>
    <row r="64" spans="12:23">
      <c r="M64" s="270" t="s">
        <v>767</v>
      </c>
      <c r="N64" s="247"/>
      <c r="O64" s="247" t="s">
        <v>734</v>
      </c>
      <c r="P64" s="247"/>
      <c r="Q64" s="247"/>
      <c r="R64" s="247"/>
      <c r="S64" s="247"/>
      <c r="T64" s="247" t="s">
        <v>735</v>
      </c>
      <c r="U64" s="247"/>
      <c r="V64" s="271"/>
      <c r="W64" s="249"/>
    </row>
    <row r="65" spans="13:33">
      <c r="M65" s="261" t="s">
        <v>610</v>
      </c>
      <c r="N65" s="185"/>
      <c r="O65" s="180" t="s">
        <v>736</v>
      </c>
      <c r="P65" s="180" t="s">
        <v>768</v>
      </c>
      <c r="Q65" s="180" t="s">
        <v>738</v>
      </c>
      <c r="R65" s="180" t="s">
        <v>739</v>
      </c>
      <c r="S65" s="180" t="s">
        <v>740</v>
      </c>
      <c r="T65" s="180" t="s">
        <v>762</v>
      </c>
      <c r="U65" s="180" t="s">
        <v>744</v>
      </c>
      <c r="V65" s="186"/>
      <c r="W65" s="254"/>
    </row>
    <row r="66" spans="13:33">
      <c r="M66" s="262"/>
      <c r="N66" s="185"/>
      <c r="O66" s="179">
        <v>0.25</v>
      </c>
      <c r="P66" s="205">
        <f>O66+D21</f>
        <v>0.60138888888888897</v>
      </c>
      <c r="Q66" s="179">
        <f>P66+$B$9</f>
        <v>0.6118055555555556</v>
      </c>
      <c r="R66" s="179">
        <f>Q66+K31</f>
        <v>0.62569444444444444</v>
      </c>
      <c r="S66" s="205">
        <f>R66+L45</f>
        <v>0.62569444444444444</v>
      </c>
      <c r="T66" s="223">
        <f>S66+D21</f>
        <v>0.9770833333333333</v>
      </c>
      <c r="U66" s="111">
        <f>H31</f>
        <v>3</v>
      </c>
      <c r="V66" s="186"/>
      <c r="W66" s="254"/>
    </row>
    <row r="67" spans="13:33">
      <c r="M67" s="253" t="s">
        <v>745</v>
      </c>
      <c r="N67" s="185"/>
      <c r="O67" s="185"/>
      <c r="P67" s="185"/>
      <c r="Q67" s="185"/>
      <c r="R67" s="185"/>
      <c r="S67" s="185"/>
      <c r="T67" s="186"/>
      <c r="U67" s="186"/>
      <c r="V67" s="186"/>
      <c r="W67" s="254"/>
    </row>
    <row r="68" spans="13:33">
      <c r="M68" s="255" t="s">
        <v>746</v>
      </c>
      <c r="N68" s="240">
        <f>T66-O66</f>
        <v>0.7270833333333333</v>
      </c>
      <c r="O68" s="241" t="s">
        <v>747</v>
      </c>
      <c r="P68" s="185"/>
      <c r="Q68" s="186"/>
      <c r="R68" s="186"/>
      <c r="S68" s="186"/>
      <c r="T68" s="186"/>
      <c r="U68" s="186"/>
      <c r="V68" s="186"/>
      <c r="W68" s="268"/>
    </row>
    <row r="69" spans="13:33" ht="16" thickBot="1">
      <c r="M69" s="256" t="s">
        <v>748</v>
      </c>
      <c r="N69" s="257">
        <f>2*D21</f>
        <v>0.70277777777777783</v>
      </c>
      <c r="O69" s="258">
        <f>B21</f>
        <v>675</v>
      </c>
      <c r="P69" s="265"/>
      <c r="Q69" s="265"/>
      <c r="R69" s="265"/>
      <c r="S69" s="265"/>
      <c r="T69" s="265"/>
      <c r="U69" s="265"/>
      <c r="V69" s="265"/>
      <c r="W69" s="269"/>
    </row>
    <row r="71" spans="13:33" ht="16" thickBot="1">
      <c r="W71" s="185"/>
    </row>
    <row r="72" spans="13:33">
      <c r="M72" s="270" t="s">
        <v>769</v>
      </c>
      <c r="N72" s="247"/>
      <c r="O72" s="247" t="s">
        <v>734</v>
      </c>
      <c r="P72" s="247"/>
      <c r="Q72" s="247"/>
      <c r="R72" s="247"/>
      <c r="S72" s="247"/>
      <c r="T72" s="247"/>
      <c r="U72" s="247"/>
      <c r="V72" s="271"/>
      <c r="W72" s="247"/>
      <c r="X72" s="247"/>
      <c r="Y72" s="247"/>
      <c r="Z72" s="272"/>
      <c r="AA72" s="286" t="s">
        <v>770</v>
      </c>
      <c r="AB72" s="273" t="s">
        <v>747</v>
      </c>
      <c r="AC72" s="273" t="s">
        <v>620</v>
      </c>
      <c r="AD72" s="274" t="s">
        <v>771</v>
      </c>
      <c r="AF72" t="s">
        <v>772</v>
      </c>
      <c r="AG72" t="s">
        <v>773</v>
      </c>
    </row>
    <row r="73" spans="13:33">
      <c r="M73" s="261"/>
      <c r="N73" s="185"/>
      <c r="O73" s="180" t="s">
        <v>736</v>
      </c>
      <c r="P73" s="180" t="s">
        <v>774</v>
      </c>
      <c r="Q73" s="181" t="s">
        <v>738</v>
      </c>
      <c r="R73" s="180" t="s">
        <v>739</v>
      </c>
      <c r="S73" s="180" t="s">
        <v>775</v>
      </c>
      <c r="T73" s="181" t="s">
        <v>738</v>
      </c>
      <c r="U73" s="180" t="s">
        <v>739</v>
      </c>
      <c r="V73" s="181" t="s">
        <v>776</v>
      </c>
      <c r="W73" s="181" t="s">
        <v>738</v>
      </c>
      <c r="X73" s="180" t="s">
        <v>739</v>
      </c>
      <c r="Y73" s="180" t="s">
        <v>777</v>
      </c>
      <c r="Z73" s="183" t="s">
        <v>744</v>
      </c>
      <c r="AA73" s="287" t="s">
        <v>778</v>
      </c>
      <c r="AB73" s="206">
        <f>B35</f>
        <v>326</v>
      </c>
      <c r="AC73" s="206">
        <f>AB73/80</f>
        <v>4.0750000000000002</v>
      </c>
      <c r="AD73" s="275">
        <v>0.16944444444444443</v>
      </c>
      <c r="AF73">
        <f>(AB73/8.5)*0.75</f>
        <v>28.764705882352942</v>
      </c>
    </row>
    <row r="74" spans="13:33">
      <c r="M74" s="262"/>
      <c r="N74" s="185"/>
      <c r="O74" s="179">
        <v>0.25</v>
      </c>
      <c r="P74" s="205">
        <f>O74+AD73</f>
        <v>0.4194444444444444</v>
      </c>
      <c r="Q74" s="179">
        <f>P74+$B$9</f>
        <v>0.42986111111111108</v>
      </c>
      <c r="R74" s="179">
        <f>Q74+K40</f>
        <v>0.44374999999999998</v>
      </c>
      <c r="S74" s="205">
        <f>R74+AD74</f>
        <v>0.58124999999999993</v>
      </c>
      <c r="T74" s="179">
        <f>S74+$B$9</f>
        <v>0.59166666666666656</v>
      </c>
      <c r="U74" s="179">
        <f>T74+K35</f>
        <v>0.6055555555555554</v>
      </c>
      <c r="V74" s="205">
        <f>U74+AD75</f>
        <v>0.68055555555555536</v>
      </c>
      <c r="W74" s="179">
        <f>V74+B9</f>
        <v>0.69097222222222199</v>
      </c>
      <c r="X74" s="179">
        <f>W74+K39</f>
        <v>0.70486111111111083</v>
      </c>
      <c r="Y74" s="223">
        <f>X74+AD76</f>
        <v>0.9888888888888886</v>
      </c>
      <c r="Z74" s="107">
        <f>H39+H35+H40</f>
        <v>9</v>
      </c>
      <c r="AA74" s="287" t="s">
        <v>779</v>
      </c>
      <c r="AB74" s="206">
        <f>'Heuristica_poupanças-Cál_aux'!X21</f>
        <v>264</v>
      </c>
      <c r="AC74" s="206">
        <f>AB74/80</f>
        <v>3.3</v>
      </c>
      <c r="AD74" s="275">
        <v>0.13749999999999998</v>
      </c>
    </row>
    <row r="75" spans="13:33">
      <c r="M75" s="253" t="s">
        <v>745</v>
      </c>
      <c r="N75" s="185"/>
      <c r="O75" s="185"/>
      <c r="P75" s="185"/>
      <c r="Q75" s="185"/>
      <c r="R75" s="185"/>
      <c r="S75" s="185"/>
      <c r="T75" s="186"/>
      <c r="U75" s="186"/>
      <c r="V75" s="186"/>
      <c r="W75" s="185"/>
      <c r="X75" s="185"/>
      <c r="Y75" s="185"/>
      <c r="Z75" s="187"/>
      <c r="AA75" s="287" t="s">
        <v>780</v>
      </c>
      <c r="AB75" s="206">
        <f>'Heuristica_poupanças-Cál_aux'!X20</f>
        <v>145</v>
      </c>
      <c r="AC75" s="206">
        <f>AB75/80</f>
        <v>1.8125</v>
      </c>
      <c r="AD75" s="275">
        <v>7.4999999999999997E-2</v>
      </c>
    </row>
    <row r="76" spans="13:33">
      <c r="M76" s="255" t="s">
        <v>746</v>
      </c>
      <c r="N76" s="240">
        <f>Y74-O74</f>
        <v>0.7388888888888886</v>
      </c>
      <c r="O76" s="241" t="s">
        <v>747</v>
      </c>
      <c r="P76" s="185"/>
      <c r="Q76" s="186"/>
      <c r="R76" s="186"/>
      <c r="S76" s="186"/>
      <c r="T76" s="186"/>
      <c r="U76" s="186"/>
      <c r="V76" s="186"/>
      <c r="W76" s="186"/>
      <c r="X76" s="185"/>
      <c r="Y76" s="185"/>
      <c r="Z76" s="187"/>
      <c r="AA76" s="288" t="s">
        <v>781</v>
      </c>
      <c r="AB76" s="206">
        <f>B25</f>
        <v>546</v>
      </c>
      <c r="AC76" s="206">
        <f>AB76/80</f>
        <v>6.8250000000000002</v>
      </c>
      <c r="AD76" s="275">
        <v>0.28402777777777777</v>
      </c>
    </row>
    <row r="77" spans="13:33" ht="16" thickBot="1">
      <c r="M77" s="256" t="s">
        <v>748</v>
      </c>
      <c r="N77" s="257">
        <f>AD73+AD74+AD75+AD76</f>
        <v>0.66597222222222219</v>
      </c>
      <c r="O77" s="258">
        <f>SUM(AB73:AB76)</f>
        <v>1281</v>
      </c>
      <c r="P77" s="265"/>
      <c r="Q77" s="265"/>
      <c r="R77" s="265"/>
      <c r="S77" s="265"/>
      <c r="T77" s="265"/>
      <c r="U77" s="265"/>
      <c r="V77" s="265"/>
      <c r="W77" s="265"/>
      <c r="X77" s="259"/>
      <c r="Y77" s="259"/>
      <c r="Z77" s="259"/>
      <c r="AA77" s="276"/>
      <c r="AB77" s="259"/>
      <c r="AC77" s="259"/>
      <c r="AD77" s="277"/>
    </row>
    <row r="78" spans="13:33" ht="16" thickBot="1">
      <c r="AD78" s="204"/>
    </row>
    <row r="79" spans="13:33">
      <c r="M79" s="270" t="s">
        <v>782</v>
      </c>
      <c r="N79" s="247"/>
      <c r="O79" s="278" t="s">
        <v>736</v>
      </c>
      <c r="P79" s="278" t="s">
        <v>783</v>
      </c>
      <c r="Q79" s="278" t="s">
        <v>738</v>
      </c>
      <c r="R79" s="278" t="s">
        <v>739</v>
      </c>
      <c r="S79" s="278" t="s">
        <v>784</v>
      </c>
      <c r="T79" s="278" t="s">
        <v>738</v>
      </c>
      <c r="U79" s="278" t="s">
        <v>739</v>
      </c>
      <c r="V79" s="278" t="s">
        <v>785</v>
      </c>
      <c r="W79" s="278" t="s">
        <v>738</v>
      </c>
      <c r="X79" s="278" t="s">
        <v>739</v>
      </c>
      <c r="Y79" s="278" t="s">
        <v>743</v>
      </c>
      <c r="Z79" s="279" t="s">
        <v>744</v>
      </c>
      <c r="AA79" s="292" t="s">
        <v>770</v>
      </c>
      <c r="AB79" s="289" t="s">
        <v>747</v>
      </c>
      <c r="AC79" s="289" t="s">
        <v>620</v>
      </c>
      <c r="AD79" s="290" t="s">
        <v>771</v>
      </c>
    </row>
    <row r="80" spans="13:33">
      <c r="M80" s="262"/>
      <c r="N80" s="185"/>
      <c r="O80" s="179">
        <v>0.25</v>
      </c>
      <c r="P80" s="205">
        <f>O80+AD80</f>
        <v>0.52430555555555558</v>
      </c>
      <c r="Q80" s="179">
        <f>P80+$B$9</f>
        <v>0.53472222222222221</v>
      </c>
      <c r="R80" s="179">
        <f>Q80+K25</f>
        <v>0.55555555555555558</v>
      </c>
      <c r="S80" s="205">
        <f>R80+AD81</f>
        <v>0.60138888888888897</v>
      </c>
      <c r="T80" s="179">
        <f>S80+$B$9</f>
        <v>0.6118055555555556</v>
      </c>
      <c r="U80" s="179">
        <f>T80+K26</f>
        <v>0.62569444444444444</v>
      </c>
      <c r="V80" s="205">
        <f>U80+AD82</f>
        <v>0.71319444444444446</v>
      </c>
      <c r="W80" s="179">
        <f>V80+$B$9</f>
        <v>0.72361111111111109</v>
      </c>
      <c r="X80" s="179">
        <f>W80+K23</f>
        <v>0.73749999999999993</v>
      </c>
      <c r="Y80" s="228">
        <f>V80+AD83</f>
        <v>0.93541666666666667</v>
      </c>
      <c r="Z80" s="195">
        <f>H25+H26+H23</f>
        <v>9</v>
      </c>
      <c r="AA80" s="146" t="s">
        <v>786</v>
      </c>
      <c r="AB80" s="293">
        <f>B26</f>
        <v>527</v>
      </c>
      <c r="AC80" s="293">
        <f>AB80/80</f>
        <v>6.5875000000000004</v>
      </c>
      <c r="AD80" s="294">
        <v>0.27430555555555552</v>
      </c>
    </row>
    <row r="81" spans="3:36">
      <c r="G81" s="169"/>
      <c r="M81" s="262"/>
      <c r="N81" s="185"/>
      <c r="O81" s="185"/>
      <c r="P81" s="185"/>
      <c r="Q81" s="185"/>
      <c r="R81" s="185"/>
      <c r="S81" s="185"/>
      <c r="T81" s="186"/>
      <c r="U81" s="186"/>
      <c r="V81" s="186"/>
      <c r="W81" s="185"/>
      <c r="X81" s="185"/>
      <c r="Y81" s="185"/>
      <c r="Z81" s="185"/>
      <c r="AA81" s="146" t="s">
        <v>787</v>
      </c>
      <c r="AB81" s="293">
        <f>'Heuristica_poupanças-Cál_aux'!N14</f>
        <v>89</v>
      </c>
      <c r="AC81" s="293">
        <f t="shared" ref="AC81:AC83" si="2">AB81/80</f>
        <v>1.1125</v>
      </c>
      <c r="AD81" s="294">
        <v>4.5833333333333337E-2</v>
      </c>
    </row>
    <row r="82" spans="3:36">
      <c r="J82" s="169"/>
      <c r="M82" s="262"/>
      <c r="N82" s="185"/>
      <c r="O82" s="185"/>
      <c r="P82" s="185"/>
      <c r="Q82" s="186"/>
      <c r="R82" s="186"/>
      <c r="S82" s="186"/>
      <c r="T82" s="186"/>
      <c r="U82" s="186"/>
      <c r="V82" s="186"/>
      <c r="W82" s="186"/>
      <c r="X82" s="185"/>
      <c r="Y82" s="185"/>
      <c r="Z82" s="185"/>
      <c r="AA82" s="291" t="s">
        <v>788</v>
      </c>
      <c r="AB82" s="293">
        <f>'Heuristica_poupanças-Cál_aux'!L14</f>
        <v>169</v>
      </c>
      <c r="AC82" s="293">
        <f t="shared" si="2"/>
        <v>2.1124999999999998</v>
      </c>
      <c r="AD82" s="294">
        <v>8.7500000000000008E-2</v>
      </c>
    </row>
    <row r="83" spans="3:36">
      <c r="M83" s="262"/>
      <c r="N83" s="185"/>
      <c r="O83" s="185"/>
      <c r="P83" s="185"/>
      <c r="Q83" s="186"/>
      <c r="R83" s="186"/>
      <c r="S83" s="186"/>
      <c r="T83" s="186"/>
      <c r="U83" s="186"/>
      <c r="V83" s="186"/>
      <c r="W83" s="186"/>
      <c r="X83" s="185"/>
      <c r="Y83" s="185"/>
      <c r="Z83" s="185"/>
      <c r="AA83" s="146" t="s">
        <v>789</v>
      </c>
      <c r="AB83" s="293">
        <f>B30</f>
        <v>427</v>
      </c>
      <c r="AC83" s="293">
        <f t="shared" si="2"/>
        <v>5.3375000000000004</v>
      </c>
      <c r="AD83" s="294">
        <v>0.22222222222222221</v>
      </c>
    </row>
    <row r="84" spans="3:36">
      <c r="C84" s="169"/>
      <c r="M84" s="253" t="s">
        <v>745</v>
      </c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254"/>
      <c r="AE84" s="185"/>
    </row>
    <row r="85" spans="3:36">
      <c r="C85" s="169"/>
      <c r="M85" s="255" t="s">
        <v>746</v>
      </c>
      <c r="N85" s="240">
        <f>Y80-O80</f>
        <v>0.68541666666666667</v>
      </c>
      <c r="O85" s="241" t="s">
        <v>747</v>
      </c>
      <c r="P85" s="186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254"/>
      <c r="AE85" s="185"/>
    </row>
    <row r="86" spans="3:36" ht="16" thickBot="1">
      <c r="C86" s="169"/>
      <c r="J86" s="169"/>
      <c r="M86" s="256" t="s">
        <v>748</v>
      </c>
      <c r="N86" s="257">
        <f>SUM(AD80:AD83)</f>
        <v>0.62986111111111109</v>
      </c>
      <c r="O86" s="258">
        <f>SUM(AB80:AB83)</f>
        <v>1212</v>
      </c>
      <c r="P86" s="259"/>
      <c r="Q86" s="259"/>
      <c r="R86" s="259"/>
      <c r="S86" s="259"/>
      <c r="T86" s="259"/>
      <c r="U86" s="259"/>
      <c r="V86" s="259"/>
      <c r="W86" s="259"/>
      <c r="X86" s="259"/>
      <c r="Y86" s="259"/>
      <c r="Z86" s="259"/>
      <c r="AA86" s="259"/>
      <c r="AB86" s="259"/>
      <c r="AC86" s="259"/>
      <c r="AD86" s="260"/>
      <c r="AE86" s="185"/>
    </row>
    <row r="87" spans="3:36">
      <c r="C87" s="169"/>
      <c r="J87" s="169"/>
      <c r="AE87" s="185"/>
    </row>
    <row r="88" spans="3:36" ht="16" thickBot="1">
      <c r="C88" s="169"/>
      <c r="J88" s="169"/>
      <c r="AH88" s="185"/>
      <c r="AI88" s="185"/>
      <c r="AJ88" s="185"/>
    </row>
    <row r="89" spans="3:36">
      <c r="C89" s="169"/>
      <c r="M89" s="270" t="s">
        <v>790</v>
      </c>
      <c r="N89" s="247"/>
      <c r="O89" s="278" t="s">
        <v>736</v>
      </c>
      <c r="P89" s="278" t="s">
        <v>791</v>
      </c>
      <c r="Q89" s="278" t="s">
        <v>738</v>
      </c>
      <c r="R89" s="278" t="s">
        <v>739</v>
      </c>
      <c r="S89" s="278" t="s">
        <v>792</v>
      </c>
      <c r="T89" s="278" t="s">
        <v>738</v>
      </c>
      <c r="U89" s="278" t="s">
        <v>739</v>
      </c>
      <c r="V89" s="278" t="s">
        <v>743</v>
      </c>
      <c r="W89" s="279" t="s">
        <v>744</v>
      </c>
      <c r="X89" s="280" t="s">
        <v>770</v>
      </c>
      <c r="Y89" s="289" t="s">
        <v>747</v>
      </c>
      <c r="Z89" s="289" t="s">
        <v>620</v>
      </c>
      <c r="AA89" s="290" t="s">
        <v>771</v>
      </c>
      <c r="AH89" s="185"/>
      <c r="AI89" s="185"/>
      <c r="AJ89" s="185"/>
    </row>
    <row r="90" spans="3:36">
      <c r="M90" s="262"/>
      <c r="N90" s="185"/>
      <c r="O90" s="179">
        <v>0.25</v>
      </c>
      <c r="P90" s="205">
        <f>O90+AA90</f>
        <v>0.49305555555555558</v>
      </c>
      <c r="Q90" s="179">
        <f>P90+$B$9</f>
        <v>0.50347222222222221</v>
      </c>
      <c r="R90" s="179">
        <f>Q90+K29</f>
        <v>0.51736111111111105</v>
      </c>
      <c r="S90" s="205">
        <f>R90+AA91</f>
        <v>0.6</v>
      </c>
      <c r="T90" s="179">
        <f>S90+$B$9</f>
        <v>0.61041666666666661</v>
      </c>
      <c r="U90" s="179">
        <f>T90+K42</f>
        <v>0.62430555555555545</v>
      </c>
      <c r="V90" s="228">
        <f>U90+AA92</f>
        <v>0.94722222222222219</v>
      </c>
      <c r="W90" s="195">
        <f>H42+H29</f>
        <v>5</v>
      </c>
      <c r="X90" s="146" t="s">
        <v>793</v>
      </c>
      <c r="Y90" s="206">
        <f>'Parte5 -Calculos-rotas'!B28</f>
        <v>467</v>
      </c>
      <c r="Z90" s="206">
        <f>Y90/80</f>
        <v>5.8375000000000004</v>
      </c>
      <c r="AA90" s="275">
        <v>0.24305555555555555</v>
      </c>
      <c r="AH90" s="185"/>
      <c r="AI90" s="185"/>
      <c r="AJ90" s="185"/>
    </row>
    <row r="91" spans="3:36">
      <c r="M91" s="262"/>
      <c r="N91" s="185"/>
      <c r="O91" s="185"/>
      <c r="P91" s="185"/>
      <c r="Q91" s="185"/>
      <c r="R91" s="185"/>
      <c r="S91" s="185"/>
      <c r="T91" s="186"/>
      <c r="U91" s="186"/>
      <c r="V91" s="186"/>
      <c r="W91" s="185"/>
      <c r="X91" s="146" t="s">
        <v>659</v>
      </c>
      <c r="Y91" s="206">
        <f>'Heuristica_poupanças-Cál_aux'!R23</f>
        <v>159</v>
      </c>
      <c r="Z91" s="206">
        <f>Y91/80</f>
        <v>1.9875</v>
      </c>
      <c r="AA91" s="275">
        <v>8.2638888888888887E-2</v>
      </c>
      <c r="AH91" s="185"/>
      <c r="AI91" s="185"/>
      <c r="AJ91" s="185"/>
    </row>
    <row r="92" spans="3:36">
      <c r="M92" s="262"/>
      <c r="N92" s="185"/>
      <c r="O92" s="185"/>
      <c r="P92" s="185"/>
      <c r="Q92" s="186"/>
      <c r="R92" s="186"/>
      <c r="S92" s="186"/>
      <c r="T92" s="186"/>
      <c r="U92" s="186"/>
      <c r="V92" s="186"/>
      <c r="W92" s="186"/>
      <c r="X92" s="291" t="s">
        <v>794</v>
      </c>
      <c r="Y92" s="206">
        <f>B22</f>
        <v>620</v>
      </c>
      <c r="Z92" s="206">
        <f>Y92/80</f>
        <v>7.75</v>
      </c>
      <c r="AA92" s="275">
        <v>0.32291666666666669</v>
      </c>
      <c r="AH92" s="185"/>
      <c r="AI92" s="185"/>
      <c r="AJ92" s="185"/>
    </row>
    <row r="93" spans="3:36">
      <c r="M93" s="262"/>
      <c r="N93" s="185"/>
      <c r="O93" s="185"/>
      <c r="P93" s="185"/>
      <c r="Q93" s="186"/>
      <c r="R93" s="186"/>
      <c r="S93" s="186"/>
      <c r="T93" s="186"/>
      <c r="U93" s="186"/>
      <c r="V93" s="186"/>
      <c r="W93" s="186"/>
      <c r="X93" s="185"/>
      <c r="Y93" s="185"/>
      <c r="Z93" s="185"/>
      <c r="AA93" s="254"/>
      <c r="AH93" s="185"/>
      <c r="AI93" s="185"/>
      <c r="AJ93" s="185"/>
    </row>
    <row r="94" spans="3:36">
      <c r="M94" s="253" t="s">
        <v>745</v>
      </c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254"/>
      <c r="AH94" s="185"/>
      <c r="AI94" s="185"/>
      <c r="AJ94" s="185"/>
    </row>
    <row r="95" spans="3:36">
      <c r="M95" s="255" t="s">
        <v>746</v>
      </c>
      <c r="N95" s="240">
        <f>V90-O90</f>
        <v>0.69722222222222219</v>
      </c>
      <c r="O95" s="241" t="s">
        <v>747</v>
      </c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254"/>
      <c r="AH95" s="185"/>
      <c r="AI95" s="185"/>
      <c r="AJ95" s="185"/>
    </row>
    <row r="96" spans="3:36" ht="16" thickBot="1">
      <c r="M96" s="256" t="s">
        <v>748</v>
      </c>
      <c r="N96" s="257">
        <f>SUM(AA90:AA92)</f>
        <v>0.64861111111111114</v>
      </c>
      <c r="O96" s="258">
        <f>SUM(Y90:Y92)</f>
        <v>1246</v>
      </c>
      <c r="P96" s="265"/>
      <c r="Q96" s="259"/>
      <c r="R96" s="259"/>
      <c r="S96" s="259"/>
      <c r="T96" s="259"/>
      <c r="U96" s="259"/>
      <c r="V96" s="259"/>
      <c r="W96" s="259"/>
      <c r="X96" s="259"/>
      <c r="Y96" s="259"/>
      <c r="Z96" s="259"/>
      <c r="AA96" s="260"/>
      <c r="AH96" s="185"/>
      <c r="AI96" s="185"/>
      <c r="AJ96" s="185"/>
    </row>
    <row r="97" spans="13:36">
      <c r="AH97" s="185"/>
      <c r="AI97" s="185"/>
      <c r="AJ97" s="185"/>
    </row>
    <row r="98" spans="13:36" ht="16" thickBot="1"/>
    <row r="99" spans="13:36">
      <c r="M99" s="270" t="s">
        <v>795</v>
      </c>
      <c r="N99" s="247"/>
      <c r="O99" s="278" t="s">
        <v>736</v>
      </c>
      <c r="P99" s="278" t="s">
        <v>796</v>
      </c>
      <c r="Q99" s="278" t="s">
        <v>738</v>
      </c>
      <c r="R99" s="278" t="s">
        <v>739</v>
      </c>
      <c r="S99" s="278" t="s">
        <v>797</v>
      </c>
      <c r="T99" s="278" t="s">
        <v>738</v>
      </c>
      <c r="U99" s="278" t="s">
        <v>739</v>
      </c>
      <c r="V99" s="278" t="s">
        <v>798</v>
      </c>
      <c r="W99" s="278" t="s">
        <v>738</v>
      </c>
      <c r="X99" s="278" t="s">
        <v>739</v>
      </c>
      <c r="Y99" s="278" t="s">
        <v>743</v>
      </c>
      <c r="Z99" s="279" t="s">
        <v>744</v>
      </c>
      <c r="AA99" s="280" t="s">
        <v>770</v>
      </c>
      <c r="AB99" s="289" t="s">
        <v>747</v>
      </c>
      <c r="AC99" s="289" t="s">
        <v>620</v>
      </c>
      <c r="AD99" s="290" t="s">
        <v>771</v>
      </c>
    </row>
    <row r="100" spans="13:36">
      <c r="M100" s="262"/>
      <c r="N100" s="185"/>
      <c r="O100" s="179">
        <v>0.25</v>
      </c>
      <c r="P100" s="205">
        <f>O100+AD100</f>
        <v>0.45625000000000004</v>
      </c>
      <c r="Q100" s="179">
        <f>P100+$B$9</f>
        <v>0.46666666666666673</v>
      </c>
      <c r="R100" s="179">
        <f>Q100+K28</f>
        <v>0.48055555555555562</v>
      </c>
      <c r="S100" s="205">
        <f>R100+AD101</f>
        <v>0.54513888888888895</v>
      </c>
      <c r="T100" s="179">
        <f>S100+$B$9</f>
        <v>0.55555555555555558</v>
      </c>
      <c r="U100" s="179">
        <f>T100+K41</f>
        <v>0.56944444444444442</v>
      </c>
      <c r="V100" s="205">
        <f>U100+AD102</f>
        <v>0.71805555555555556</v>
      </c>
      <c r="W100" s="179">
        <f>V100+$B$9</f>
        <v>0.72847222222222219</v>
      </c>
      <c r="X100" s="179">
        <f>W100+K14</f>
        <v>0.74236111111111103</v>
      </c>
      <c r="Y100" s="228">
        <f>X100+AD103</f>
        <v>0.95694444444444438</v>
      </c>
      <c r="Z100" s="195">
        <f>H14+H28+H41</f>
        <v>24</v>
      </c>
      <c r="AA100" s="146" t="s">
        <v>799</v>
      </c>
      <c r="AB100" s="231">
        <f>B32</f>
        <v>397</v>
      </c>
      <c r="AC100" s="206">
        <f>AB100/80</f>
        <v>4.9625000000000004</v>
      </c>
      <c r="AD100" s="275">
        <v>0.20625000000000002</v>
      </c>
    </row>
    <row r="101" spans="13:36">
      <c r="M101" s="262"/>
      <c r="N101" s="185"/>
      <c r="O101" s="185"/>
      <c r="P101" s="185"/>
      <c r="Q101" s="185"/>
      <c r="R101" s="185"/>
      <c r="S101" s="185"/>
      <c r="T101" s="186"/>
      <c r="U101" s="186"/>
      <c r="V101" s="186"/>
      <c r="W101" s="185"/>
      <c r="X101" s="185"/>
      <c r="Y101" s="185"/>
      <c r="Z101" s="185"/>
      <c r="AA101" s="146" t="s">
        <v>800</v>
      </c>
      <c r="AB101" s="231">
        <f>'Heuristica_poupanças-Cál_aux'!Q22</f>
        <v>125</v>
      </c>
      <c r="AC101" s="206">
        <f>AB101/80</f>
        <v>1.5625</v>
      </c>
      <c r="AD101" s="275">
        <v>6.458333333333334E-2</v>
      </c>
    </row>
    <row r="102" spans="13:36">
      <c r="M102" s="262"/>
      <c r="N102" s="185"/>
      <c r="O102" s="185"/>
      <c r="P102" s="185"/>
      <c r="Q102" s="186"/>
      <c r="R102" s="186"/>
      <c r="S102" s="186"/>
      <c r="T102" s="186"/>
      <c r="U102" s="186"/>
      <c r="V102" s="186"/>
      <c r="W102" s="186"/>
      <c r="X102" s="185"/>
      <c r="Y102" s="185"/>
      <c r="Z102" s="185"/>
      <c r="AA102" s="291" t="s">
        <v>801</v>
      </c>
      <c r="AB102" s="231">
        <f>'Heuristica_poupanças-Cál_aux'!C22</f>
        <v>286</v>
      </c>
      <c r="AC102" s="206">
        <f>AB102/80</f>
        <v>3.5750000000000002</v>
      </c>
      <c r="AD102" s="275">
        <v>0.14861111111111111</v>
      </c>
    </row>
    <row r="103" spans="13:36">
      <c r="M103" s="262"/>
      <c r="N103" s="185"/>
      <c r="O103" s="185"/>
      <c r="P103" s="185"/>
      <c r="Q103" s="186"/>
      <c r="R103" s="186"/>
      <c r="S103" s="186"/>
      <c r="T103" s="186"/>
      <c r="U103" s="186"/>
      <c r="V103" s="186"/>
      <c r="W103" s="186"/>
      <c r="X103" s="185"/>
      <c r="Y103" s="185"/>
      <c r="Z103" s="185"/>
      <c r="AA103" s="291" t="s">
        <v>802</v>
      </c>
      <c r="AB103" s="231">
        <f>B31</f>
        <v>412</v>
      </c>
      <c r="AC103" s="231">
        <f>AB103/80</f>
        <v>5.15</v>
      </c>
      <c r="AD103" s="281">
        <v>0.21458333333333335</v>
      </c>
    </row>
    <row r="104" spans="13:36">
      <c r="M104" s="253" t="s">
        <v>745</v>
      </c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254"/>
    </row>
    <row r="105" spans="13:36">
      <c r="M105" s="255" t="s">
        <v>746</v>
      </c>
      <c r="N105" s="240">
        <f>Y100-O100</f>
        <v>0.70694444444444438</v>
      </c>
      <c r="O105" s="241" t="s">
        <v>747</v>
      </c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254"/>
    </row>
    <row r="106" spans="13:36" ht="16" thickBot="1">
      <c r="M106" s="256" t="s">
        <v>748</v>
      </c>
      <c r="N106" s="257">
        <f>SUM(AD100:AD103)</f>
        <v>0.63402777777777786</v>
      </c>
      <c r="O106" s="258">
        <f>SUM(AB100:AB103)</f>
        <v>1220</v>
      </c>
      <c r="P106" s="265"/>
      <c r="Q106" s="259"/>
      <c r="R106" s="259"/>
      <c r="S106" s="259"/>
      <c r="T106" s="259"/>
      <c r="U106" s="259"/>
      <c r="V106" s="259"/>
      <c r="W106" s="259"/>
      <c r="X106" s="259"/>
      <c r="Y106" s="259"/>
      <c r="Z106" s="259"/>
      <c r="AA106" s="259"/>
      <c r="AB106" s="259"/>
      <c r="AC106" s="259"/>
      <c r="AD106" s="260"/>
    </row>
    <row r="108" spans="13:36" ht="16" thickBot="1"/>
    <row r="109" spans="13:36">
      <c r="M109" s="270" t="s">
        <v>803</v>
      </c>
      <c r="N109" s="247"/>
      <c r="O109" s="278" t="s">
        <v>736</v>
      </c>
      <c r="P109" s="278" t="s">
        <v>804</v>
      </c>
      <c r="Q109" s="278" t="s">
        <v>738</v>
      </c>
      <c r="R109" s="278" t="s">
        <v>739</v>
      </c>
      <c r="S109" s="278" t="s">
        <v>805</v>
      </c>
      <c r="T109" s="278" t="s">
        <v>738</v>
      </c>
      <c r="U109" s="278" t="s">
        <v>739</v>
      </c>
      <c r="V109" s="278" t="s">
        <v>806</v>
      </c>
      <c r="W109" s="278" t="s">
        <v>738</v>
      </c>
      <c r="X109" s="278" t="s">
        <v>739</v>
      </c>
      <c r="Y109" s="278" t="s">
        <v>807</v>
      </c>
      <c r="Z109" s="278" t="s">
        <v>738</v>
      </c>
      <c r="AA109" s="278" t="s">
        <v>739</v>
      </c>
      <c r="AB109" s="278" t="s">
        <v>743</v>
      </c>
      <c r="AC109" s="279" t="s">
        <v>744</v>
      </c>
      <c r="AD109" s="280" t="s">
        <v>770</v>
      </c>
      <c r="AE109" s="289" t="s">
        <v>747</v>
      </c>
      <c r="AF109" s="289" t="s">
        <v>620</v>
      </c>
      <c r="AG109" s="290" t="s">
        <v>771</v>
      </c>
    </row>
    <row r="110" spans="13:36">
      <c r="M110" s="262"/>
      <c r="N110" s="185"/>
      <c r="O110" s="179">
        <v>0.25</v>
      </c>
      <c r="P110" s="205">
        <f>O110+AG110</f>
        <v>0.44930555555555551</v>
      </c>
      <c r="Q110" s="179">
        <f>P110+$B$9</f>
        <v>0.4597222222222222</v>
      </c>
      <c r="R110" s="179">
        <f>Q110+K22</f>
        <v>0.47361111111111109</v>
      </c>
      <c r="S110" s="205">
        <f>R110+AG111</f>
        <v>0.53819444444444442</v>
      </c>
      <c r="T110" s="179">
        <f>S110+$B$9</f>
        <v>0.54861111111111105</v>
      </c>
      <c r="U110" s="179">
        <f>T110+K24</f>
        <v>0.56249999999999989</v>
      </c>
      <c r="V110" s="237">
        <f>U110+AG112</f>
        <v>0.58749999999999991</v>
      </c>
      <c r="W110" s="179">
        <f>V110+$B$9</f>
        <v>0.59791666666666654</v>
      </c>
      <c r="X110" s="179">
        <f>W110+K21</f>
        <v>0.61180555555555538</v>
      </c>
      <c r="Y110" s="237">
        <f>X110+AG113</f>
        <v>0.71805555555555534</v>
      </c>
      <c r="Z110" s="179">
        <f>Y110+$B$9</f>
        <v>0.72847222222222197</v>
      </c>
      <c r="AA110" s="179">
        <f>Z110+K19</f>
        <v>0.74236111111111081</v>
      </c>
      <c r="AB110" s="228">
        <f>AA110+AG114</f>
        <v>0.9118055555555552</v>
      </c>
      <c r="AC110" s="195">
        <f>H21+H22+H24+H19</f>
        <v>20</v>
      </c>
      <c r="AD110" s="146" t="s">
        <v>808</v>
      </c>
      <c r="AE110" s="231">
        <f>B33</f>
        <v>383</v>
      </c>
      <c r="AF110" s="206">
        <f>AE110/80</f>
        <v>4.7874999999999996</v>
      </c>
      <c r="AG110" s="275">
        <v>0.19930555555555554</v>
      </c>
    </row>
    <row r="111" spans="13:36">
      <c r="M111" s="262"/>
      <c r="N111" s="185"/>
      <c r="O111" s="185"/>
      <c r="P111" s="185"/>
      <c r="Q111" s="185"/>
      <c r="R111" s="185"/>
      <c r="S111" s="185"/>
      <c r="T111" s="186"/>
      <c r="U111" s="186"/>
      <c r="V111" s="186"/>
      <c r="W111" s="185"/>
      <c r="X111" s="185"/>
      <c r="Y111" s="185"/>
      <c r="Z111" s="185"/>
      <c r="AA111" s="185"/>
      <c r="AB111" s="185"/>
      <c r="AD111" s="146" t="s">
        <v>701</v>
      </c>
      <c r="AE111" s="231">
        <f>'Heuristica_poupanças-Cál_aux'!K12</f>
        <v>99</v>
      </c>
      <c r="AF111" s="206">
        <f t="shared" ref="AF111:AF112" si="3">AE111/80</f>
        <v>1.2375</v>
      </c>
      <c r="AG111" s="275">
        <v>6.458333333333334E-2</v>
      </c>
    </row>
    <row r="112" spans="13:36">
      <c r="M112" s="262"/>
      <c r="N112" s="185"/>
      <c r="O112" s="185"/>
      <c r="P112" s="185"/>
      <c r="Q112" s="186"/>
      <c r="R112" s="186"/>
      <c r="S112" s="186"/>
      <c r="T112" s="186"/>
      <c r="U112" s="186"/>
      <c r="V112" s="186"/>
      <c r="W112" s="186"/>
      <c r="X112" s="185"/>
      <c r="Y112" s="185"/>
      <c r="Z112" s="185"/>
      <c r="AA112" s="185"/>
      <c r="AB112" s="185"/>
      <c r="AD112" s="291" t="s">
        <v>809</v>
      </c>
      <c r="AE112" s="231">
        <f>'Heuristica_poupanças-Cál_aux'!J12</f>
        <v>49</v>
      </c>
      <c r="AF112" s="206">
        <f t="shared" si="3"/>
        <v>0.61250000000000004</v>
      </c>
      <c r="AG112" s="275">
        <v>2.4999999999999998E-2</v>
      </c>
    </row>
    <row r="113" spans="13:33">
      <c r="M113" s="262"/>
      <c r="N113" s="185"/>
      <c r="O113" s="185"/>
      <c r="P113" s="186"/>
      <c r="Q113" s="186"/>
      <c r="R113" s="186"/>
      <c r="S113" s="186"/>
      <c r="T113" s="186"/>
      <c r="U113" s="186"/>
      <c r="V113" s="186"/>
      <c r="W113" s="186"/>
      <c r="X113" s="185"/>
      <c r="Y113" s="185"/>
      <c r="Z113" s="185"/>
      <c r="AA113" s="185"/>
      <c r="AB113" s="185"/>
      <c r="AD113" s="291" t="s">
        <v>713</v>
      </c>
      <c r="AE113" s="231">
        <f>'Heuristica_poupanças-Cál_aux'!H9</f>
        <v>204</v>
      </c>
      <c r="AF113" s="231">
        <f>AE113/80</f>
        <v>2.5499999999999998</v>
      </c>
      <c r="AG113" s="281">
        <v>0.10625</v>
      </c>
    </row>
    <row r="114" spans="13:33">
      <c r="M114" s="253" t="s">
        <v>745</v>
      </c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D114" s="291" t="s">
        <v>810</v>
      </c>
      <c r="AE114" s="231">
        <f>B34</f>
        <v>326</v>
      </c>
      <c r="AF114" s="206">
        <f>AE114/80</f>
        <v>4.0750000000000002</v>
      </c>
      <c r="AG114" s="281">
        <v>0.16944444444444443</v>
      </c>
    </row>
    <row r="115" spans="13:33">
      <c r="M115" s="255" t="s">
        <v>746</v>
      </c>
      <c r="N115" s="240">
        <f>AB110-O110</f>
        <v>0.6618055555555552</v>
      </c>
      <c r="O115" s="241" t="s">
        <v>747</v>
      </c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D115" s="185"/>
      <c r="AE115" s="185"/>
      <c r="AF115" s="185"/>
      <c r="AG115" s="283"/>
    </row>
    <row r="116" spans="13:33" ht="16" thickBot="1">
      <c r="M116" s="256" t="s">
        <v>748</v>
      </c>
      <c r="N116" s="257">
        <f>SUM(AG110:AG114)</f>
        <v>0.56458333333333333</v>
      </c>
      <c r="O116" s="258">
        <f>SUM(AE110:AE114)</f>
        <v>1061</v>
      </c>
      <c r="P116" s="259"/>
      <c r="Q116" s="259"/>
      <c r="R116" s="259"/>
      <c r="S116" s="259"/>
      <c r="T116" s="259"/>
      <c r="U116" s="259"/>
      <c r="V116" s="259"/>
      <c r="W116" s="259"/>
      <c r="X116" s="259"/>
      <c r="Y116" s="259"/>
      <c r="Z116" s="259"/>
      <c r="AA116" s="259"/>
      <c r="AB116" s="259"/>
      <c r="AC116" s="259"/>
      <c r="AD116" s="259"/>
      <c r="AE116" s="259"/>
      <c r="AF116" s="259"/>
      <c r="AG116" s="260"/>
    </row>
    <row r="118" spans="13:33" ht="16" thickBot="1"/>
    <row r="119" spans="13:33">
      <c r="M119" s="270" t="s">
        <v>811</v>
      </c>
      <c r="N119" s="247"/>
      <c r="O119" s="278" t="s">
        <v>736</v>
      </c>
      <c r="P119" s="278" t="s">
        <v>812</v>
      </c>
      <c r="Q119" s="278" t="s">
        <v>738</v>
      </c>
      <c r="R119" s="278" t="s">
        <v>739</v>
      </c>
      <c r="S119" s="278" t="s">
        <v>813</v>
      </c>
      <c r="T119" s="278" t="s">
        <v>738</v>
      </c>
      <c r="U119" s="278" t="s">
        <v>739</v>
      </c>
      <c r="V119" s="278" t="s">
        <v>814</v>
      </c>
      <c r="W119" s="278" t="s">
        <v>738</v>
      </c>
      <c r="X119" s="278" t="s">
        <v>739</v>
      </c>
      <c r="Y119" s="278" t="s">
        <v>815</v>
      </c>
      <c r="Z119" s="278" t="s">
        <v>744</v>
      </c>
      <c r="AA119" s="280" t="s">
        <v>770</v>
      </c>
      <c r="AB119" s="289" t="s">
        <v>747</v>
      </c>
      <c r="AC119" s="289" t="s">
        <v>620</v>
      </c>
      <c r="AD119" s="290" t="s">
        <v>771</v>
      </c>
    </row>
    <row r="120" spans="13:33">
      <c r="M120" s="262"/>
      <c r="N120" s="185"/>
      <c r="O120" s="179">
        <v>0.25</v>
      </c>
      <c r="P120" s="205">
        <f>O120+AD120</f>
        <v>0.36666666666666664</v>
      </c>
      <c r="Q120" s="179">
        <f>P120+$B$9</f>
        <v>0.37708333333333333</v>
      </c>
      <c r="R120" s="179">
        <f>Q120+K27</f>
        <v>0.39097222222222222</v>
      </c>
      <c r="S120" s="205">
        <f>R120+AD121</f>
        <v>0.50138888888888888</v>
      </c>
      <c r="T120" s="179">
        <f>S120+$B$9</f>
        <v>0.51180555555555551</v>
      </c>
      <c r="U120" s="179">
        <f>T120+K36</f>
        <v>0.52569444444444435</v>
      </c>
      <c r="V120" s="237">
        <f>U120+AD122</f>
        <v>0.7090277777777777</v>
      </c>
      <c r="W120" s="179">
        <f>V120+$B$9</f>
        <v>0.71944444444444433</v>
      </c>
      <c r="X120" s="179">
        <f>W120+K16</f>
        <v>0.73333333333333317</v>
      </c>
      <c r="Y120" s="228">
        <f>X120+AD123</f>
        <v>0.83611111111111092</v>
      </c>
      <c r="Z120" s="107">
        <f>H27+H36+H16</f>
        <v>15</v>
      </c>
      <c r="AA120" s="146" t="s">
        <v>816</v>
      </c>
      <c r="AB120" s="231">
        <f>B38</f>
        <v>225</v>
      </c>
      <c r="AC120" s="206">
        <f>AB120/80</f>
        <v>2.8125</v>
      </c>
      <c r="AD120" s="275">
        <v>0.11666666666666665</v>
      </c>
    </row>
    <row r="121" spans="13:33">
      <c r="M121" s="262"/>
      <c r="N121" s="185"/>
      <c r="O121" s="185"/>
      <c r="P121" s="185"/>
      <c r="Q121" s="185"/>
      <c r="R121" s="185"/>
      <c r="S121" s="185"/>
      <c r="T121" s="186"/>
      <c r="U121" s="186"/>
      <c r="V121" s="186"/>
      <c r="W121" s="185"/>
      <c r="X121" s="185"/>
      <c r="Y121" s="185"/>
      <c r="Z121" s="185"/>
      <c r="AA121" s="146" t="s">
        <v>704</v>
      </c>
      <c r="AB121" s="231">
        <f>'Heuristica_poupanças-Cál_aux'!P19</f>
        <v>213</v>
      </c>
      <c r="AC121" s="206">
        <f t="shared" ref="AC121:AC122" si="4">AB121/80</f>
        <v>2.6625000000000001</v>
      </c>
      <c r="AD121" s="275">
        <v>0.11041666666666666</v>
      </c>
    </row>
    <row r="122" spans="13:33">
      <c r="M122" s="262"/>
      <c r="N122" s="185"/>
      <c r="O122" s="185"/>
      <c r="P122" s="185"/>
      <c r="Q122" s="186"/>
      <c r="R122" s="186"/>
      <c r="S122" s="186"/>
      <c r="T122" s="186"/>
      <c r="U122" s="186"/>
      <c r="V122" s="186"/>
      <c r="W122" s="185"/>
      <c r="X122" s="185"/>
      <c r="Y122" s="185"/>
      <c r="Z122" s="185"/>
      <c r="AA122" s="291" t="s">
        <v>817</v>
      </c>
      <c r="AB122" s="231">
        <f>'Heuristica_poupanças-Cál_aux'!E19</f>
        <v>353</v>
      </c>
      <c r="AC122" s="206">
        <f t="shared" si="4"/>
        <v>4.4124999999999996</v>
      </c>
      <c r="AD122" s="275">
        <v>0.18333333333333335</v>
      </c>
    </row>
    <row r="123" spans="13:33">
      <c r="M123" s="262"/>
      <c r="N123" s="185"/>
      <c r="O123" s="185"/>
      <c r="P123" s="185"/>
      <c r="Q123" s="186"/>
      <c r="R123" s="186"/>
      <c r="S123" s="186"/>
      <c r="T123" s="186"/>
      <c r="U123" s="186"/>
      <c r="V123" s="186"/>
      <c r="W123" s="185"/>
      <c r="X123" s="185"/>
      <c r="Y123" s="185"/>
      <c r="Z123" s="185"/>
      <c r="AA123" s="291" t="s">
        <v>818</v>
      </c>
      <c r="AB123" s="231">
        <f>B39</f>
        <v>198</v>
      </c>
      <c r="AC123" s="206">
        <f>AB123/80</f>
        <v>2.4750000000000001</v>
      </c>
      <c r="AD123" s="275">
        <v>0.10277777777777779</v>
      </c>
    </row>
    <row r="124" spans="13:33">
      <c r="M124" s="253" t="s">
        <v>745</v>
      </c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254"/>
    </row>
    <row r="125" spans="13:33">
      <c r="M125" s="255" t="s">
        <v>746</v>
      </c>
      <c r="N125" s="240">
        <f>Y120-O120</f>
        <v>0.58611111111111092</v>
      </c>
      <c r="O125" s="241" t="s">
        <v>747</v>
      </c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254"/>
    </row>
    <row r="126" spans="13:33" ht="16" thickBot="1">
      <c r="M126" s="256" t="s">
        <v>748</v>
      </c>
      <c r="N126" s="257">
        <f>SUM(AD120:AD123)</f>
        <v>0.5131944444444444</v>
      </c>
      <c r="O126" s="258">
        <f>SUM(AB120:AB123)</f>
        <v>989</v>
      </c>
      <c r="P126" s="282"/>
      <c r="Q126" s="259"/>
      <c r="R126" s="259"/>
      <c r="S126" s="259"/>
      <c r="T126" s="259"/>
      <c r="U126" s="259"/>
      <c r="V126" s="259"/>
      <c r="W126" s="259"/>
      <c r="X126" s="259"/>
      <c r="Y126" s="259"/>
      <c r="Z126" s="259"/>
      <c r="AA126" s="259"/>
      <c r="AB126" s="259"/>
      <c r="AC126" s="259"/>
      <c r="AD126" s="260"/>
    </row>
    <row r="127" spans="13:33">
      <c r="AB127" s="185"/>
    </row>
    <row r="128" spans="13:33" ht="16" thickBot="1"/>
    <row r="129" spans="13:33">
      <c r="M129" s="270" t="s">
        <v>819</v>
      </c>
      <c r="N129" s="247"/>
      <c r="O129" s="278" t="s">
        <v>736</v>
      </c>
      <c r="P129" s="278" t="s">
        <v>820</v>
      </c>
      <c r="Q129" s="278" t="s">
        <v>738</v>
      </c>
      <c r="R129" s="278" t="s">
        <v>739</v>
      </c>
      <c r="S129" s="278" t="s">
        <v>821</v>
      </c>
      <c r="T129" s="278" t="s">
        <v>738</v>
      </c>
      <c r="U129" s="278" t="s">
        <v>739</v>
      </c>
      <c r="V129" s="278" t="s">
        <v>822</v>
      </c>
      <c r="W129" s="278" t="s">
        <v>738</v>
      </c>
      <c r="X129" s="278" t="s">
        <v>739</v>
      </c>
      <c r="Y129" s="278" t="s">
        <v>823</v>
      </c>
      <c r="Z129" s="278" t="s">
        <v>738</v>
      </c>
      <c r="AA129" s="278" t="s">
        <v>739</v>
      </c>
      <c r="AB129" s="278" t="s">
        <v>743</v>
      </c>
      <c r="AC129" s="278" t="s">
        <v>744</v>
      </c>
      <c r="AD129" s="280" t="s">
        <v>770</v>
      </c>
      <c r="AE129" s="273" t="s">
        <v>747</v>
      </c>
      <c r="AF129" s="273" t="s">
        <v>620</v>
      </c>
      <c r="AG129" s="274" t="s">
        <v>771</v>
      </c>
    </row>
    <row r="130" spans="13:33">
      <c r="M130" s="262"/>
      <c r="N130" s="185"/>
      <c r="O130" s="179">
        <v>0.25</v>
      </c>
      <c r="P130" s="205">
        <f>O130+AG130</f>
        <v>0.29444444444444445</v>
      </c>
      <c r="Q130" s="179">
        <f>P130+$B$9</f>
        <v>0.30486111111111114</v>
      </c>
      <c r="R130" s="179">
        <f>Q130+K20</f>
        <v>0.31875000000000003</v>
      </c>
      <c r="S130" s="205">
        <f>R130+AG131</f>
        <v>0.35833333333333339</v>
      </c>
      <c r="T130" s="179">
        <f>S130+$B$9</f>
        <v>0.36875000000000008</v>
      </c>
      <c r="U130" s="179">
        <f>T130+K18</f>
        <v>0.38263888888888897</v>
      </c>
      <c r="V130" s="237">
        <f>U130+AG132</f>
        <v>0.41180555555555565</v>
      </c>
      <c r="W130" s="179">
        <f>V130+$B$9</f>
        <v>0.42222222222222233</v>
      </c>
      <c r="X130" s="179">
        <f>W130+K17</f>
        <v>0.43611111111111123</v>
      </c>
      <c r="Y130" s="237">
        <f>X130+AG133</f>
        <v>0.49305555555555569</v>
      </c>
      <c r="Z130" s="179">
        <f>Y130+$B$9</f>
        <v>0.50347222222222232</v>
      </c>
      <c r="AA130" s="179">
        <f>Z130+K15</f>
        <v>0.51736111111111116</v>
      </c>
      <c r="AB130" s="228">
        <f>AA130+AG134</f>
        <v>0.66041666666666676</v>
      </c>
      <c r="AC130" s="107">
        <f>H18+H17+H15+H20</f>
        <v>23</v>
      </c>
      <c r="AD130" s="148" t="s">
        <v>824</v>
      </c>
      <c r="AE130" s="231">
        <f>B43</f>
        <v>86</v>
      </c>
      <c r="AF130" s="206">
        <f>AE130/80</f>
        <v>1.075</v>
      </c>
      <c r="AG130" s="275">
        <v>4.4444444444444446E-2</v>
      </c>
    </row>
    <row r="131" spans="13:33">
      <c r="M131" s="262"/>
      <c r="N131" s="185"/>
      <c r="O131" s="185"/>
      <c r="P131" s="185"/>
      <c r="Q131" s="185"/>
      <c r="R131" s="185"/>
      <c r="S131" s="185"/>
      <c r="T131" s="186"/>
      <c r="U131" s="186"/>
      <c r="V131" s="186"/>
      <c r="W131" s="185"/>
      <c r="X131" s="185"/>
      <c r="Y131" s="185"/>
      <c r="Z131" s="185"/>
      <c r="AA131" s="185"/>
      <c r="AB131" s="185"/>
      <c r="AC131" s="185"/>
      <c r="AD131" s="148" t="s">
        <v>825</v>
      </c>
      <c r="AE131" s="231">
        <f>'Heuristica_poupanças-Cál_aux'!G8</f>
        <v>76</v>
      </c>
      <c r="AF131" s="206">
        <f>AE131/80</f>
        <v>0.95</v>
      </c>
      <c r="AG131" s="275">
        <v>3.9583333333333331E-2</v>
      </c>
    </row>
    <row r="132" spans="13:33">
      <c r="M132" s="262"/>
      <c r="N132" s="185"/>
      <c r="O132" s="185"/>
      <c r="P132" s="185"/>
      <c r="Q132" s="186"/>
      <c r="R132" s="186"/>
      <c r="S132" s="186"/>
      <c r="T132" s="186"/>
      <c r="U132" s="186"/>
      <c r="V132" s="186"/>
      <c r="W132" s="185"/>
      <c r="X132" s="185"/>
      <c r="Y132" s="185"/>
      <c r="Z132" s="185"/>
      <c r="AA132" s="185"/>
      <c r="AB132" s="185"/>
      <c r="AC132" s="185"/>
      <c r="AD132" s="207" t="s">
        <v>826</v>
      </c>
      <c r="AE132" s="231">
        <f>'Heuristica_poupanças-Cál_aux'!F6</f>
        <v>57</v>
      </c>
      <c r="AF132" s="206">
        <f>AE132/80</f>
        <v>0.71250000000000002</v>
      </c>
      <c r="AG132" s="275">
        <v>2.9166666666666664E-2</v>
      </c>
    </row>
    <row r="133" spans="13:33">
      <c r="M133" s="253" t="s">
        <v>745</v>
      </c>
      <c r="N133" s="185"/>
      <c r="O133" s="185"/>
      <c r="P133" s="185"/>
      <c r="Q133" s="186"/>
      <c r="R133" s="186"/>
      <c r="S133" s="186"/>
      <c r="T133" s="186"/>
      <c r="U133" s="186"/>
      <c r="V133" s="186"/>
      <c r="W133" s="185"/>
      <c r="X133" s="185"/>
      <c r="Y133" s="185"/>
      <c r="Z133" s="185"/>
      <c r="AA133" s="185"/>
      <c r="AB133" s="185"/>
      <c r="AC133" s="185"/>
      <c r="AD133" s="207" t="s">
        <v>716</v>
      </c>
      <c r="AE133" s="231">
        <f>'Heuristica_poupanças-Cál_aux'!D5</f>
        <v>110</v>
      </c>
      <c r="AF133" s="206">
        <f>AE133/80</f>
        <v>1.375</v>
      </c>
      <c r="AG133" s="275">
        <v>5.6944444444444443E-2</v>
      </c>
    </row>
    <row r="134" spans="13:33">
      <c r="M134" s="255" t="s">
        <v>746</v>
      </c>
      <c r="N134" s="240">
        <f>AB130-O130</f>
        <v>0.41041666666666676</v>
      </c>
      <c r="O134" s="241" t="s">
        <v>747</v>
      </c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207" t="s">
        <v>827</v>
      </c>
      <c r="AE134" s="231">
        <f>B37</f>
        <v>275</v>
      </c>
      <c r="AF134" s="206">
        <f>AE134/80</f>
        <v>3.4375</v>
      </c>
      <c r="AG134" s="275">
        <v>0.14305555555555557</v>
      </c>
    </row>
    <row r="135" spans="13:33" ht="16" thickBot="1">
      <c r="M135" s="256" t="s">
        <v>748</v>
      </c>
      <c r="N135" s="257">
        <f>SUM(AG130:AG134)</f>
        <v>0.31319444444444444</v>
      </c>
      <c r="O135" s="258">
        <f>SUM(AE130:AE134)</f>
        <v>604</v>
      </c>
      <c r="P135" s="265"/>
      <c r="Q135" s="259"/>
      <c r="R135" s="259"/>
      <c r="S135" s="259"/>
      <c r="T135" s="259"/>
      <c r="U135" s="259"/>
      <c r="V135" s="259"/>
      <c r="W135" s="259"/>
      <c r="X135" s="259"/>
      <c r="Y135" s="259"/>
      <c r="Z135" s="259"/>
      <c r="AA135" s="259"/>
      <c r="AB135" s="259"/>
      <c r="AC135" s="259"/>
      <c r="AD135" s="259"/>
      <c r="AE135" s="259"/>
      <c r="AF135" s="259"/>
      <c r="AG135" s="260"/>
    </row>
    <row r="136" spans="13:33">
      <c r="AB136" s="185"/>
      <c r="AC136" s="185"/>
      <c r="AD136" s="185"/>
      <c r="AE136" s="185"/>
      <c r="AF136" s="185"/>
    </row>
    <row r="137" spans="13:33">
      <c r="AB137" s="185"/>
      <c r="AC137" s="185"/>
      <c r="AD137" s="185"/>
      <c r="AE137" s="185"/>
      <c r="AF137" s="185"/>
    </row>
    <row r="138" spans="13:33">
      <c r="M138" s="296" t="s">
        <v>733</v>
      </c>
      <c r="N138" s="206" t="s">
        <v>828</v>
      </c>
      <c r="O138" s="297" t="s">
        <v>89</v>
      </c>
      <c r="P138" s="206" t="s">
        <v>828</v>
      </c>
      <c r="Q138" s="107" t="s">
        <v>829</v>
      </c>
      <c r="R138" s="168" t="s">
        <v>830</v>
      </c>
      <c r="S138" s="168"/>
      <c r="AB138" s="185"/>
      <c r="AC138" s="185"/>
      <c r="AD138" s="185"/>
      <c r="AE138" s="185"/>
      <c r="AF138" s="185"/>
    </row>
    <row r="139" spans="13:33">
      <c r="M139" s="296" t="s">
        <v>754</v>
      </c>
      <c r="N139" s="206" t="s">
        <v>828</v>
      </c>
      <c r="O139" s="297" t="s">
        <v>110</v>
      </c>
      <c r="P139" s="206" t="s">
        <v>828</v>
      </c>
      <c r="Q139" s="107" t="s">
        <v>831</v>
      </c>
      <c r="R139" s="168" t="s">
        <v>830</v>
      </c>
      <c r="S139" s="168"/>
    </row>
    <row r="140" spans="13:33">
      <c r="M140" s="296" t="s">
        <v>756</v>
      </c>
      <c r="N140" s="206" t="s">
        <v>828</v>
      </c>
      <c r="O140" s="297" t="s">
        <v>612</v>
      </c>
      <c r="P140" s="206" t="s">
        <v>828</v>
      </c>
      <c r="Q140" s="107" t="s">
        <v>831</v>
      </c>
      <c r="R140" s="168" t="s">
        <v>830</v>
      </c>
      <c r="S140" s="168"/>
    </row>
    <row r="141" spans="13:33">
      <c r="M141" s="296" t="s">
        <v>758</v>
      </c>
      <c r="N141" s="206" t="s">
        <v>828</v>
      </c>
      <c r="O141" s="297" t="s">
        <v>614</v>
      </c>
      <c r="P141" s="206" t="s">
        <v>828</v>
      </c>
      <c r="Q141" s="107" t="s">
        <v>831</v>
      </c>
      <c r="R141" s="168" t="s">
        <v>830</v>
      </c>
      <c r="S141" s="168"/>
    </row>
    <row r="142" spans="13:33">
      <c r="M142" s="296" t="s">
        <v>760</v>
      </c>
      <c r="N142" s="206" t="s">
        <v>828</v>
      </c>
      <c r="O142" s="297" t="s">
        <v>611</v>
      </c>
      <c r="P142" s="206" t="s">
        <v>828</v>
      </c>
      <c r="Q142" s="107" t="s">
        <v>831</v>
      </c>
      <c r="R142" s="168" t="s">
        <v>832</v>
      </c>
      <c r="S142" s="168"/>
    </row>
    <row r="143" spans="13:33">
      <c r="M143" s="296" t="s">
        <v>763</v>
      </c>
      <c r="N143" s="206" t="s">
        <v>828</v>
      </c>
      <c r="O143" s="297" t="s">
        <v>85</v>
      </c>
      <c r="P143" s="206" t="s">
        <v>828</v>
      </c>
      <c r="Q143" s="107" t="s">
        <v>831</v>
      </c>
      <c r="R143" s="168" t="s">
        <v>830</v>
      </c>
      <c r="S143" s="168"/>
    </row>
    <row r="144" spans="13:33">
      <c r="M144" s="296" t="s">
        <v>765</v>
      </c>
      <c r="N144" s="206" t="s">
        <v>828</v>
      </c>
      <c r="O144" s="297" t="s">
        <v>615</v>
      </c>
      <c r="P144" s="206" t="s">
        <v>828</v>
      </c>
      <c r="Q144" s="107" t="s">
        <v>831</v>
      </c>
      <c r="R144" s="168" t="s">
        <v>830</v>
      </c>
      <c r="S144" s="168"/>
    </row>
    <row r="145" spans="13:29">
      <c r="M145" s="296" t="s">
        <v>767</v>
      </c>
      <c r="N145" s="206" t="s">
        <v>828</v>
      </c>
      <c r="O145" s="297" t="s">
        <v>610</v>
      </c>
      <c r="P145" s="295" t="s">
        <v>828</v>
      </c>
      <c r="Q145" s="107" t="s">
        <v>831</v>
      </c>
      <c r="R145" s="168" t="s">
        <v>830</v>
      </c>
      <c r="S145" s="168"/>
    </row>
    <row r="146" spans="13:29">
      <c r="M146" s="296" t="s">
        <v>769</v>
      </c>
      <c r="N146" s="206" t="s">
        <v>828</v>
      </c>
      <c r="O146" s="297" t="s">
        <v>104</v>
      </c>
      <c r="P146" s="297" t="s">
        <v>833</v>
      </c>
      <c r="Q146" s="297" t="s">
        <v>102</v>
      </c>
      <c r="R146" s="206" t="s">
        <v>828</v>
      </c>
      <c r="S146" s="107" t="s">
        <v>834</v>
      </c>
      <c r="T146" s="168" t="s">
        <v>830</v>
      </c>
    </row>
    <row r="147" spans="13:29">
      <c r="M147" s="296" t="s">
        <v>782</v>
      </c>
      <c r="N147" s="206" t="s">
        <v>828</v>
      </c>
      <c r="O147" s="297" t="s">
        <v>608</v>
      </c>
      <c r="P147" s="297" t="s">
        <v>77</v>
      </c>
      <c r="Q147" s="297" t="s">
        <v>71</v>
      </c>
      <c r="R147" s="295" t="s">
        <v>828</v>
      </c>
      <c r="S147" s="107" t="s">
        <v>834</v>
      </c>
      <c r="T147" s="168" t="s">
        <v>830</v>
      </c>
    </row>
    <row r="148" spans="13:29">
      <c r="M148" s="296" t="s">
        <v>790</v>
      </c>
      <c r="N148" s="206" t="s">
        <v>828</v>
      </c>
      <c r="O148" s="297" t="s">
        <v>83</v>
      </c>
      <c r="P148" s="297" t="s">
        <v>108</v>
      </c>
      <c r="Q148" s="206" t="s">
        <v>828</v>
      </c>
      <c r="R148" s="107" t="s">
        <v>835</v>
      </c>
      <c r="S148" s="168" t="s">
        <v>830</v>
      </c>
    </row>
    <row r="149" spans="13:29">
      <c r="M149" s="296" t="s">
        <v>795</v>
      </c>
      <c r="N149" s="206" t="s">
        <v>828</v>
      </c>
      <c r="O149" s="297" t="s">
        <v>609</v>
      </c>
      <c r="P149" s="297" t="s">
        <v>106</v>
      </c>
      <c r="Q149" s="297" t="s">
        <v>55</v>
      </c>
      <c r="R149" s="206" t="s">
        <v>828</v>
      </c>
      <c r="S149" s="107" t="s">
        <v>836</v>
      </c>
      <c r="T149" s="168" t="s">
        <v>830</v>
      </c>
    </row>
    <row r="150" spans="13:29">
      <c r="M150" s="296" t="s">
        <v>803</v>
      </c>
      <c r="N150" s="206" t="s">
        <v>828</v>
      </c>
      <c r="O150" s="297" t="s">
        <v>69</v>
      </c>
      <c r="P150" s="297" t="s">
        <v>73</v>
      </c>
      <c r="Q150" s="297" t="s">
        <v>67</v>
      </c>
      <c r="R150" s="297" t="s">
        <v>64</v>
      </c>
      <c r="S150" s="295" t="s">
        <v>828</v>
      </c>
      <c r="T150" s="107" t="s">
        <v>837</v>
      </c>
      <c r="U150" s="168" t="s">
        <v>830</v>
      </c>
    </row>
    <row r="151" spans="13:29">
      <c r="M151" s="296" t="s">
        <v>811</v>
      </c>
      <c r="N151" s="206" t="s">
        <v>828</v>
      </c>
      <c r="O151" s="297" t="s">
        <v>79</v>
      </c>
      <c r="P151" s="297" t="s">
        <v>38</v>
      </c>
      <c r="Q151" s="297" t="s">
        <v>59</v>
      </c>
      <c r="R151" s="206" t="s">
        <v>828</v>
      </c>
      <c r="S151" s="107" t="s">
        <v>838</v>
      </c>
      <c r="T151" s="168" t="s">
        <v>830</v>
      </c>
      <c r="U151" s="168" t="s">
        <v>830</v>
      </c>
    </row>
    <row r="152" spans="13:29">
      <c r="M152" s="296" t="s">
        <v>819</v>
      </c>
      <c r="N152" s="206" t="s">
        <v>828</v>
      </c>
      <c r="O152" s="297" t="s">
        <v>10</v>
      </c>
      <c r="P152" s="297" t="s">
        <v>30</v>
      </c>
      <c r="Q152" s="297" t="s">
        <v>607</v>
      </c>
      <c r="R152" s="297" t="s">
        <v>57</v>
      </c>
      <c r="S152" s="206" t="s">
        <v>828</v>
      </c>
      <c r="T152" s="107" t="s">
        <v>839</v>
      </c>
      <c r="U152" s="168" t="s">
        <v>830</v>
      </c>
    </row>
    <row r="157" spans="13:29" ht="16">
      <c r="V157" s="307" t="s">
        <v>626</v>
      </c>
      <c r="W157" s="307" t="s">
        <v>627</v>
      </c>
      <c r="X157" s="307" t="s">
        <v>628</v>
      </c>
      <c r="Y157" s="307" t="s">
        <v>629</v>
      </c>
      <c r="Z157" s="307" t="s">
        <v>630</v>
      </c>
      <c r="AA157" s="307" t="s">
        <v>631</v>
      </c>
      <c r="AB157" s="307" t="s">
        <v>632</v>
      </c>
      <c r="AC157" s="307" t="s">
        <v>633</v>
      </c>
    </row>
    <row r="158" spans="13:29">
      <c r="N158" s="300" t="s">
        <v>635</v>
      </c>
      <c r="O158" s="300"/>
      <c r="P158" s="103" t="s">
        <v>840</v>
      </c>
      <c r="R158" s="103" t="s">
        <v>636</v>
      </c>
      <c r="S158" s="103"/>
      <c r="T158" s="103" t="s">
        <v>840</v>
      </c>
      <c r="V158" s="304">
        <v>1</v>
      </c>
      <c r="W158" s="158">
        <v>3</v>
      </c>
      <c r="X158" s="158">
        <v>2136</v>
      </c>
      <c r="Y158" s="303">
        <v>1.1125</v>
      </c>
      <c r="Z158" s="303">
        <v>1.3868055555555556</v>
      </c>
      <c r="AA158" s="158">
        <v>548.64</v>
      </c>
      <c r="AB158" s="158">
        <v>188.47058823529412</v>
      </c>
      <c r="AC158" s="158">
        <v>737.11058823529413</v>
      </c>
    </row>
    <row r="159" spans="13:29">
      <c r="N159" s="300" t="s">
        <v>637</v>
      </c>
      <c r="O159" s="300">
        <v>182.88</v>
      </c>
      <c r="P159" s="103">
        <f>O159*3</f>
        <v>548.64</v>
      </c>
      <c r="R159" s="103" t="s">
        <v>638</v>
      </c>
      <c r="S159" s="302">
        <v>97.46</v>
      </c>
      <c r="T159" s="103">
        <f>S159*2</f>
        <v>194.92</v>
      </c>
      <c r="V159" s="304">
        <v>2</v>
      </c>
      <c r="W159" s="158">
        <v>3</v>
      </c>
      <c r="X159" s="158">
        <v>2110</v>
      </c>
      <c r="Y159" s="303">
        <v>1.0986111111111112</v>
      </c>
      <c r="Z159" s="303">
        <v>1.3729166666666668</v>
      </c>
      <c r="AA159" s="158">
        <f>P164</f>
        <v>544.5</v>
      </c>
      <c r="AB159" s="158">
        <v>186.17647059999999</v>
      </c>
      <c r="AC159" s="158">
        <f>AA159+AB159</f>
        <v>730.67647060000002</v>
      </c>
    </row>
    <row r="160" spans="13:29">
      <c r="N160" s="300" t="s">
        <v>639</v>
      </c>
      <c r="O160" s="300">
        <v>188.47058823529412</v>
      </c>
      <c r="R160" s="103" t="s">
        <v>639</v>
      </c>
      <c r="S160" s="103">
        <v>113.02941176470588</v>
      </c>
      <c r="V160" s="304">
        <v>3</v>
      </c>
      <c r="W160" s="158">
        <v>2</v>
      </c>
      <c r="X160" s="158">
        <v>1680</v>
      </c>
      <c r="Y160" s="303">
        <f>N31</f>
        <v>0.875</v>
      </c>
      <c r="Z160" s="303">
        <v>1.15625</v>
      </c>
      <c r="AA160" s="158">
        <f>P170</f>
        <v>305.27999999999997</v>
      </c>
      <c r="AB160" s="158">
        <v>148.23529411764707</v>
      </c>
      <c r="AC160" s="158">
        <f t="shared" ref="AC160:AC165" si="5">AB160+AA160</f>
        <v>453.51529411764704</v>
      </c>
    </row>
    <row r="161" spans="14:29">
      <c r="N161" s="300" t="s">
        <v>640</v>
      </c>
      <c r="O161" s="300">
        <v>737.11058823529413</v>
      </c>
      <c r="R161" s="103" t="s">
        <v>641</v>
      </c>
      <c r="S161" s="103">
        <v>307.94941176470587</v>
      </c>
      <c r="V161" s="304">
        <v>4</v>
      </c>
      <c r="W161" s="158">
        <v>2</v>
      </c>
      <c r="X161" s="158">
        <v>1640</v>
      </c>
      <c r="Y161" s="303">
        <f>N40</f>
        <v>0.85416666666666663</v>
      </c>
      <c r="Z161" s="303">
        <f>N39</f>
        <v>1.1284722222222221</v>
      </c>
      <c r="AA161" s="158">
        <f>P176</f>
        <v>297</v>
      </c>
      <c r="AB161" s="158">
        <v>144.70588235294116</v>
      </c>
      <c r="AC161" s="158">
        <f t="shared" si="5"/>
        <v>441.70588235294116</v>
      </c>
    </row>
    <row r="162" spans="14:29">
      <c r="N162" s="301"/>
      <c r="O162" s="301"/>
      <c r="V162" s="304">
        <v>5</v>
      </c>
      <c r="W162" s="158">
        <v>2</v>
      </c>
      <c r="X162" s="158">
        <v>1588</v>
      </c>
      <c r="Y162" s="303">
        <f>N47</f>
        <v>0.82638888888888884</v>
      </c>
      <c r="Z162" s="303">
        <f>N46</f>
        <v>1.1006944444444442</v>
      </c>
      <c r="AA162" s="158">
        <f>P182</f>
        <v>290.76</v>
      </c>
      <c r="AB162" s="158">
        <v>140.11764705882354</v>
      </c>
      <c r="AC162" s="158">
        <f t="shared" si="5"/>
        <v>430.87764705882353</v>
      </c>
    </row>
    <row r="163" spans="14:29">
      <c r="N163" s="300" t="s">
        <v>642</v>
      </c>
      <c r="O163" s="300"/>
      <c r="P163" s="103" t="s">
        <v>840</v>
      </c>
      <c r="V163" s="304">
        <v>6</v>
      </c>
      <c r="W163" s="158">
        <v>2</v>
      </c>
      <c r="X163" s="158">
        <v>1522</v>
      </c>
      <c r="Y163" s="303">
        <f>N54</f>
        <v>0.79166666666666663</v>
      </c>
      <c r="Z163" s="303">
        <f>N53</f>
        <v>1.0659722222222221</v>
      </c>
      <c r="AA163" s="158">
        <f>P188</f>
        <v>280.52</v>
      </c>
      <c r="AB163" s="158">
        <v>134.29411764705884</v>
      </c>
      <c r="AC163" s="158">
        <f t="shared" si="5"/>
        <v>414.81411764705882</v>
      </c>
    </row>
    <row r="164" spans="14:29">
      <c r="N164" s="300" t="s">
        <v>637</v>
      </c>
      <c r="O164" s="300">
        <v>181.5</v>
      </c>
      <c r="P164" s="103">
        <f>O164*3</f>
        <v>544.5</v>
      </c>
      <c r="R164" s="103" t="s">
        <v>643</v>
      </c>
      <c r="S164" s="103"/>
      <c r="T164" s="103" t="s">
        <v>840</v>
      </c>
      <c r="V164" s="304">
        <v>7</v>
      </c>
      <c r="W164" s="158">
        <v>2</v>
      </c>
      <c r="X164" s="158">
        <v>1510</v>
      </c>
      <c r="Y164" s="303">
        <f>N62</f>
        <v>0.78611111111111109</v>
      </c>
      <c r="Z164" s="303">
        <f>N61</f>
        <v>1.067361111111111</v>
      </c>
      <c r="AA164" s="158">
        <f>P194</f>
        <v>280.88</v>
      </c>
      <c r="AB164" s="158">
        <v>133.23529411764707</v>
      </c>
      <c r="AC164" s="158">
        <f t="shared" si="5"/>
        <v>414.11529411764707</v>
      </c>
    </row>
    <row r="165" spans="14:29">
      <c r="N165" s="300" t="s">
        <v>639</v>
      </c>
      <c r="O165" s="300">
        <v>186.1764705882353</v>
      </c>
      <c r="R165" s="103" t="s">
        <v>638</v>
      </c>
      <c r="S165" s="302">
        <v>90.43</v>
      </c>
      <c r="T165" s="103">
        <f>S165*2</f>
        <v>180.86</v>
      </c>
      <c r="V165" s="304">
        <v>8</v>
      </c>
      <c r="W165" s="158">
        <v>2</v>
      </c>
      <c r="X165" s="158">
        <v>675</v>
      </c>
      <c r="Y165" s="303">
        <f>N69</f>
        <v>0.70277777777777783</v>
      </c>
      <c r="Z165" s="303">
        <f>N68</f>
        <v>0.7270833333333333</v>
      </c>
      <c r="AA165" s="158">
        <f>P200</f>
        <v>191.96</v>
      </c>
      <c r="AB165" s="158">
        <v>59.558823529411761</v>
      </c>
      <c r="AC165" s="158">
        <f t="shared" si="5"/>
        <v>251.51882352941178</v>
      </c>
    </row>
    <row r="166" spans="14:29">
      <c r="N166" s="300" t="s">
        <v>641</v>
      </c>
      <c r="O166" s="300">
        <v>730.67647058823536</v>
      </c>
      <c r="R166" s="103" t="s">
        <v>639</v>
      </c>
      <c r="S166" s="103">
        <v>106.94117647058823</v>
      </c>
      <c r="V166" s="304">
        <v>9</v>
      </c>
      <c r="W166" s="158">
        <v>2</v>
      </c>
      <c r="X166" s="158">
        <v>1281</v>
      </c>
      <c r="Y166" s="303">
        <f>N77</f>
        <v>0.66597222222222219</v>
      </c>
      <c r="Z166" s="303">
        <f>N76</f>
        <v>0.7388888888888886</v>
      </c>
      <c r="AA166" s="158">
        <f>T159</f>
        <v>194.92</v>
      </c>
      <c r="AB166" s="158">
        <v>113.02941176470588</v>
      </c>
      <c r="AC166" s="158">
        <f t="shared" ref="AC166:AC172" si="6">AB166+AA166</f>
        <v>307.94941176470587</v>
      </c>
    </row>
    <row r="167" spans="14:29">
      <c r="N167" s="301"/>
      <c r="O167" s="301"/>
      <c r="R167" s="103" t="s">
        <v>641</v>
      </c>
      <c r="S167" s="103">
        <v>287.80117647058825</v>
      </c>
      <c r="V167" s="304">
        <v>10</v>
      </c>
      <c r="W167" s="158">
        <v>2</v>
      </c>
      <c r="X167" s="158">
        <v>1212</v>
      </c>
      <c r="Y167" s="303">
        <f>N86</f>
        <v>0.62986111111111109</v>
      </c>
      <c r="Z167" s="303">
        <f>N85</f>
        <v>0.68541666666666667</v>
      </c>
      <c r="AA167" s="158">
        <f>T165</f>
        <v>180.86</v>
      </c>
      <c r="AB167" s="158">
        <v>106.94117647058823</v>
      </c>
      <c r="AC167" s="158">
        <f t="shared" si="6"/>
        <v>287.80117647058825</v>
      </c>
    </row>
    <row r="168" spans="14:29">
      <c r="N168" s="301"/>
      <c r="O168" s="301"/>
      <c r="V168" s="304">
        <v>11</v>
      </c>
      <c r="W168" s="158">
        <v>2</v>
      </c>
      <c r="X168" s="158">
        <v>1246</v>
      </c>
      <c r="Y168" s="303">
        <f>N96</f>
        <v>0.64861111111111114</v>
      </c>
      <c r="Z168" s="303">
        <f>N95</f>
        <v>0.69722222222222219</v>
      </c>
      <c r="AA168" s="158">
        <f>T172</f>
        <v>183.92</v>
      </c>
      <c r="AB168" s="158">
        <v>109.94117647058823</v>
      </c>
      <c r="AC168" s="158">
        <f t="shared" si="6"/>
        <v>293.86117647058825</v>
      </c>
    </row>
    <row r="169" spans="14:29">
      <c r="N169" s="300" t="s">
        <v>644</v>
      </c>
      <c r="O169" s="300"/>
      <c r="P169" s="103" t="s">
        <v>840</v>
      </c>
      <c r="V169" s="304">
        <v>12</v>
      </c>
      <c r="W169" s="158">
        <v>2</v>
      </c>
      <c r="X169" s="158">
        <v>1220</v>
      </c>
      <c r="Y169" s="303">
        <f>N106</f>
        <v>0.63402777777777786</v>
      </c>
      <c r="Z169" s="303">
        <f>N105</f>
        <v>0.70694444444444438</v>
      </c>
      <c r="AA169" s="158">
        <f>T178</f>
        <v>202.44</v>
      </c>
      <c r="AB169" s="158">
        <v>130.71428571428572</v>
      </c>
      <c r="AC169" s="158">
        <f t="shared" si="6"/>
        <v>333.15428571428572</v>
      </c>
    </row>
    <row r="170" spans="14:29">
      <c r="N170" s="300" t="s">
        <v>638</v>
      </c>
      <c r="O170" s="300">
        <v>152.63999999999999</v>
      </c>
      <c r="P170" s="103">
        <f>O170*2</f>
        <v>305.27999999999997</v>
      </c>
      <c r="V170" s="304">
        <v>13</v>
      </c>
      <c r="W170" s="158">
        <v>2</v>
      </c>
      <c r="X170" s="158">
        <v>1061</v>
      </c>
      <c r="Y170" s="303">
        <f>N116</f>
        <v>0.56458333333333333</v>
      </c>
      <c r="Z170" s="303">
        <f>N115</f>
        <v>0.6618055555555552</v>
      </c>
      <c r="AA170" s="158">
        <f>T184</f>
        <v>174.54</v>
      </c>
      <c r="AB170" s="158">
        <v>93.617647058823536</v>
      </c>
      <c r="AC170" s="158">
        <f t="shared" si="6"/>
        <v>268.1576470588235</v>
      </c>
    </row>
    <row r="171" spans="14:29">
      <c r="N171" s="300" t="s">
        <v>639</v>
      </c>
      <c r="O171" s="300">
        <v>148.23529411764707</v>
      </c>
      <c r="R171" s="103" t="s">
        <v>645</v>
      </c>
      <c r="S171" s="103"/>
      <c r="T171" s="103" t="s">
        <v>840</v>
      </c>
      <c r="V171" s="304">
        <v>14</v>
      </c>
      <c r="W171" s="158">
        <v>2</v>
      </c>
      <c r="X171" s="158">
        <v>989</v>
      </c>
      <c r="Y171" s="303">
        <f>N126</f>
        <v>0.5131944444444444</v>
      </c>
      <c r="Z171" s="303">
        <f>N125</f>
        <v>0.58611111111111092</v>
      </c>
      <c r="AA171" s="158">
        <f>T191</f>
        <v>168.72</v>
      </c>
      <c r="AB171" s="158">
        <v>105.96428571428571</v>
      </c>
      <c r="AC171" s="158">
        <f t="shared" si="6"/>
        <v>274.68428571428569</v>
      </c>
    </row>
    <row r="172" spans="14:29">
      <c r="N172" s="300" t="s">
        <v>641</v>
      </c>
      <c r="O172" s="300">
        <v>453.51529411764704</v>
      </c>
      <c r="R172" s="103" t="s">
        <v>638</v>
      </c>
      <c r="S172" s="103">
        <v>91.96</v>
      </c>
      <c r="T172" s="103">
        <f>S172*2</f>
        <v>183.92</v>
      </c>
      <c r="V172" s="304">
        <v>15</v>
      </c>
      <c r="W172" s="158">
        <v>2</v>
      </c>
      <c r="X172" s="158">
        <v>604</v>
      </c>
      <c r="Y172" s="303">
        <f>N135</f>
        <v>0.31319444444444444</v>
      </c>
      <c r="Z172" s="303">
        <f>N134</f>
        <v>0.41041666666666676</v>
      </c>
      <c r="AA172" s="158">
        <f>T197</f>
        <v>117.18</v>
      </c>
      <c r="AB172" s="305">
        <v>64.714285714285722</v>
      </c>
      <c r="AC172" s="305">
        <f t="shared" si="6"/>
        <v>181.89428571428573</v>
      </c>
    </row>
    <row r="173" spans="14:29">
      <c r="N173" s="301"/>
      <c r="O173" s="301"/>
      <c r="R173" s="103" t="s">
        <v>639</v>
      </c>
      <c r="S173" s="103">
        <v>109.94117647058823</v>
      </c>
      <c r="AB173" s="306" t="s">
        <v>841</v>
      </c>
      <c r="AC173" s="103">
        <f>AVERAGE(AC158:AC172)</f>
        <v>388.12242577109242</v>
      </c>
    </row>
    <row r="174" spans="14:29">
      <c r="N174" s="301"/>
      <c r="O174" s="301"/>
      <c r="R174" s="103" t="s">
        <v>641</v>
      </c>
      <c r="S174" s="103">
        <v>293.86117647058825</v>
      </c>
      <c r="AB174" s="306" t="s">
        <v>842</v>
      </c>
      <c r="AC174" s="103">
        <f>SUM(AC158:AC172)*250</f>
        <v>1455459.0966415964</v>
      </c>
    </row>
    <row r="175" spans="14:29">
      <c r="N175" s="300" t="s">
        <v>646</v>
      </c>
      <c r="O175" s="300"/>
      <c r="P175" s="103" t="s">
        <v>840</v>
      </c>
      <c r="AB175" s="306" t="s">
        <v>843</v>
      </c>
      <c r="AC175" s="103">
        <f>SUM(AC158:AC172)/30</f>
        <v>194.06121288554621</v>
      </c>
    </row>
    <row r="176" spans="14:29">
      <c r="N176" s="300" t="s">
        <v>638</v>
      </c>
      <c r="O176" s="300">
        <v>148.5</v>
      </c>
      <c r="P176" s="103">
        <f>O176*2</f>
        <v>297</v>
      </c>
    </row>
    <row r="177" spans="5:20">
      <c r="N177" s="300" t="s">
        <v>639</v>
      </c>
      <c r="O177" s="300">
        <v>144.70588235294116</v>
      </c>
      <c r="R177" s="103" t="s">
        <v>647</v>
      </c>
      <c r="S177" s="103"/>
      <c r="T177" s="103" t="s">
        <v>840</v>
      </c>
    </row>
    <row r="178" spans="5:20">
      <c r="N178" s="300" t="s">
        <v>641</v>
      </c>
      <c r="O178" s="300">
        <v>441.70588235294116</v>
      </c>
      <c r="R178" s="103" t="s">
        <v>638</v>
      </c>
      <c r="S178" s="103">
        <v>101.22</v>
      </c>
      <c r="T178" s="103">
        <f>S178*2</f>
        <v>202.44</v>
      </c>
    </row>
    <row r="179" spans="5:20">
      <c r="N179" s="301"/>
      <c r="O179" s="301"/>
      <c r="R179" s="103" t="s">
        <v>639</v>
      </c>
      <c r="S179" s="103">
        <v>130.71428571428572</v>
      </c>
    </row>
    <row r="180" spans="5:20">
      <c r="N180" s="301"/>
      <c r="O180" s="301"/>
      <c r="R180" s="103" t="s">
        <v>641</v>
      </c>
      <c r="S180" s="103">
        <v>333.15428571428572</v>
      </c>
    </row>
    <row r="181" spans="5:20">
      <c r="N181" s="300" t="s">
        <v>648</v>
      </c>
      <c r="O181" s="300"/>
      <c r="P181" s="103" t="s">
        <v>840</v>
      </c>
    </row>
    <row r="182" spans="5:20">
      <c r="N182" s="300" t="s">
        <v>638</v>
      </c>
      <c r="O182" s="300">
        <v>145.38</v>
      </c>
      <c r="P182" s="103">
        <f>O182*2</f>
        <v>290.76</v>
      </c>
    </row>
    <row r="183" spans="5:20">
      <c r="N183" s="300" t="s">
        <v>639</v>
      </c>
      <c r="O183" s="300">
        <v>140.11764705882354</v>
      </c>
      <c r="R183" s="103" t="s">
        <v>649</v>
      </c>
      <c r="S183" s="103"/>
      <c r="T183" s="103" t="s">
        <v>840</v>
      </c>
    </row>
    <row r="184" spans="5:20">
      <c r="N184" s="300" t="s">
        <v>641</v>
      </c>
      <c r="O184" s="300">
        <v>430.87764705882353</v>
      </c>
      <c r="R184" s="103" t="s">
        <v>638</v>
      </c>
      <c r="S184" s="103">
        <v>87.27</v>
      </c>
      <c r="T184" s="103">
        <f>S184*2</f>
        <v>174.54</v>
      </c>
    </row>
    <row r="185" spans="5:20">
      <c r="N185" s="301"/>
      <c r="O185" s="301"/>
      <c r="R185" s="103" t="s">
        <v>639</v>
      </c>
      <c r="S185" s="103">
        <v>93.617647058823536</v>
      </c>
    </row>
    <row r="186" spans="5:20">
      <c r="N186" s="301"/>
      <c r="O186" s="301"/>
      <c r="R186" s="103" t="s">
        <v>641</v>
      </c>
      <c r="S186" s="103">
        <v>268.1576470588235</v>
      </c>
    </row>
    <row r="187" spans="5:20">
      <c r="N187" s="300" t="s">
        <v>650</v>
      </c>
      <c r="O187" s="300"/>
      <c r="P187" s="103" t="s">
        <v>840</v>
      </c>
    </row>
    <row r="188" spans="5:20">
      <c r="N188" s="300" t="s">
        <v>638</v>
      </c>
      <c r="O188" s="300">
        <v>140.26</v>
      </c>
      <c r="P188" s="103">
        <f>O188*2</f>
        <v>280.52</v>
      </c>
    </row>
    <row r="189" spans="5:20">
      <c r="N189" s="300" t="s">
        <v>639</v>
      </c>
      <c r="O189" s="300">
        <v>134.29411764705884</v>
      </c>
    </row>
    <row r="190" spans="5:20">
      <c r="N190" s="300" t="s">
        <v>641</v>
      </c>
      <c r="O190" s="300">
        <v>414.81411764705882</v>
      </c>
      <c r="R190" s="103" t="s">
        <v>651</v>
      </c>
      <c r="S190" s="103"/>
      <c r="T190" s="103" t="s">
        <v>840</v>
      </c>
    </row>
    <row r="191" spans="5:20">
      <c r="N191" s="301"/>
      <c r="O191" s="301"/>
      <c r="R191" s="103" t="s">
        <v>638</v>
      </c>
      <c r="S191" s="103">
        <v>84.36</v>
      </c>
      <c r="T191" s="103">
        <f>S191*2</f>
        <v>168.72</v>
      </c>
    </row>
    <row r="192" spans="5:20">
      <c r="N192" s="301"/>
      <c r="O192" s="301"/>
      <c r="R192" s="103" t="s">
        <v>639</v>
      </c>
      <c r="S192" s="103">
        <v>105.96428571428571</v>
      </c>
    </row>
    <row r="193" spans="14:20">
      <c r="N193" s="300" t="s">
        <v>652</v>
      </c>
      <c r="O193" s="300"/>
      <c r="P193" s="103" t="s">
        <v>840</v>
      </c>
      <c r="R193" s="103" t="s">
        <v>641</v>
      </c>
      <c r="S193" s="103">
        <v>274.68428571428569</v>
      </c>
    </row>
    <row r="194" spans="14:20">
      <c r="N194" s="300" t="s">
        <v>638</v>
      </c>
      <c r="O194" s="300">
        <v>140.44</v>
      </c>
      <c r="P194" s="103">
        <f>O194*2</f>
        <v>280.88</v>
      </c>
    </row>
    <row r="195" spans="14:20">
      <c r="N195" s="300" t="s">
        <v>639</v>
      </c>
      <c r="O195" s="300">
        <v>133.23529411764707</v>
      </c>
    </row>
    <row r="196" spans="14:20">
      <c r="N196" s="300" t="s">
        <v>641</v>
      </c>
      <c r="O196" s="300">
        <v>414.11529411764707</v>
      </c>
      <c r="R196" s="103" t="s">
        <v>653</v>
      </c>
      <c r="S196" s="103"/>
      <c r="T196" s="103" t="s">
        <v>840</v>
      </c>
    </row>
    <row r="197" spans="14:20">
      <c r="N197" s="301"/>
      <c r="O197" s="301"/>
      <c r="R197" s="103" t="s">
        <v>638</v>
      </c>
      <c r="S197" s="103">
        <v>58.59</v>
      </c>
      <c r="T197" s="103">
        <f>S197*2</f>
        <v>117.18</v>
      </c>
    </row>
    <row r="198" spans="14:20">
      <c r="N198" s="301"/>
      <c r="O198" s="301"/>
      <c r="R198" s="103" t="s">
        <v>639</v>
      </c>
      <c r="S198" s="103">
        <v>64.714285714285722</v>
      </c>
    </row>
    <row r="199" spans="14:20">
      <c r="N199" s="300" t="s">
        <v>654</v>
      </c>
      <c r="O199" s="300"/>
      <c r="P199" s="103" t="s">
        <v>840</v>
      </c>
      <c r="R199" s="103" t="s">
        <v>641</v>
      </c>
      <c r="S199" s="103">
        <v>181.89428571428573</v>
      </c>
    </row>
    <row r="200" spans="14:20">
      <c r="N200" s="300" t="s">
        <v>638</v>
      </c>
      <c r="O200" s="300">
        <v>95.98</v>
      </c>
      <c r="P200" s="103">
        <f>O200*2</f>
        <v>191.96</v>
      </c>
    </row>
    <row r="201" spans="14:20">
      <c r="N201" s="300" t="s">
        <v>639</v>
      </c>
      <c r="O201" s="300">
        <v>59.558823529411761</v>
      </c>
    </row>
    <row r="202" spans="14:20">
      <c r="N202" s="300" t="s">
        <v>641</v>
      </c>
      <c r="O202" s="300">
        <v>251.51882352941178</v>
      </c>
      <c r="R202" s="103" t="s">
        <v>655</v>
      </c>
      <c r="S202" s="103">
        <v>1455459.0966386555</v>
      </c>
    </row>
    <row r="203" spans="14:20">
      <c r="R203" s="103" t="s">
        <v>656</v>
      </c>
      <c r="S203" s="103">
        <v>388.1224257703081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/>
  <dimension ref="A1:V140"/>
  <sheetViews>
    <sheetView topLeftCell="C25" zoomScale="80" zoomScaleNormal="80" workbookViewId="0">
      <selection activeCell="E25" sqref="E25"/>
    </sheetView>
  </sheetViews>
  <sheetFormatPr baseColWidth="10" defaultColWidth="9.1640625" defaultRowHeight="15"/>
  <cols>
    <col min="1" max="1" width="13.33203125" style="1" bestFit="1" customWidth="1"/>
    <col min="2" max="2" width="25.83203125" style="1" bestFit="1" customWidth="1"/>
    <col min="3" max="4" width="10" style="2" customWidth="1"/>
    <col min="5" max="5" width="43.6640625" style="2" bestFit="1" customWidth="1"/>
    <col min="6" max="6" width="11.5" style="57" bestFit="1" customWidth="1"/>
    <col min="7" max="7" width="8.1640625" style="57" bestFit="1" customWidth="1"/>
    <col min="8" max="8" width="11" style="57" bestFit="1" customWidth="1"/>
    <col min="9" max="9" width="8.83203125" style="57" bestFit="1" customWidth="1"/>
    <col min="10" max="10" width="11.5" style="57" bestFit="1" customWidth="1"/>
    <col min="11" max="11" width="12.83203125" style="57" bestFit="1" customWidth="1"/>
    <col min="12" max="12" width="11.5" style="57" bestFit="1" customWidth="1"/>
    <col min="13" max="13" width="12.83203125" style="57" bestFit="1" customWidth="1"/>
    <col min="14" max="14" width="11.5" style="57" bestFit="1" customWidth="1"/>
    <col min="15" max="15" width="13.5" style="58" bestFit="1" customWidth="1"/>
    <col min="16" max="16" width="15.33203125" style="2" bestFit="1" customWidth="1"/>
    <col min="17" max="22" width="15.33203125" style="1" bestFit="1" customWidth="1"/>
    <col min="23" max="16384" width="9.1640625" style="1"/>
  </cols>
  <sheetData>
    <row r="1" spans="1:22" s="7" customFormat="1" ht="34.5" customHeight="1">
      <c r="A1" s="9"/>
      <c r="B1" s="10"/>
      <c r="C1" s="319" t="s">
        <v>47</v>
      </c>
      <c r="D1" s="320"/>
      <c r="E1" s="319" t="s">
        <v>48</v>
      </c>
      <c r="F1" s="327"/>
      <c r="G1" s="327"/>
      <c r="H1" s="327"/>
      <c r="I1" s="327"/>
      <c r="J1" s="327"/>
      <c r="K1" s="327"/>
      <c r="L1" s="327"/>
      <c r="M1" s="327"/>
      <c r="N1" s="327"/>
      <c r="O1" s="320"/>
      <c r="P1" s="8"/>
    </row>
    <row r="2" spans="1:22">
      <c r="A2" s="11" t="s">
        <v>49</v>
      </c>
      <c r="B2" s="12" t="s">
        <v>50</v>
      </c>
      <c r="C2" s="12" t="s">
        <v>3</v>
      </c>
      <c r="D2" s="12" t="s">
        <v>4</v>
      </c>
      <c r="E2" s="12" t="s">
        <v>11</v>
      </c>
      <c r="F2" s="11" t="s">
        <v>14</v>
      </c>
      <c r="G2" s="11" t="s">
        <v>17</v>
      </c>
      <c r="H2" s="11" t="s">
        <v>21</v>
      </c>
      <c r="I2" s="11" t="s">
        <v>51</v>
      </c>
      <c r="J2" s="11" t="s">
        <v>52</v>
      </c>
      <c r="K2" s="11" t="s">
        <v>31</v>
      </c>
      <c r="L2" s="11" t="s">
        <v>36</v>
      </c>
      <c r="M2" s="11" t="s">
        <v>39</v>
      </c>
      <c r="N2" s="11" t="s">
        <v>42</v>
      </c>
      <c r="O2" s="52" t="s">
        <v>53</v>
      </c>
    </row>
    <row r="3" spans="1:22" ht="19">
      <c r="A3" s="13" t="s">
        <v>54</v>
      </c>
      <c r="B3" s="13" t="s">
        <v>55</v>
      </c>
      <c r="C3" s="14">
        <v>2.5</v>
      </c>
      <c r="D3" s="14">
        <v>19.5</v>
      </c>
      <c r="E3" s="14">
        <v>86</v>
      </c>
      <c r="F3" s="53">
        <v>49</v>
      </c>
      <c r="G3" s="53">
        <v>135</v>
      </c>
      <c r="H3" s="53">
        <v>79</v>
      </c>
      <c r="I3" s="53">
        <v>107</v>
      </c>
      <c r="J3" s="53">
        <v>100</v>
      </c>
      <c r="K3" s="53">
        <v>59</v>
      </c>
      <c r="L3" s="53">
        <v>229</v>
      </c>
      <c r="M3" s="53">
        <v>178</v>
      </c>
      <c r="N3" s="53">
        <v>58</v>
      </c>
      <c r="O3" s="53">
        <f>SUM(E3:N3)</f>
        <v>1080</v>
      </c>
      <c r="Q3" s="33"/>
      <c r="R3" s="33"/>
      <c r="S3" s="33"/>
      <c r="T3" s="33"/>
      <c r="U3" s="33"/>
      <c r="V3" s="33"/>
    </row>
    <row r="4" spans="1:22">
      <c r="A4" s="13" t="s">
        <v>56</v>
      </c>
      <c r="B4" s="13" t="s">
        <v>57</v>
      </c>
      <c r="C4" s="14">
        <v>1.5</v>
      </c>
      <c r="D4" s="14">
        <v>16</v>
      </c>
      <c r="E4" s="14">
        <v>10</v>
      </c>
      <c r="F4" s="53">
        <v>5</v>
      </c>
      <c r="G4" s="53">
        <v>21</v>
      </c>
      <c r="H4" s="53">
        <v>7</v>
      </c>
      <c r="I4" s="53">
        <v>17</v>
      </c>
      <c r="J4" s="53">
        <v>20</v>
      </c>
      <c r="K4" s="53">
        <v>8</v>
      </c>
      <c r="L4" s="53">
        <v>19</v>
      </c>
      <c r="M4" s="53">
        <v>23</v>
      </c>
      <c r="N4" s="53">
        <v>2</v>
      </c>
      <c r="O4" s="53">
        <f t="shared" ref="O4:O31" si="0">SUM(E4:N4)</f>
        <v>132</v>
      </c>
    </row>
    <row r="5" spans="1:22">
      <c r="A5" s="13" t="s">
        <v>58</v>
      </c>
      <c r="B5" s="13" t="s">
        <v>59</v>
      </c>
      <c r="C5" s="14">
        <v>5.5</v>
      </c>
      <c r="D5" s="14">
        <v>15</v>
      </c>
      <c r="E5" s="14">
        <v>11</v>
      </c>
      <c r="F5" s="53">
        <v>5</v>
      </c>
      <c r="G5" s="53">
        <v>21</v>
      </c>
      <c r="H5" s="53">
        <v>11</v>
      </c>
      <c r="I5" s="53">
        <v>12</v>
      </c>
      <c r="J5" s="53">
        <v>17</v>
      </c>
      <c r="K5" s="53">
        <v>9</v>
      </c>
      <c r="L5" s="53">
        <v>17</v>
      </c>
      <c r="M5" s="53">
        <v>21</v>
      </c>
      <c r="N5" s="53">
        <v>2</v>
      </c>
      <c r="O5" s="53">
        <f t="shared" si="0"/>
        <v>126</v>
      </c>
    </row>
    <row r="6" spans="1:22">
      <c r="A6" s="13" t="s">
        <v>60</v>
      </c>
      <c r="B6" s="13" t="s">
        <v>61</v>
      </c>
      <c r="C6" s="14">
        <v>2</v>
      </c>
      <c r="D6" s="14">
        <v>14</v>
      </c>
      <c r="E6" s="14">
        <v>10</v>
      </c>
      <c r="F6" s="53">
        <v>4</v>
      </c>
      <c r="G6" s="53">
        <v>18</v>
      </c>
      <c r="H6" s="53">
        <v>14</v>
      </c>
      <c r="I6" s="53">
        <v>14</v>
      </c>
      <c r="J6" s="53">
        <v>17</v>
      </c>
      <c r="K6" s="53">
        <v>8</v>
      </c>
      <c r="L6" s="53">
        <v>27</v>
      </c>
      <c r="M6" s="53">
        <v>22</v>
      </c>
      <c r="N6" s="53">
        <v>2</v>
      </c>
      <c r="O6" s="53">
        <f t="shared" si="0"/>
        <v>136</v>
      </c>
    </row>
    <row r="7" spans="1:22">
      <c r="A7" s="13" t="s">
        <v>62</v>
      </c>
      <c r="B7" s="13" t="s">
        <v>30</v>
      </c>
      <c r="C7" s="14">
        <v>1.5</v>
      </c>
      <c r="D7" s="14">
        <v>13.5</v>
      </c>
      <c r="E7" s="14">
        <v>80</v>
      </c>
      <c r="F7" s="53">
        <v>39</v>
      </c>
      <c r="G7" s="53">
        <v>141</v>
      </c>
      <c r="H7" s="53">
        <v>76</v>
      </c>
      <c r="I7" s="53">
        <v>56</v>
      </c>
      <c r="J7" s="53">
        <v>112</v>
      </c>
      <c r="K7" s="53">
        <v>64</v>
      </c>
      <c r="L7" s="53">
        <v>146</v>
      </c>
      <c r="M7" s="53">
        <v>45</v>
      </c>
      <c r="N7" s="53">
        <v>32</v>
      </c>
      <c r="O7" s="53">
        <f t="shared" si="0"/>
        <v>791</v>
      </c>
    </row>
    <row r="8" spans="1:22">
      <c r="A8" s="13" t="s">
        <v>63</v>
      </c>
      <c r="B8" s="13" t="s">
        <v>64</v>
      </c>
      <c r="C8" s="14">
        <v>1.5</v>
      </c>
      <c r="D8" s="14">
        <v>10.5</v>
      </c>
      <c r="E8" s="14">
        <v>10</v>
      </c>
      <c r="F8" s="53">
        <v>4</v>
      </c>
      <c r="G8" s="53">
        <v>20</v>
      </c>
      <c r="H8" s="53">
        <v>6</v>
      </c>
      <c r="I8" s="53">
        <v>12</v>
      </c>
      <c r="J8" s="53">
        <v>13</v>
      </c>
      <c r="K8" s="53">
        <v>8</v>
      </c>
      <c r="L8" s="53">
        <v>26</v>
      </c>
      <c r="M8" s="53">
        <v>22</v>
      </c>
      <c r="N8" s="53">
        <v>5</v>
      </c>
      <c r="O8" s="53">
        <f t="shared" si="0"/>
        <v>126</v>
      </c>
    </row>
    <row r="9" spans="1:22">
      <c r="A9" s="13" t="s">
        <v>65</v>
      </c>
      <c r="B9" s="13" t="s">
        <v>10</v>
      </c>
      <c r="C9" s="14">
        <v>1</v>
      </c>
      <c r="D9" s="14">
        <v>12</v>
      </c>
      <c r="E9" s="14">
        <v>11</v>
      </c>
      <c r="F9" s="53">
        <v>5</v>
      </c>
      <c r="G9" s="53">
        <v>19</v>
      </c>
      <c r="H9" s="53">
        <v>12</v>
      </c>
      <c r="I9" s="53">
        <v>14</v>
      </c>
      <c r="J9" s="53">
        <v>14</v>
      </c>
      <c r="K9" s="53">
        <v>8</v>
      </c>
      <c r="L9" s="53">
        <v>20</v>
      </c>
      <c r="M9" s="53">
        <v>23</v>
      </c>
      <c r="N9" s="53">
        <v>4</v>
      </c>
      <c r="O9" s="53">
        <f t="shared" si="0"/>
        <v>130</v>
      </c>
    </row>
    <row r="10" spans="1:22">
      <c r="A10" s="13" t="s">
        <v>66</v>
      </c>
      <c r="B10" s="13" t="s">
        <v>67</v>
      </c>
      <c r="C10" s="14">
        <v>0</v>
      </c>
      <c r="D10" s="14">
        <v>7</v>
      </c>
      <c r="E10" s="14">
        <v>64</v>
      </c>
      <c r="F10" s="53">
        <v>24</v>
      </c>
      <c r="G10" s="53">
        <v>112</v>
      </c>
      <c r="H10" s="53">
        <v>63</v>
      </c>
      <c r="I10" s="53">
        <v>74</v>
      </c>
      <c r="J10" s="53">
        <v>55</v>
      </c>
      <c r="K10" s="53">
        <v>89</v>
      </c>
      <c r="L10" s="53">
        <v>30</v>
      </c>
      <c r="M10" s="53">
        <v>80</v>
      </c>
      <c r="N10" s="53">
        <v>29</v>
      </c>
      <c r="O10" s="53">
        <f t="shared" si="0"/>
        <v>620</v>
      </c>
    </row>
    <row r="11" spans="1:22">
      <c r="A11" s="13" t="s">
        <v>68</v>
      </c>
      <c r="B11" s="13" t="s">
        <v>69</v>
      </c>
      <c r="C11" s="14">
        <v>2.5</v>
      </c>
      <c r="D11" s="14">
        <v>6</v>
      </c>
      <c r="E11" s="14">
        <v>10</v>
      </c>
      <c r="F11" s="53">
        <v>6</v>
      </c>
      <c r="G11" s="53">
        <v>18</v>
      </c>
      <c r="H11" s="53">
        <v>14</v>
      </c>
      <c r="I11" s="53">
        <v>16</v>
      </c>
      <c r="J11" s="53">
        <v>10</v>
      </c>
      <c r="K11" s="53">
        <v>10</v>
      </c>
      <c r="L11" s="53">
        <v>34</v>
      </c>
      <c r="M11" s="53">
        <v>22</v>
      </c>
      <c r="N11" s="53">
        <v>6</v>
      </c>
      <c r="O11" s="53">
        <f t="shared" si="0"/>
        <v>146</v>
      </c>
    </row>
    <row r="12" spans="1:22">
      <c r="A12" s="13" t="s">
        <v>70</v>
      </c>
      <c r="B12" s="13" t="s">
        <v>71</v>
      </c>
      <c r="C12" s="14">
        <v>2.5</v>
      </c>
      <c r="D12" s="14">
        <v>4.5</v>
      </c>
      <c r="E12" s="14">
        <v>11</v>
      </c>
      <c r="F12" s="53">
        <v>5</v>
      </c>
      <c r="G12" s="53">
        <v>20</v>
      </c>
      <c r="H12" s="53">
        <v>7</v>
      </c>
      <c r="I12" s="53">
        <v>15</v>
      </c>
      <c r="J12" s="53">
        <v>12</v>
      </c>
      <c r="K12" s="53">
        <v>10</v>
      </c>
      <c r="L12" s="53">
        <v>24</v>
      </c>
      <c r="M12" s="53">
        <v>23</v>
      </c>
      <c r="N12" s="53">
        <v>7</v>
      </c>
      <c r="O12" s="53">
        <f t="shared" si="0"/>
        <v>134</v>
      </c>
    </row>
    <row r="13" spans="1:22">
      <c r="A13" s="13" t="s">
        <v>72</v>
      </c>
      <c r="B13" s="13" t="s">
        <v>73</v>
      </c>
      <c r="C13" s="14">
        <v>0.5</v>
      </c>
      <c r="D13" s="14">
        <v>6</v>
      </c>
      <c r="E13" s="14">
        <v>10</v>
      </c>
      <c r="F13" s="53">
        <v>9</v>
      </c>
      <c r="G13" s="53">
        <v>18</v>
      </c>
      <c r="H13" s="53">
        <v>12</v>
      </c>
      <c r="I13" s="53">
        <v>19</v>
      </c>
      <c r="J13" s="53">
        <v>13</v>
      </c>
      <c r="K13" s="53">
        <v>9</v>
      </c>
      <c r="L13" s="53">
        <v>34</v>
      </c>
      <c r="M13" s="53">
        <v>22</v>
      </c>
      <c r="N13" s="53">
        <v>6</v>
      </c>
      <c r="O13" s="53">
        <f t="shared" si="0"/>
        <v>152</v>
      </c>
    </row>
    <row r="14" spans="1:22">
      <c r="A14" s="13" t="s">
        <v>74</v>
      </c>
      <c r="B14" s="13" t="s">
        <v>75</v>
      </c>
      <c r="C14" s="14">
        <v>2.5</v>
      </c>
      <c r="D14" s="14">
        <v>2</v>
      </c>
      <c r="E14" s="14">
        <v>10</v>
      </c>
      <c r="F14" s="53">
        <v>8</v>
      </c>
      <c r="G14" s="53">
        <v>19</v>
      </c>
      <c r="H14" s="53">
        <v>11</v>
      </c>
      <c r="I14" s="53">
        <v>16</v>
      </c>
      <c r="J14" s="53">
        <v>14</v>
      </c>
      <c r="K14" s="53">
        <v>14</v>
      </c>
      <c r="L14" s="53">
        <v>16</v>
      </c>
      <c r="M14" s="53">
        <v>20</v>
      </c>
      <c r="N14" s="53">
        <v>6</v>
      </c>
      <c r="O14" s="53">
        <f t="shared" si="0"/>
        <v>134</v>
      </c>
    </row>
    <row r="15" spans="1:22">
      <c r="A15" s="13" t="s">
        <v>76</v>
      </c>
      <c r="B15" s="13" t="s">
        <v>77</v>
      </c>
      <c r="C15" s="14">
        <v>1</v>
      </c>
      <c r="D15" s="14">
        <v>2.2000000000000002</v>
      </c>
      <c r="E15" s="14">
        <v>9</v>
      </c>
      <c r="F15" s="53">
        <v>7</v>
      </c>
      <c r="G15" s="53">
        <v>18</v>
      </c>
      <c r="H15" s="53">
        <v>11</v>
      </c>
      <c r="I15" s="53">
        <v>18</v>
      </c>
      <c r="J15" s="53">
        <v>17</v>
      </c>
      <c r="K15" s="53">
        <v>9</v>
      </c>
      <c r="L15" s="53">
        <v>25</v>
      </c>
      <c r="M15" s="53">
        <v>24</v>
      </c>
      <c r="N15" s="53">
        <v>4</v>
      </c>
      <c r="O15" s="53">
        <f t="shared" si="0"/>
        <v>142</v>
      </c>
    </row>
    <row r="16" spans="1:22">
      <c r="A16" s="13" t="s">
        <v>78</v>
      </c>
      <c r="B16" s="13" t="s">
        <v>79</v>
      </c>
      <c r="C16" s="14">
        <v>7</v>
      </c>
      <c r="D16" s="14">
        <v>12.5</v>
      </c>
      <c r="E16" s="14">
        <v>11</v>
      </c>
      <c r="F16" s="53">
        <v>8</v>
      </c>
      <c r="G16" s="53">
        <v>18</v>
      </c>
      <c r="H16" s="53">
        <v>12</v>
      </c>
      <c r="I16" s="53">
        <v>14</v>
      </c>
      <c r="J16" s="53">
        <v>13</v>
      </c>
      <c r="K16" s="53">
        <v>9</v>
      </c>
      <c r="L16" s="53">
        <v>13</v>
      </c>
      <c r="M16" s="53">
        <v>24</v>
      </c>
      <c r="N16" s="53">
        <v>6</v>
      </c>
      <c r="O16" s="53">
        <f t="shared" si="0"/>
        <v>128</v>
      </c>
    </row>
    <row r="17" spans="1:15">
      <c r="A17" s="13" t="s">
        <v>80</v>
      </c>
      <c r="B17" s="13" t="s">
        <v>81</v>
      </c>
      <c r="C17" s="14">
        <v>7.5</v>
      </c>
      <c r="D17" s="14">
        <v>17</v>
      </c>
      <c r="E17" s="14">
        <v>11</v>
      </c>
      <c r="F17" s="53">
        <v>7</v>
      </c>
      <c r="G17" s="53">
        <v>17</v>
      </c>
      <c r="H17" s="53">
        <v>10</v>
      </c>
      <c r="I17" s="53">
        <v>20</v>
      </c>
      <c r="J17" s="53">
        <v>17</v>
      </c>
      <c r="K17" s="53">
        <v>11</v>
      </c>
      <c r="L17" s="53">
        <v>18</v>
      </c>
      <c r="M17" s="53">
        <v>23</v>
      </c>
      <c r="N17" s="53">
        <v>7</v>
      </c>
      <c r="O17" s="53">
        <f t="shared" si="0"/>
        <v>141</v>
      </c>
    </row>
    <row r="18" spans="1:15">
      <c r="A18" s="13" t="s">
        <v>82</v>
      </c>
      <c r="B18" s="13" t="s">
        <v>83</v>
      </c>
      <c r="C18" s="14">
        <v>11</v>
      </c>
      <c r="D18" s="14">
        <v>16</v>
      </c>
      <c r="E18" s="14">
        <v>10</v>
      </c>
      <c r="F18" s="53">
        <v>6</v>
      </c>
      <c r="G18" s="53">
        <v>17</v>
      </c>
      <c r="H18" s="53">
        <v>10</v>
      </c>
      <c r="I18" s="53">
        <v>21</v>
      </c>
      <c r="J18" s="53">
        <v>17</v>
      </c>
      <c r="K18" s="53">
        <v>9</v>
      </c>
      <c r="L18" s="53">
        <v>5</v>
      </c>
      <c r="M18" s="53">
        <v>24</v>
      </c>
      <c r="N18" s="53">
        <v>8</v>
      </c>
      <c r="O18" s="53">
        <f t="shared" si="0"/>
        <v>127</v>
      </c>
    </row>
    <row r="19" spans="1:15">
      <c r="A19" s="13" t="s">
        <v>84</v>
      </c>
      <c r="B19" s="13" t="s">
        <v>85</v>
      </c>
      <c r="C19" s="14">
        <v>18</v>
      </c>
      <c r="D19" s="14">
        <v>14.5</v>
      </c>
      <c r="E19" s="14">
        <v>11</v>
      </c>
      <c r="F19" s="53">
        <v>7</v>
      </c>
      <c r="G19" s="53">
        <v>14</v>
      </c>
      <c r="H19" s="53">
        <v>11</v>
      </c>
      <c r="I19" s="53">
        <v>18</v>
      </c>
      <c r="J19" s="53">
        <v>13</v>
      </c>
      <c r="K19" s="53">
        <v>11</v>
      </c>
      <c r="L19" s="53">
        <v>18</v>
      </c>
      <c r="M19" s="53">
        <v>24</v>
      </c>
      <c r="N19" s="53">
        <v>6</v>
      </c>
      <c r="O19" s="53">
        <f t="shared" si="0"/>
        <v>133</v>
      </c>
    </row>
    <row r="20" spans="1:15">
      <c r="A20" s="13" t="s">
        <v>86</v>
      </c>
      <c r="B20" s="13" t="s">
        <v>87</v>
      </c>
      <c r="C20" s="14">
        <v>15</v>
      </c>
      <c r="D20" s="14">
        <v>19</v>
      </c>
      <c r="E20" s="14">
        <v>10</v>
      </c>
      <c r="F20" s="53">
        <v>7</v>
      </c>
      <c r="G20" s="53">
        <v>15</v>
      </c>
      <c r="H20" s="53">
        <v>11</v>
      </c>
      <c r="I20" s="53">
        <v>14</v>
      </c>
      <c r="J20" s="53">
        <v>13</v>
      </c>
      <c r="K20" s="53">
        <v>11</v>
      </c>
      <c r="L20" s="53">
        <v>19</v>
      </c>
      <c r="M20" s="53">
        <v>24</v>
      </c>
      <c r="N20" s="53">
        <v>7</v>
      </c>
      <c r="O20" s="53">
        <f t="shared" si="0"/>
        <v>131</v>
      </c>
    </row>
    <row r="21" spans="1:15">
      <c r="A21" s="13" t="s">
        <v>88</v>
      </c>
      <c r="B21" s="13" t="s">
        <v>89</v>
      </c>
      <c r="C21" s="14">
        <v>24</v>
      </c>
      <c r="D21" s="14">
        <v>14</v>
      </c>
      <c r="E21" s="14">
        <v>72</v>
      </c>
      <c r="F21" s="53">
        <v>30</v>
      </c>
      <c r="G21" s="53">
        <v>90</v>
      </c>
      <c r="H21" s="53">
        <v>60</v>
      </c>
      <c r="I21" s="53">
        <v>76</v>
      </c>
      <c r="J21" s="53">
        <v>68</v>
      </c>
      <c r="K21" s="53">
        <v>77</v>
      </c>
      <c r="L21" s="53">
        <v>120</v>
      </c>
      <c r="M21" s="53">
        <v>58</v>
      </c>
      <c r="N21" s="53">
        <v>15</v>
      </c>
      <c r="O21" s="53">
        <f t="shared" si="0"/>
        <v>666</v>
      </c>
    </row>
    <row r="22" spans="1:15">
      <c r="A22" s="13" t="s">
        <v>90</v>
      </c>
      <c r="B22" s="13" t="s">
        <v>91</v>
      </c>
      <c r="C22" s="14">
        <v>19</v>
      </c>
      <c r="D22" s="14">
        <v>9</v>
      </c>
      <c r="E22" s="14">
        <v>11</v>
      </c>
      <c r="F22" s="53">
        <v>7</v>
      </c>
      <c r="G22" s="53">
        <v>16</v>
      </c>
      <c r="H22" s="53">
        <v>15</v>
      </c>
      <c r="I22" s="53">
        <v>28</v>
      </c>
      <c r="J22" s="53">
        <v>7</v>
      </c>
      <c r="K22" s="53">
        <v>15</v>
      </c>
      <c r="L22" s="53">
        <v>29</v>
      </c>
      <c r="M22" s="53">
        <v>24</v>
      </c>
      <c r="N22" s="53">
        <v>7</v>
      </c>
      <c r="O22" s="53">
        <f t="shared" si="0"/>
        <v>159</v>
      </c>
    </row>
    <row r="23" spans="1:15">
      <c r="A23" s="13" t="s">
        <v>92</v>
      </c>
      <c r="B23" s="13" t="s">
        <v>93</v>
      </c>
      <c r="C23" s="14">
        <v>17</v>
      </c>
      <c r="D23" s="14">
        <v>5</v>
      </c>
      <c r="E23" s="14">
        <v>10</v>
      </c>
      <c r="F23" s="53">
        <v>8</v>
      </c>
      <c r="G23" s="53">
        <v>15</v>
      </c>
      <c r="H23" s="53">
        <v>10</v>
      </c>
      <c r="I23" s="53">
        <v>19</v>
      </c>
      <c r="J23" s="53">
        <v>8</v>
      </c>
      <c r="K23" s="53">
        <v>9</v>
      </c>
      <c r="L23" s="53">
        <v>31</v>
      </c>
      <c r="M23" s="53">
        <v>23</v>
      </c>
      <c r="N23" s="53">
        <v>7</v>
      </c>
      <c r="O23" s="53">
        <f t="shared" si="0"/>
        <v>140</v>
      </c>
    </row>
    <row r="24" spans="1:15">
      <c r="A24" s="13" t="s">
        <v>94</v>
      </c>
      <c r="B24" s="13" t="s">
        <v>95</v>
      </c>
      <c r="C24" s="14">
        <v>9.5</v>
      </c>
      <c r="D24" s="14">
        <v>4</v>
      </c>
      <c r="E24" s="14">
        <v>11</v>
      </c>
      <c r="F24" s="53">
        <v>7</v>
      </c>
      <c r="G24" s="53">
        <v>14</v>
      </c>
      <c r="H24" s="53">
        <v>11</v>
      </c>
      <c r="I24" s="53">
        <v>22</v>
      </c>
      <c r="J24" s="53">
        <v>7</v>
      </c>
      <c r="K24" s="53">
        <v>11</v>
      </c>
      <c r="L24" s="53">
        <v>22</v>
      </c>
      <c r="M24" s="53">
        <v>22</v>
      </c>
      <c r="N24" s="53">
        <v>6</v>
      </c>
      <c r="O24" s="53">
        <f t="shared" si="0"/>
        <v>133</v>
      </c>
    </row>
    <row r="25" spans="1:15">
      <c r="A25" s="13" t="s">
        <v>96</v>
      </c>
      <c r="B25" s="13" t="s">
        <v>38</v>
      </c>
      <c r="C25" s="14">
        <v>12</v>
      </c>
      <c r="D25" s="14">
        <v>11</v>
      </c>
      <c r="E25" s="14">
        <v>30</v>
      </c>
      <c r="F25" s="53">
        <v>50</v>
      </c>
      <c r="G25" s="53">
        <v>41</v>
      </c>
      <c r="H25" s="53">
        <v>79</v>
      </c>
      <c r="I25" s="53">
        <v>63</v>
      </c>
      <c r="J25" s="53">
        <v>28</v>
      </c>
      <c r="K25" s="53">
        <v>42</v>
      </c>
      <c r="L25" s="53">
        <v>120</v>
      </c>
      <c r="M25" s="53">
        <v>60</v>
      </c>
      <c r="N25" s="53">
        <v>20</v>
      </c>
      <c r="O25" s="53">
        <f t="shared" si="0"/>
        <v>533</v>
      </c>
    </row>
    <row r="26" spans="1:15">
      <c r="A26" s="13" t="s">
        <v>97</v>
      </c>
      <c r="B26" s="13" t="s">
        <v>98</v>
      </c>
      <c r="C26" s="14">
        <v>13</v>
      </c>
      <c r="D26" s="14">
        <v>2</v>
      </c>
      <c r="E26" s="14">
        <v>10</v>
      </c>
      <c r="F26" s="53">
        <v>7</v>
      </c>
      <c r="G26" s="53">
        <v>14</v>
      </c>
      <c r="H26" s="53">
        <v>9</v>
      </c>
      <c r="I26" s="53">
        <v>22</v>
      </c>
      <c r="J26" s="53">
        <v>12</v>
      </c>
      <c r="K26" s="53">
        <v>11</v>
      </c>
      <c r="L26" s="53">
        <v>19</v>
      </c>
      <c r="M26" s="53">
        <v>24</v>
      </c>
      <c r="N26" s="53">
        <v>8</v>
      </c>
      <c r="O26" s="53">
        <f t="shared" si="0"/>
        <v>136</v>
      </c>
    </row>
    <row r="27" spans="1:15">
      <c r="A27" s="13" t="s">
        <v>99</v>
      </c>
      <c r="B27" s="13" t="s">
        <v>100</v>
      </c>
      <c r="C27" s="14">
        <v>10.5</v>
      </c>
      <c r="D27" s="14">
        <v>1</v>
      </c>
      <c r="E27" s="14">
        <v>9</v>
      </c>
      <c r="F27" s="53">
        <v>6</v>
      </c>
      <c r="G27" s="53">
        <v>13</v>
      </c>
      <c r="H27" s="53">
        <v>6</v>
      </c>
      <c r="I27" s="53">
        <v>15</v>
      </c>
      <c r="J27" s="53">
        <v>14</v>
      </c>
      <c r="K27" s="53">
        <v>12</v>
      </c>
      <c r="L27" s="53">
        <v>15</v>
      </c>
      <c r="M27" s="53">
        <v>26</v>
      </c>
      <c r="N27" s="53">
        <v>8</v>
      </c>
      <c r="O27" s="53">
        <f t="shared" si="0"/>
        <v>124</v>
      </c>
    </row>
    <row r="28" spans="1:15">
      <c r="A28" s="13" t="s">
        <v>101</v>
      </c>
      <c r="B28" s="13" t="s">
        <v>102</v>
      </c>
      <c r="C28" s="14">
        <v>7</v>
      </c>
      <c r="D28" s="14">
        <v>3</v>
      </c>
      <c r="E28" s="14">
        <v>11</v>
      </c>
      <c r="F28" s="53">
        <v>9</v>
      </c>
      <c r="G28" s="53">
        <v>17</v>
      </c>
      <c r="H28" s="53">
        <v>12</v>
      </c>
      <c r="I28" s="53">
        <v>21</v>
      </c>
      <c r="J28" s="53">
        <v>9</v>
      </c>
      <c r="K28" s="53">
        <v>9</v>
      </c>
      <c r="L28" s="53">
        <v>24</v>
      </c>
      <c r="M28" s="53">
        <v>23</v>
      </c>
      <c r="N28" s="53">
        <v>4</v>
      </c>
      <c r="O28" s="53">
        <f t="shared" si="0"/>
        <v>139</v>
      </c>
    </row>
    <row r="29" spans="1:15">
      <c r="A29" s="13" t="s">
        <v>103</v>
      </c>
      <c r="B29" s="13" t="s">
        <v>104</v>
      </c>
      <c r="C29" s="14">
        <v>5</v>
      </c>
      <c r="D29" s="14">
        <v>6.5</v>
      </c>
      <c r="E29" s="14">
        <v>11</v>
      </c>
      <c r="F29" s="53">
        <v>5</v>
      </c>
      <c r="G29" s="53">
        <v>13</v>
      </c>
      <c r="H29" s="53">
        <v>11</v>
      </c>
      <c r="I29" s="53">
        <v>23</v>
      </c>
      <c r="J29" s="53">
        <v>12</v>
      </c>
      <c r="K29" s="53">
        <v>14</v>
      </c>
      <c r="L29" s="53">
        <v>33</v>
      </c>
      <c r="M29" s="53">
        <v>24</v>
      </c>
      <c r="N29" s="53">
        <v>5</v>
      </c>
      <c r="O29" s="53">
        <f t="shared" si="0"/>
        <v>151</v>
      </c>
    </row>
    <row r="30" spans="1:15">
      <c r="A30" s="13" t="s">
        <v>105</v>
      </c>
      <c r="B30" s="13" t="s">
        <v>106</v>
      </c>
      <c r="C30" s="14">
        <v>7</v>
      </c>
      <c r="D30" s="14">
        <v>18.5</v>
      </c>
      <c r="E30" s="14">
        <v>10</v>
      </c>
      <c r="F30" s="53">
        <v>8</v>
      </c>
      <c r="G30" s="53">
        <v>15</v>
      </c>
      <c r="H30" s="53">
        <v>7</v>
      </c>
      <c r="I30" s="53">
        <v>17</v>
      </c>
      <c r="J30" s="53">
        <v>18</v>
      </c>
      <c r="K30" s="53">
        <v>10</v>
      </c>
      <c r="L30" s="53">
        <v>11</v>
      </c>
      <c r="M30" s="53">
        <v>22</v>
      </c>
      <c r="N30" s="53">
        <v>4</v>
      </c>
      <c r="O30" s="53">
        <f t="shared" si="0"/>
        <v>122</v>
      </c>
    </row>
    <row r="31" spans="1:15">
      <c r="A31" s="13" t="s">
        <v>107</v>
      </c>
      <c r="B31" s="13" t="s">
        <v>108</v>
      </c>
      <c r="C31" s="14">
        <v>13.5</v>
      </c>
      <c r="D31" s="14">
        <v>17.5</v>
      </c>
      <c r="E31" s="14">
        <v>9</v>
      </c>
      <c r="F31" s="53">
        <v>6</v>
      </c>
      <c r="G31" s="53">
        <v>14</v>
      </c>
      <c r="H31" s="53">
        <v>6</v>
      </c>
      <c r="I31" s="53">
        <v>16</v>
      </c>
      <c r="J31" s="53">
        <v>10</v>
      </c>
      <c r="K31" s="53">
        <v>14</v>
      </c>
      <c r="L31" s="53">
        <v>6</v>
      </c>
      <c r="M31" s="53">
        <v>23</v>
      </c>
      <c r="N31" s="53">
        <v>5</v>
      </c>
      <c r="O31" s="53">
        <f t="shared" si="0"/>
        <v>109</v>
      </c>
    </row>
    <row r="32" spans="1:15">
      <c r="A32" s="13" t="s">
        <v>109</v>
      </c>
      <c r="B32" s="13" t="s">
        <v>110</v>
      </c>
      <c r="C32" s="14">
        <v>22.5</v>
      </c>
      <c r="D32" s="14">
        <v>17.5</v>
      </c>
      <c r="E32" s="14">
        <v>11</v>
      </c>
      <c r="F32" s="53">
        <v>9</v>
      </c>
      <c r="G32" s="53">
        <v>21</v>
      </c>
      <c r="H32" s="53">
        <v>10</v>
      </c>
      <c r="I32" s="53">
        <v>21</v>
      </c>
      <c r="J32" s="53">
        <v>19</v>
      </c>
      <c r="K32" s="53">
        <v>8</v>
      </c>
      <c r="L32" s="53">
        <v>20</v>
      </c>
      <c r="M32" s="53">
        <v>22</v>
      </c>
      <c r="N32" s="53">
        <v>6</v>
      </c>
      <c r="O32" s="53">
        <f>SUM(E32:N32)</f>
        <v>147</v>
      </c>
    </row>
    <row r="33" spans="1:16" s="7" customFormat="1">
      <c r="A33" s="321" t="s">
        <v>53</v>
      </c>
      <c r="B33" s="322"/>
      <c r="C33" s="323"/>
      <c r="D33" s="324"/>
      <c r="E33" s="15">
        <f>SUM(E3:E32)</f>
        <v>590</v>
      </c>
      <c r="F33" s="54">
        <f t="shared" ref="F33:N33" si="1">SUM(F3:F32)</f>
        <v>357</v>
      </c>
      <c r="G33" s="54">
        <f t="shared" si="1"/>
        <v>944</v>
      </c>
      <c r="H33" s="54">
        <f t="shared" si="1"/>
        <v>613</v>
      </c>
      <c r="I33" s="54">
        <f t="shared" si="1"/>
        <v>820</v>
      </c>
      <c r="J33" s="54">
        <f t="shared" si="1"/>
        <v>699</v>
      </c>
      <c r="K33" s="54">
        <f t="shared" si="1"/>
        <v>588</v>
      </c>
      <c r="L33" s="54">
        <f t="shared" si="1"/>
        <v>1170</v>
      </c>
      <c r="M33" s="54">
        <f t="shared" si="1"/>
        <v>995</v>
      </c>
      <c r="N33" s="54">
        <f t="shared" si="1"/>
        <v>292</v>
      </c>
      <c r="O33" s="53">
        <f>SUM(O3:O32)</f>
        <v>7068</v>
      </c>
      <c r="P33" s="8"/>
    </row>
    <row r="34" spans="1:16" s="7" customFormat="1" ht="26.25" customHeight="1">
      <c r="A34" s="325" t="s">
        <v>111</v>
      </c>
      <c r="B34" s="326"/>
      <c r="C34" s="323"/>
      <c r="D34" s="324"/>
      <c r="E34" s="16">
        <v>0.12</v>
      </c>
      <c r="F34" s="55">
        <v>0.1</v>
      </c>
      <c r="G34" s="55">
        <v>0.15</v>
      </c>
      <c r="H34" s="55">
        <v>0.12</v>
      </c>
      <c r="I34" s="55">
        <v>0.09</v>
      </c>
      <c r="J34" s="55">
        <v>0.09</v>
      </c>
      <c r="K34" s="55">
        <v>0.1</v>
      </c>
      <c r="L34" s="55">
        <v>0.12</v>
      </c>
      <c r="M34" s="55">
        <v>0.2</v>
      </c>
      <c r="N34" s="55">
        <v>0.1</v>
      </c>
      <c r="O34" s="56"/>
      <c r="P34" s="8"/>
    </row>
    <row r="35" spans="1:16" s="7" customFormat="1">
      <c r="A35" s="79"/>
      <c r="B35" s="79"/>
      <c r="C35" s="80"/>
      <c r="D35" s="80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8"/>
    </row>
    <row r="36" spans="1:16" s="7" customFormat="1">
      <c r="A36" s="79"/>
      <c r="B36" s="79"/>
      <c r="C36" s="80"/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"/>
    </row>
    <row r="37" spans="1:16" s="7" customFormat="1">
      <c r="A37" s="79"/>
      <c r="B37" s="79"/>
      <c r="C37" s="80"/>
      <c r="D37" s="80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8"/>
    </row>
    <row r="39" spans="1:16">
      <c r="D39" s="2" t="s">
        <v>112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B40" s="27" t="s">
        <v>49</v>
      </c>
      <c r="C40" s="28" t="s">
        <v>50</v>
      </c>
      <c r="D40" s="40" t="s">
        <v>3</v>
      </c>
      <c r="E40" s="28" t="s">
        <v>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B41" s="29" t="s">
        <v>54</v>
      </c>
      <c r="C41" s="29" t="s">
        <v>55</v>
      </c>
      <c r="D41" s="41">
        <v>2.5</v>
      </c>
      <c r="E41" s="30">
        <v>19.5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B42" s="29" t="s">
        <v>56</v>
      </c>
      <c r="C42" s="29" t="s">
        <v>57</v>
      </c>
      <c r="D42" s="41">
        <v>1.5</v>
      </c>
      <c r="E42" s="30">
        <v>16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B43" s="29" t="s">
        <v>58</v>
      </c>
      <c r="C43" s="29" t="s">
        <v>59</v>
      </c>
      <c r="D43" s="41">
        <v>5.5</v>
      </c>
      <c r="E43" s="30">
        <v>15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B44" s="29" t="s">
        <v>60</v>
      </c>
      <c r="C44" s="29" t="s">
        <v>61</v>
      </c>
      <c r="D44" s="41">
        <v>2</v>
      </c>
      <c r="E44" s="30">
        <v>14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B45" s="29" t="s">
        <v>62</v>
      </c>
      <c r="C45" s="29" t="s">
        <v>30</v>
      </c>
      <c r="D45" s="41">
        <v>1.5</v>
      </c>
      <c r="E45" s="30">
        <v>13.5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B46" s="29" t="s">
        <v>63</v>
      </c>
      <c r="C46" s="29" t="s">
        <v>64</v>
      </c>
      <c r="D46" s="41">
        <v>1.5</v>
      </c>
      <c r="E46" s="30">
        <v>10.5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B47" s="29" t="s">
        <v>65</v>
      </c>
      <c r="C47" s="29" t="s">
        <v>10</v>
      </c>
      <c r="D47" s="41">
        <v>1</v>
      </c>
      <c r="E47" s="30">
        <v>12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B48" s="29" t="s">
        <v>66</v>
      </c>
      <c r="C48" s="29" t="s">
        <v>67</v>
      </c>
      <c r="D48" s="41">
        <v>0</v>
      </c>
      <c r="E48" s="30">
        <v>7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>
      <c r="B49" s="29" t="s">
        <v>68</v>
      </c>
      <c r="C49" s="29" t="s">
        <v>69</v>
      </c>
      <c r="D49" s="41">
        <v>2.5</v>
      </c>
      <c r="E49" s="30">
        <v>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>
      <c r="B50" s="29" t="s">
        <v>70</v>
      </c>
      <c r="C50" s="29" t="s">
        <v>71</v>
      </c>
      <c r="D50" s="41">
        <v>2.5</v>
      </c>
      <c r="E50" s="30">
        <v>4.5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>
      <c r="B51" s="29" t="s">
        <v>72</v>
      </c>
      <c r="C51" s="29" t="s">
        <v>73</v>
      </c>
      <c r="D51" s="41">
        <v>0.5</v>
      </c>
      <c r="E51" s="30">
        <v>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>
      <c r="B52" s="29" t="s">
        <v>74</v>
      </c>
      <c r="C52" s="29" t="s">
        <v>75</v>
      </c>
      <c r="D52" s="41">
        <v>2.5</v>
      </c>
      <c r="E52" s="30">
        <v>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>
      <c r="B53" s="29" t="s">
        <v>76</v>
      </c>
      <c r="C53" s="29" t="s">
        <v>77</v>
      </c>
      <c r="D53" s="41">
        <v>1</v>
      </c>
      <c r="E53" s="30">
        <v>2.2000000000000002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>
      <c r="B54" s="29" t="s">
        <v>78</v>
      </c>
      <c r="C54" s="29" t="s">
        <v>79</v>
      </c>
      <c r="D54" s="41">
        <v>7</v>
      </c>
      <c r="E54" s="30">
        <v>12.5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>
      <c r="B55" s="29" t="s">
        <v>80</v>
      </c>
      <c r="C55" s="29" t="s">
        <v>81</v>
      </c>
      <c r="D55" s="41">
        <v>7.5</v>
      </c>
      <c r="E55" s="30">
        <v>17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>
      <c r="B56" s="29" t="s">
        <v>82</v>
      </c>
      <c r="C56" s="29" t="s">
        <v>83</v>
      </c>
      <c r="D56" s="41">
        <v>11</v>
      </c>
      <c r="E56" s="30">
        <v>16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>
      <c r="B57" s="29" t="s">
        <v>84</v>
      </c>
      <c r="C57" s="29" t="s">
        <v>85</v>
      </c>
      <c r="D57" s="41">
        <v>18</v>
      </c>
      <c r="E57" s="30">
        <v>14.5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>
      <c r="B58" s="29" t="s">
        <v>86</v>
      </c>
      <c r="C58" s="29" t="s">
        <v>87</v>
      </c>
      <c r="D58" s="41">
        <v>15</v>
      </c>
      <c r="E58" s="30">
        <v>19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>
      <c r="B59" s="29" t="s">
        <v>88</v>
      </c>
      <c r="C59" s="29" t="s">
        <v>89</v>
      </c>
      <c r="D59" s="41">
        <v>24</v>
      </c>
      <c r="E59" s="30">
        <v>14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>
      <c r="B60" s="29" t="s">
        <v>90</v>
      </c>
      <c r="C60" s="29" t="s">
        <v>91</v>
      </c>
      <c r="D60" s="41">
        <v>19</v>
      </c>
      <c r="E60" s="30">
        <v>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>
      <c r="B61" s="29" t="s">
        <v>92</v>
      </c>
      <c r="C61" s="29" t="s">
        <v>93</v>
      </c>
      <c r="D61" s="41">
        <v>17</v>
      </c>
      <c r="E61" s="30">
        <v>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>
      <c r="B62" s="29" t="s">
        <v>94</v>
      </c>
      <c r="C62" s="29" t="s">
        <v>95</v>
      </c>
      <c r="D62" s="41">
        <v>9.5</v>
      </c>
      <c r="E62" s="30">
        <v>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>
      <c r="B63" s="29" t="s">
        <v>96</v>
      </c>
      <c r="C63" s="29" t="s">
        <v>38</v>
      </c>
      <c r="D63" s="41">
        <v>12</v>
      </c>
      <c r="E63" s="30">
        <v>11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>
      <c r="B64" s="29" t="s">
        <v>97</v>
      </c>
      <c r="C64" s="29" t="s">
        <v>98</v>
      </c>
      <c r="D64" s="41">
        <v>13</v>
      </c>
      <c r="E64" s="30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>
      <c r="B65" s="29" t="s">
        <v>99</v>
      </c>
      <c r="C65" s="29" t="s">
        <v>100</v>
      </c>
      <c r="D65" s="41">
        <v>10.5</v>
      </c>
      <c r="E65" s="30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>
      <c r="B66" s="29" t="s">
        <v>101</v>
      </c>
      <c r="C66" s="29" t="s">
        <v>102</v>
      </c>
      <c r="D66" s="41">
        <v>7</v>
      </c>
      <c r="E66" s="30">
        <v>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>
      <c r="B67" s="29" t="s">
        <v>103</v>
      </c>
      <c r="C67" s="29" t="s">
        <v>104</v>
      </c>
      <c r="D67" s="41">
        <v>5</v>
      </c>
      <c r="E67" s="30">
        <v>6.5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>
      <c r="B68" s="29" t="s">
        <v>105</v>
      </c>
      <c r="C68" s="29" t="s">
        <v>106</v>
      </c>
      <c r="D68" s="41">
        <v>7</v>
      </c>
      <c r="E68" s="30">
        <v>18.5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>
      <c r="B69" s="29" t="s">
        <v>107</v>
      </c>
      <c r="C69" s="29" t="s">
        <v>108</v>
      </c>
      <c r="D69" s="41">
        <v>13.5</v>
      </c>
      <c r="E69" s="30">
        <v>17.5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>
      <c r="B70" s="29" t="s">
        <v>109</v>
      </c>
      <c r="C70" s="29" t="s">
        <v>110</v>
      </c>
      <c r="D70" s="41">
        <v>22.5</v>
      </c>
      <c r="E70" s="30">
        <v>17.5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>
      <c r="B71" s="29" t="s">
        <v>9</v>
      </c>
      <c r="C71" s="31" t="s">
        <v>10</v>
      </c>
      <c r="D71" s="42">
        <v>1</v>
      </c>
      <c r="E71" s="32">
        <v>12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>
      <c r="B72" s="29" t="s">
        <v>12</v>
      </c>
      <c r="C72" s="31" t="s">
        <v>13</v>
      </c>
      <c r="D72" s="42">
        <v>15</v>
      </c>
      <c r="E72" s="32">
        <v>1.5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>
      <c r="B73" s="29" t="s">
        <v>15</v>
      </c>
      <c r="C73" s="31" t="s">
        <v>16</v>
      </c>
      <c r="D73" s="42">
        <v>1.5</v>
      </c>
      <c r="E73" s="32">
        <v>13.5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>
      <c r="B74" s="29" t="s">
        <v>19</v>
      </c>
      <c r="C74" s="31" t="s">
        <v>20</v>
      </c>
      <c r="D74" s="42">
        <v>13</v>
      </c>
      <c r="E74" s="32">
        <v>17.5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>
      <c r="B75" s="29" t="s">
        <v>22</v>
      </c>
      <c r="C75" s="31" t="s">
        <v>23</v>
      </c>
      <c r="D75" s="42">
        <v>1.5</v>
      </c>
      <c r="E75" s="32">
        <v>13.5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>
      <c r="B76" s="29" t="s">
        <v>26</v>
      </c>
      <c r="C76" s="31" t="s">
        <v>27</v>
      </c>
      <c r="D76" s="42">
        <v>1.5</v>
      </c>
      <c r="E76" s="32">
        <v>13.5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>
      <c r="B77" s="29" t="s">
        <v>29</v>
      </c>
      <c r="C77" s="31" t="s">
        <v>30</v>
      </c>
      <c r="D77" s="42">
        <v>3</v>
      </c>
      <c r="E77" s="32">
        <v>12.5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>
      <c r="B78" s="29" t="s">
        <v>33</v>
      </c>
      <c r="C78" s="31" t="s">
        <v>34</v>
      </c>
      <c r="D78" s="42">
        <v>1.5</v>
      </c>
      <c r="E78" s="32">
        <v>13.5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>
      <c r="B79" s="29" t="s">
        <v>37</v>
      </c>
      <c r="C79" s="31" t="s">
        <v>38</v>
      </c>
      <c r="D79" s="42">
        <v>12</v>
      </c>
      <c r="E79" s="32">
        <v>11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>
      <c r="B80" s="29" t="s">
        <v>40</v>
      </c>
      <c r="C80" s="31" t="s">
        <v>41</v>
      </c>
      <c r="D80" s="42">
        <v>1</v>
      </c>
      <c r="E80" s="32">
        <v>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6:16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6:16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97" spans="1:17">
      <c r="A97" s="57"/>
      <c r="B97" s="57"/>
      <c r="C97" s="57"/>
      <c r="D97" s="57"/>
      <c r="E97" s="57"/>
      <c r="I97" s="58"/>
      <c r="J97" s="2"/>
      <c r="K97" s="1"/>
      <c r="L97" s="1"/>
      <c r="M97" s="1"/>
      <c r="N97" s="1"/>
      <c r="O97" s="1"/>
      <c r="P97" s="1"/>
    </row>
    <row r="98" spans="1:17">
      <c r="A98" s="57"/>
      <c r="B98" s="57"/>
      <c r="C98" s="57"/>
      <c r="D98" s="57"/>
      <c r="E98" s="57"/>
      <c r="I98" s="58"/>
      <c r="J98" s="2"/>
      <c r="K98" s="1"/>
      <c r="L98" s="1"/>
      <c r="M98" s="1"/>
      <c r="N98" s="1"/>
      <c r="O98" s="1"/>
      <c r="P98" s="1"/>
    </row>
    <row r="99" spans="1:17">
      <c r="A99" s="57"/>
      <c r="B99" s="57"/>
      <c r="C99" s="57"/>
      <c r="D99" s="57"/>
      <c r="E99" s="57"/>
      <c r="I99" s="58"/>
      <c r="J99" s="2"/>
      <c r="K99" s="1"/>
      <c r="L99" s="1"/>
      <c r="M99" s="1"/>
      <c r="N99" s="1"/>
      <c r="O99" s="1"/>
      <c r="P99" s="1"/>
    </row>
    <row r="100" spans="1:17">
      <c r="A100" s="57"/>
      <c r="B100" s="57"/>
      <c r="C100" s="57"/>
      <c r="D100" s="57"/>
      <c r="E100" s="57"/>
      <c r="I100" s="58"/>
      <c r="J100" s="2"/>
      <c r="K100" s="1"/>
      <c r="L100" s="1"/>
      <c r="M100" s="1"/>
      <c r="N100" s="1"/>
      <c r="O100" s="1"/>
      <c r="P100" s="1"/>
    </row>
    <row r="101" spans="1:17">
      <c r="A101" s="57"/>
      <c r="B101" s="57"/>
      <c r="C101" s="57"/>
      <c r="D101" s="57"/>
      <c r="E101" s="57"/>
      <c r="I101" s="58"/>
      <c r="J101" s="2"/>
      <c r="K101" s="1"/>
      <c r="L101" s="1"/>
      <c r="M101" s="1"/>
      <c r="N101" s="1"/>
      <c r="O101" s="1"/>
      <c r="P101" s="1"/>
    </row>
    <row r="102" spans="1:17">
      <c r="A102" s="57"/>
      <c r="B102" s="57"/>
      <c r="C102" s="57"/>
      <c r="D102" s="57"/>
      <c r="E102" s="57"/>
      <c r="I102" s="58"/>
      <c r="J102" s="2"/>
      <c r="K102" s="1"/>
      <c r="L102" s="1"/>
      <c r="M102" s="1"/>
      <c r="N102" s="1"/>
      <c r="O102" s="1"/>
      <c r="P102" s="1"/>
    </row>
    <row r="103" spans="1:17">
      <c r="A103" s="57"/>
      <c r="B103" s="57"/>
      <c r="C103" s="57"/>
      <c r="D103" s="57"/>
      <c r="E103" s="57"/>
      <c r="I103" s="58"/>
      <c r="J103" s="2"/>
      <c r="K103" s="1"/>
      <c r="L103" s="1"/>
      <c r="M103" s="1"/>
      <c r="N103" s="1"/>
      <c r="O103" s="1"/>
      <c r="P103" s="1"/>
    </row>
    <row r="104" spans="1:17">
      <c r="A104" s="57"/>
      <c r="B104" s="57"/>
      <c r="C104" s="57"/>
      <c r="D104" s="57"/>
      <c r="E104" s="57"/>
      <c r="I104" s="58"/>
      <c r="J104" s="2"/>
      <c r="K104" s="1"/>
      <c r="L104" s="1"/>
      <c r="M104" s="1"/>
      <c r="N104" s="1"/>
      <c r="O104" s="1"/>
      <c r="P104" s="1"/>
    </row>
    <row r="105" spans="1:17">
      <c r="A105" s="57"/>
      <c r="B105" s="57"/>
      <c r="C105" s="57"/>
      <c r="D105" s="57"/>
      <c r="E105" s="57"/>
      <c r="I105" s="58"/>
      <c r="J105" s="2"/>
      <c r="K105" s="1"/>
      <c r="L105" s="1"/>
      <c r="M105" s="1"/>
      <c r="N105" s="1"/>
      <c r="O105" s="1"/>
      <c r="P105" s="1"/>
    </row>
    <row r="106" spans="1:17">
      <c r="A106" s="57"/>
      <c r="B106" s="57"/>
      <c r="C106" s="57"/>
      <c r="D106" s="57"/>
      <c r="E106" s="57"/>
      <c r="I106" s="58"/>
      <c r="J106" s="2"/>
      <c r="K106" s="1"/>
      <c r="L106" s="1"/>
      <c r="M106" s="1"/>
      <c r="N106" s="1"/>
      <c r="O106" s="1"/>
      <c r="P106" s="1"/>
    </row>
    <row r="107" spans="1:17">
      <c r="A107" s="57"/>
      <c r="B107" s="57"/>
      <c r="C107" s="57"/>
      <c r="D107" s="57"/>
      <c r="E107" s="57"/>
      <c r="I107" s="58"/>
      <c r="J107" s="2"/>
      <c r="K107" s="1"/>
      <c r="L107" s="1"/>
      <c r="M107" s="1"/>
      <c r="N107" s="1"/>
      <c r="O107" s="1"/>
      <c r="P107" s="1"/>
    </row>
    <row r="108" spans="1:17">
      <c r="A108" s="57"/>
      <c r="B108" s="57"/>
      <c r="C108" s="57"/>
      <c r="D108" s="57"/>
      <c r="E108" s="57"/>
      <c r="I108" s="58"/>
      <c r="J108" s="2"/>
      <c r="K108" s="1"/>
      <c r="L108" s="1"/>
      <c r="M108" s="1"/>
      <c r="N108" s="1"/>
      <c r="O108" s="1"/>
      <c r="P108" s="1"/>
    </row>
    <row r="109" spans="1:17">
      <c r="A109" s="57"/>
      <c r="B109" s="57"/>
      <c r="C109" s="57"/>
      <c r="D109" s="57"/>
      <c r="E109" s="57"/>
      <c r="I109" s="58"/>
      <c r="J109" s="2"/>
      <c r="K109" s="1"/>
      <c r="L109" s="1"/>
      <c r="M109" s="1"/>
      <c r="N109" s="1"/>
      <c r="O109" s="1"/>
      <c r="P109" s="1"/>
    </row>
    <row r="110" spans="1:17">
      <c r="A110" s="57"/>
      <c r="B110" s="57"/>
      <c r="C110" s="57"/>
      <c r="D110" s="57"/>
      <c r="E110" s="57"/>
      <c r="I110" s="58"/>
      <c r="J110" s="2"/>
      <c r="K110" s="1"/>
      <c r="L110" s="1"/>
      <c r="M110" s="1"/>
      <c r="N110" s="1"/>
      <c r="O110" s="1"/>
      <c r="P110" s="1"/>
    </row>
    <row r="111" spans="1:17" s="6" customFormat="1">
      <c r="A111" s="57"/>
      <c r="B111" s="57"/>
      <c r="C111" s="57"/>
      <c r="D111" s="57"/>
      <c r="E111" s="57"/>
      <c r="F111" s="57"/>
      <c r="G111" s="57"/>
      <c r="H111" s="57"/>
      <c r="I111" s="58"/>
      <c r="J111" s="2"/>
      <c r="K111" s="1"/>
      <c r="L111" s="1"/>
      <c r="M111" s="1"/>
      <c r="N111" s="1"/>
      <c r="O111" s="1"/>
      <c r="P111" s="1"/>
      <c r="Q111" s="1"/>
    </row>
    <row r="112" spans="1:17">
      <c r="A112" s="57"/>
      <c r="B112" s="57"/>
      <c r="C112" s="57"/>
      <c r="D112" s="57"/>
      <c r="E112" s="57"/>
      <c r="I112" s="58"/>
      <c r="J112" s="2"/>
      <c r="K112" s="1"/>
      <c r="L112" s="1"/>
      <c r="M112" s="1"/>
      <c r="N112" s="1"/>
      <c r="O112" s="1"/>
      <c r="P112" s="1"/>
    </row>
    <row r="113" spans="1:16">
      <c r="A113" s="57"/>
      <c r="B113" s="57"/>
      <c r="C113" s="57"/>
      <c r="D113" s="57"/>
      <c r="E113" s="57"/>
      <c r="I113" s="58"/>
      <c r="J113" s="2"/>
      <c r="K113" s="1"/>
      <c r="L113" s="1"/>
      <c r="M113" s="1"/>
      <c r="N113" s="1"/>
      <c r="O113" s="1"/>
      <c r="P113" s="1"/>
    </row>
    <row r="114" spans="1:16">
      <c r="A114" s="57"/>
      <c r="B114" s="57"/>
      <c r="C114" s="57"/>
      <c r="D114" s="57"/>
      <c r="E114" s="57"/>
      <c r="I114" s="58"/>
      <c r="J114" s="2"/>
      <c r="K114" s="1"/>
      <c r="L114" s="1"/>
      <c r="M114" s="1"/>
      <c r="N114" s="1"/>
      <c r="O114" s="1"/>
      <c r="P114" s="1"/>
    </row>
    <row r="115" spans="1:16">
      <c r="A115" s="57"/>
      <c r="B115" s="57"/>
      <c r="C115" s="57"/>
      <c r="D115" s="57"/>
      <c r="E115" s="57"/>
      <c r="I115" s="58"/>
      <c r="J115" s="2"/>
      <c r="K115" s="1"/>
      <c r="L115" s="1"/>
      <c r="M115" s="1"/>
      <c r="N115" s="1"/>
      <c r="O115" s="1"/>
      <c r="P115" s="1"/>
    </row>
    <row r="116" spans="1:16">
      <c r="A116" s="57"/>
      <c r="B116" s="57"/>
      <c r="C116" s="57"/>
      <c r="D116" s="57"/>
      <c r="E116" s="57"/>
      <c r="I116" s="58"/>
      <c r="J116" s="2"/>
      <c r="K116" s="1"/>
      <c r="L116" s="1"/>
      <c r="M116" s="1"/>
      <c r="N116" s="1"/>
      <c r="O116" s="1"/>
      <c r="P116" s="1"/>
    </row>
    <row r="117" spans="1:16">
      <c r="A117" s="57"/>
      <c r="B117" s="57"/>
      <c r="C117" s="57"/>
      <c r="D117" s="57"/>
      <c r="E117" s="57"/>
      <c r="I117" s="58"/>
      <c r="J117" s="2"/>
      <c r="K117" s="1"/>
      <c r="L117" s="1"/>
      <c r="M117" s="1"/>
      <c r="N117" s="1"/>
      <c r="O117" s="1"/>
      <c r="P117" s="1"/>
    </row>
    <row r="118" spans="1:16">
      <c r="A118" s="57"/>
      <c r="B118" s="57"/>
      <c r="C118" s="57"/>
      <c r="D118" s="57"/>
      <c r="E118" s="57"/>
      <c r="I118" s="58"/>
      <c r="J118" s="2"/>
      <c r="K118" s="1"/>
      <c r="L118" s="1"/>
      <c r="M118" s="1"/>
      <c r="N118" s="1"/>
      <c r="O118" s="1"/>
      <c r="P118" s="1"/>
    </row>
    <row r="119" spans="1:16">
      <c r="A119" s="57"/>
      <c r="B119" s="57"/>
      <c r="C119" s="57"/>
      <c r="D119" s="57"/>
      <c r="E119" s="57"/>
      <c r="I119" s="58"/>
      <c r="J119" s="2"/>
      <c r="K119" s="1"/>
      <c r="L119" s="1"/>
      <c r="M119" s="1"/>
      <c r="N119" s="1"/>
      <c r="O119" s="1"/>
      <c r="P119" s="1"/>
    </row>
    <row r="120" spans="1:16">
      <c r="A120" s="57"/>
      <c r="B120" s="57"/>
      <c r="C120" s="57"/>
      <c r="D120" s="57"/>
      <c r="E120" s="57"/>
      <c r="I120" s="58"/>
      <c r="J120" s="2"/>
      <c r="K120" s="1"/>
      <c r="L120" s="1"/>
      <c r="M120" s="1"/>
      <c r="N120" s="1"/>
      <c r="O120" s="1"/>
      <c r="P120" s="1"/>
    </row>
    <row r="121" spans="1:16">
      <c r="A121" s="57"/>
      <c r="B121" s="57"/>
      <c r="C121" s="57"/>
      <c r="D121" s="57"/>
      <c r="E121" s="57"/>
      <c r="I121" s="58"/>
      <c r="J121" s="2"/>
      <c r="K121" s="1"/>
      <c r="L121" s="1"/>
      <c r="M121" s="1"/>
      <c r="N121" s="1"/>
      <c r="O121" s="1"/>
      <c r="P121" s="1"/>
    </row>
    <row r="122" spans="1:16">
      <c r="A122" s="57"/>
      <c r="B122" s="57"/>
      <c r="C122" s="57"/>
      <c r="D122" s="57"/>
      <c r="E122" s="57"/>
      <c r="I122" s="58"/>
      <c r="J122" s="2"/>
      <c r="K122" s="1"/>
      <c r="L122" s="1"/>
      <c r="M122" s="1"/>
      <c r="N122" s="1"/>
      <c r="O122" s="1"/>
      <c r="P122" s="1"/>
    </row>
    <row r="123" spans="1:16">
      <c r="A123" s="57"/>
      <c r="B123" s="57"/>
      <c r="C123" s="57"/>
      <c r="D123" s="57"/>
      <c r="E123" s="57"/>
      <c r="I123" s="58"/>
      <c r="J123" s="2"/>
      <c r="K123" s="1"/>
      <c r="L123" s="1"/>
      <c r="M123" s="1"/>
      <c r="N123" s="1"/>
      <c r="O123" s="1"/>
      <c r="P123" s="1"/>
    </row>
    <row r="124" spans="1:16">
      <c r="A124" s="57"/>
      <c r="B124" s="57"/>
      <c r="C124" s="57"/>
      <c r="D124" s="57"/>
      <c r="E124" s="57"/>
      <c r="I124" s="58"/>
      <c r="J124" s="2"/>
      <c r="K124" s="1"/>
      <c r="L124" s="1"/>
      <c r="M124" s="1"/>
      <c r="N124" s="1"/>
      <c r="O124" s="1"/>
      <c r="P124" s="1"/>
    </row>
    <row r="125" spans="1:16">
      <c r="A125" s="57"/>
      <c r="B125" s="57"/>
      <c r="C125" s="57"/>
      <c r="D125" s="57"/>
      <c r="E125" s="57"/>
      <c r="I125" s="58"/>
      <c r="J125" s="2"/>
      <c r="K125" s="1"/>
      <c r="L125" s="1"/>
      <c r="M125" s="1"/>
      <c r="N125" s="1"/>
      <c r="O125" s="1"/>
      <c r="P125" s="1"/>
    </row>
    <row r="126" spans="1:16">
      <c r="A126" s="57"/>
      <c r="B126" s="57"/>
      <c r="C126" s="57"/>
      <c r="D126" s="57"/>
      <c r="E126" s="57"/>
      <c r="I126" s="58"/>
      <c r="J126" s="2"/>
      <c r="K126" s="1"/>
      <c r="L126" s="1"/>
      <c r="M126" s="1"/>
      <c r="N126" s="1"/>
      <c r="O126" s="1"/>
      <c r="P126" s="1"/>
    </row>
    <row r="127" spans="1:16">
      <c r="A127" s="57"/>
      <c r="B127" s="57"/>
      <c r="C127" s="57"/>
      <c r="D127" s="57"/>
      <c r="E127" s="57"/>
      <c r="I127" s="58"/>
      <c r="J127" s="2"/>
      <c r="K127" s="1"/>
      <c r="L127" s="1"/>
      <c r="M127" s="1"/>
      <c r="N127" s="1"/>
      <c r="O127" s="1"/>
      <c r="P127" s="1"/>
    </row>
    <row r="128" spans="1:16">
      <c r="A128" s="57"/>
      <c r="B128" s="57"/>
      <c r="C128" s="57"/>
      <c r="D128" s="57"/>
      <c r="E128" s="57"/>
      <c r="I128" s="58"/>
      <c r="J128" s="2"/>
      <c r="K128" s="1"/>
      <c r="L128" s="1"/>
      <c r="M128" s="1"/>
      <c r="N128" s="1"/>
      <c r="O128" s="1"/>
      <c r="P128" s="1"/>
    </row>
    <row r="129" spans="1:16">
      <c r="A129" s="57"/>
      <c r="B129" s="57"/>
      <c r="C129" s="57"/>
      <c r="D129" s="57"/>
      <c r="E129" s="57"/>
      <c r="I129" s="58"/>
      <c r="J129" s="2"/>
      <c r="K129" s="1"/>
      <c r="L129" s="1"/>
      <c r="M129" s="1"/>
      <c r="N129" s="1"/>
      <c r="O129" s="1"/>
      <c r="P129" s="1"/>
    </row>
    <row r="130" spans="1:16">
      <c r="A130" s="57"/>
      <c r="B130" s="57"/>
      <c r="C130" s="57"/>
      <c r="D130" s="57"/>
      <c r="E130" s="57"/>
      <c r="I130" s="58"/>
      <c r="J130" s="2"/>
      <c r="K130" s="1"/>
      <c r="L130" s="1"/>
      <c r="M130" s="1"/>
      <c r="N130" s="1"/>
      <c r="O130" s="1"/>
      <c r="P130" s="1"/>
    </row>
    <row r="131" spans="1:16">
      <c r="A131" s="57"/>
      <c r="B131" s="57"/>
      <c r="C131" s="57"/>
      <c r="D131" s="57"/>
      <c r="E131" s="57"/>
      <c r="I131" s="58"/>
      <c r="J131" s="2"/>
      <c r="K131" s="1"/>
      <c r="L131" s="1"/>
      <c r="M131" s="1"/>
      <c r="N131" s="1"/>
      <c r="O131" s="1"/>
      <c r="P131" s="1"/>
    </row>
    <row r="132" spans="1:16">
      <c r="A132" s="57"/>
      <c r="B132" s="57"/>
      <c r="C132" s="57"/>
      <c r="D132" s="57"/>
      <c r="E132" s="57"/>
      <c r="I132" s="58"/>
      <c r="J132" s="2"/>
      <c r="K132" s="1"/>
      <c r="L132" s="1"/>
      <c r="M132" s="1"/>
      <c r="N132" s="1"/>
      <c r="O132" s="1"/>
      <c r="P132" s="1"/>
    </row>
    <row r="133" spans="1:16">
      <c r="A133" s="57"/>
      <c r="B133" s="57"/>
      <c r="C133" s="57"/>
      <c r="D133" s="57"/>
      <c r="E133" s="57"/>
      <c r="I133" s="58"/>
      <c r="J133" s="2"/>
      <c r="K133" s="1"/>
      <c r="L133" s="1"/>
      <c r="M133" s="1"/>
      <c r="N133" s="1"/>
      <c r="O133" s="1"/>
      <c r="P133" s="1"/>
    </row>
    <row r="134" spans="1:16">
      <c r="A134" s="57"/>
      <c r="B134" s="57"/>
      <c r="C134" s="57"/>
      <c r="D134" s="57"/>
      <c r="E134" s="57"/>
      <c r="I134" s="58"/>
      <c r="J134" s="2"/>
      <c r="K134" s="1"/>
      <c r="L134" s="1"/>
      <c r="M134" s="1"/>
      <c r="N134" s="1"/>
      <c r="O134" s="1"/>
      <c r="P134" s="1"/>
    </row>
    <row r="135" spans="1:16">
      <c r="A135" s="57"/>
      <c r="B135" s="57"/>
      <c r="C135" s="57"/>
      <c r="D135" s="57"/>
      <c r="E135" s="57"/>
      <c r="I135" s="58"/>
      <c r="J135" s="2"/>
      <c r="K135" s="1"/>
      <c r="L135" s="1"/>
      <c r="M135" s="1"/>
      <c r="N135" s="1"/>
      <c r="O135" s="1"/>
      <c r="P135" s="1"/>
    </row>
    <row r="136" spans="1:16">
      <c r="A136" s="57"/>
      <c r="B136" s="57"/>
      <c r="C136" s="57"/>
      <c r="D136" s="57"/>
      <c r="E136" s="57"/>
      <c r="I136" s="58"/>
      <c r="J136" s="2"/>
      <c r="K136" s="1"/>
      <c r="L136" s="1"/>
      <c r="M136" s="1"/>
      <c r="N136" s="1"/>
      <c r="O136" s="1"/>
      <c r="P136" s="1"/>
    </row>
    <row r="137" spans="1:16">
      <c r="A137" s="57"/>
      <c r="B137" s="57"/>
      <c r="C137" s="57"/>
      <c r="D137" s="57"/>
      <c r="E137" s="57"/>
      <c r="I137" s="58"/>
      <c r="J137" s="2"/>
      <c r="K137" s="1"/>
      <c r="L137" s="1"/>
      <c r="M137" s="1"/>
      <c r="N137" s="1"/>
      <c r="O137" s="1"/>
      <c r="P137" s="1"/>
    </row>
    <row r="138" spans="1:16">
      <c r="A138" s="57"/>
      <c r="B138" s="57"/>
      <c r="C138" s="57"/>
      <c r="D138" s="57"/>
      <c r="E138" s="57"/>
      <c r="I138" s="58"/>
      <c r="J138" s="2"/>
      <c r="K138" s="1"/>
      <c r="L138" s="1"/>
      <c r="M138" s="1"/>
      <c r="N138" s="1"/>
      <c r="O138" s="1"/>
      <c r="P138" s="1"/>
    </row>
    <row r="139" spans="1:16">
      <c r="A139" s="57"/>
      <c r="B139" s="57"/>
      <c r="C139" s="57"/>
      <c r="D139" s="57"/>
      <c r="E139" s="57"/>
      <c r="I139" s="58"/>
      <c r="J139" s="2"/>
      <c r="K139" s="1"/>
      <c r="L139" s="1"/>
      <c r="M139" s="1"/>
      <c r="N139" s="1"/>
      <c r="O139" s="1"/>
      <c r="P139" s="1"/>
    </row>
    <row r="140" spans="1:16">
      <c r="A140" s="57"/>
      <c r="B140" s="57"/>
      <c r="C140" s="57"/>
      <c r="D140" s="57"/>
      <c r="E140" s="57"/>
      <c r="I140" s="58"/>
      <c r="J140" s="2"/>
      <c r="K140" s="1"/>
      <c r="L140" s="1"/>
      <c r="M140" s="1"/>
      <c r="N140" s="1"/>
      <c r="O140" s="1"/>
      <c r="P140" s="1"/>
    </row>
  </sheetData>
  <mergeCells count="4">
    <mergeCell ref="C1:D1"/>
    <mergeCell ref="A33:D33"/>
    <mergeCell ref="A34:D34"/>
    <mergeCell ref="E1:O1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E344"/>
  <sheetViews>
    <sheetView workbookViewId="0">
      <selection activeCell="N153" sqref="N152:N153"/>
    </sheetView>
  </sheetViews>
  <sheetFormatPr baseColWidth="10" defaultColWidth="8.83203125" defaultRowHeight="15"/>
  <cols>
    <col min="2" max="3" width="9.83203125" bestFit="1" customWidth="1"/>
    <col min="4" max="4" width="18.6640625" bestFit="1" customWidth="1"/>
    <col min="5" max="5" width="19.83203125" bestFit="1" customWidth="1"/>
  </cols>
  <sheetData>
    <row r="1" spans="1:5">
      <c r="A1" s="17"/>
      <c r="B1" s="17" t="s">
        <v>113</v>
      </c>
      <c r="C1" s="17" t="s">
        <v>114</v>
      </c>
      <c r="D1" s="17" t="s">
        <v>115</v>
      </c>
      <c r="E1" s="17" t="s">
        <v>116</v>
      </c>
    </row>
    <row r="2" spans="1:5">
      <c r="A2">
        <v>1</v>
      </c>
      <c r="B2" t="s">
        <v>117</v>
      </c>
      <c r="C2" t="s">
        <v>118</v>
      </c>
      <c r="D2">
        <v>3202</v>
      </c>
      <c r="E2">
        <f>D2*5</f>
        <v>16010</v>
      </c>
    </row>
    <row r="3" spans="1:5">
      <c r="A3">
        <v>2</v>
      </c>
      <c r="B3" t="s">
        <v>119</v>
      </c>
      <c r="C3" t="s">
        <v>118</v>
      </c>
      <c r="D3">
        <v>0</v>
      </c>
      <c r="E3">
        <f t="shared" ref="E3:E32" si="0">D3*5</f>
        <v>0</v>
      </c>
    </row>
    <row r="4" spans="1:5">
      <c r="A4">
        <v>3</v>
      </c>
      <c r="B4" t="s">
        <v>120</v>
      </c>
      <c r="C4" t="s">
        <v>118</v>
      </c>
      <c r="D4">
        <v>9290</v>
      </c>
      <c r="E4">
        <f t="shared" si="0"/>
        <v>46450</v>
      </c>
    </row>
    <row r="5" spans="1:5">
      <c r="A5">
        <v>4</v>
      </c>
      <c r="B5" t="s">
        <v>121</v>
      </c>
      <c r="C5" t="s">
        <v>118</v>
      </c>
      <c r="D5">
        <v>618</v>
      </c>
      <c r="E5">
        <f t="shared" si="0"/>
        <v>3090</v>
      </c>
    </row>
    <row r="6" spans="1:5">
      <c r="A6">
        <v>5</v>
      </c>
      <c r="B6" t="s">
        <v>122</v>
      </c>
      <c r="C6" t="s">
        <v>118</v>
      </c>
      <c r="D6">
        <v>8748</v>
      </c>
      <c r="E6">
        <f t="shared" si="0"/>
        <v>43740</v>
      </c>
    </row>
    <row r="7" spans="1:5">
      <c r="A7">
        <v>6</v>
      </c>
      <c r="B7" t="s">
        <v>123</v>
      </c>
      <c r="C7" t="s">
        <v>118</v>
      </c>
      <c r="D7">
        <v>289</v>
      </c>
      <c r="E7">
        <f t="shared" si="0"/>
        <v>1445</v>
      </c>
    </row>
    <row r="8" spans="1:5">
      <c r="A8">
        <v>7</v>
      </c>
      <c r="B8" t="s">
        <v>124</v>
      </c>
      <c r="C8" t="s">
        <v>118</v>
      </c>
      <c r="D8">
        <v>100</v>
      </c>
      <c r="E8">
        <f t="shared" si="0"/>
        <v>500</v>
      </c>
    </row>
    <row r="9" spans="1:5">
      <c r="A9">
        <v>8</v>
      </c>
      <c r="B9" t="s">
        <v>125</v>
      </c>
      <c r="C9" t="s">
        <v>118</v>
      </c>
      <c r="D9">
        <v>10744</v>
      </c>
      <c r="E9">
        <f t="shared" si="0"/>
        <v>53720</v>
      </c>
    </row>
    <row r="10" spans="1:5">
      <c r="A10">
        <v>9</v>
      </c>
      <c r="B10" t="s">
        <v>126</v>
      </c>
      <c r="C10" t="s">
        <v>118</v>
      </c>
      <c r="D10">
        <v>1728</v>
      </c>
      <c r="E10">
        <f t="shared" si="0"/>
        <v>8640</v>
      </c>
    </row>
    <row r="11" spans="1:5">
      <c r="A11">
        <v>10</v>
      </c>
      <c r="B11" t="s">
        <v>127</v>
      </c>
      <c r="C11" t="s">
        <v>118</v>
      </c>
      <c r="D11">
        <v>0</v>
      </c>
      <c r="E11">
        <f t="shared" si="0"/>
        <v>0</v>
      </c>
    </row>
    <row r="12" spans="1:5">
      <c r="A12">
        <v>11</v>
      </c>
      <c r="B12" t="s">
        <v>128</v>
      </c>
      <c r="C12" t="s">
        <v>118</v>
      </c>
      <c r="D12">
        <v>16</v>
      </c>
      <c r="E12">
        <f t="shared" si="0"/>
        <v>80</v>
      </c>
    </row>
    <row r="13" spans="1:5">
      <c r="A13">
        <v>12</v>
      </c>
      <c r="B13" t="s">
        <v>129</v>
      </c>
      <c r="C13" t="s">
        <v>118</v>
      </c>
      <c r="D13">
        <v>9282</v>
      </c>
      <c r="E13">
        <f t="shared" si="0"/>
        <v>46410</v>
      </c>
    </row>
    <row r="14" spans="1:5">
      <c r="A14">
        <v>13</v>
      </c>
      <c r="B14" t="s">
        <v>130</v>
      </c>
      <c r="C14" t="s">
        <v>118</v>
      </c>
      <c r="D14">
        <v>3275</v>
      </c>
      <c r="E14">
        <f t="shared" si="0"/>
        <v>16375</v>
      </c>
    </row>
    <row r="15" spans="1:5">
      <c r="A15">
        <v>14</v>
      </c>
      <c r="B15" t="s">
        <v>131</v>
      </c>
      <c r="C15" t="s">
        <v>118</v>
      </c>
      <c r="D15">
        <v>83</v>
      </c>
      <c r="E15">
        <f t="shared" si="0"/>
        <v>415</v>
      </c>
    </row>
    <row r="16" spans="1:5">
      <c r="A16">
        <v>15</v>
      </c>
      <c r="B16" t="s">
        <v>132</v>
      </c>
      <c r="C16" t="s">
        <v>118</v>
      </c>
      <c r="D16">
        <v>11601</v>
      </c>
      <c r="E16">
        <f t="shared" si="0"/>
        <v>58005</v>
      </c>
    </row>
    <row r="17" spans="1:5">
      <c r="A17">
        <v>16</v>
      </c>
      <c r="B17" t="s">
        <v>133</v>
      </c>
      <c r="C17" t="s">
        <v>118</v>
      </c>
      <c r="D17">
        <v>0</v>
      </c>
      <c r="E17">
        <f t="shared" si="0"/>
        <v>0</v>
      </c>
    </row>
    <row r="18" spans="1:5">
      <c r="A18">
        <v>17</v>
      </c>
      <c r="B18" t="s">
        <v>134</v>
      </c>
      <c r="C18" t="s">
        <v>118</v>
      </c>
      <c r="D18">
        <v>8178</v>
      </c>
      <c r="E18">
        <f t="shared" si="0"/>
        <v>40890</v>
      </c>
    </row>
    <row r="19" spans="1:5">
      <c r="A19">
        <v>18</v>
      </c>
      <c r="B19" t="s">
        <v>135</v>
      </c>
      <c r="C19" t="s">
        <v>118</v>
      </c>
      <c r="D19">
        <v>14613</v>
      </c>
      <c r="E19">
        <f t="shared" si="0"/>
        <v>73065</v>
      </c>
    </row>
    <row r="20" spans="1:5">
      <c r="A20">
        <v>19</v>
      </c>
      <c r="B20" t="s">
        <v>136</v>
      </c>
      <c r="C20" t="s">
        <v>118</v>
      </c>
      <c r="D20">
        <v>13286</v>
      </c>
      <c r="E20">
        <f t="shared" si="0"/>
        <v>66430</v>
      </c>
    </row>
    <row r="21" spans="1:5">
      <c r="A21">
        <v>20</v>
      </c>
      <c r="B21" t="s">
        <v>137</v>
      </c>
      <c r="C21" t="s">
        <v>118</v>
      </c>
      <c r="D21">
        <v>38</v>
      </c>
      <c r="E21">
        <f t="shared" si="0"/>
        <v>190</v>
      </c>
    </row>
    <row r="22" spans="1:5">
      <c r="A22">
        <v>21</v>
      </c>
      <c r="B22" t="s">
        <v>138</v>
      </c>
      <c r="C22" t="s">
        <v>118</v>
      </c>
      <c r="D22">
        <v>11018</v>
      </c>
      <c r="E22">
        <f t="shared" si="0"/>
        <v>55090</v>
      </c>
    </row>
    <row r="23" spans="1:5">
      <c r="A23">
        <v>22</v>
      </c>
      <c r="B23" t="s">
        <v>139</v>
      </c>
      <c r="C23" t="s">
        <v>118</v>
      </c>
      <c r="D23">
        <v>508</v>
      </c>
      <c r="E23">
        <f t="shared" si="0"/>
        <v>2540</v>
      </c>
    </row>
    <row r="24" spans="1:5">
      <c r="A24">
        <v>23</v>
      </c>
      <c r="B24" t="s">
        <v>140</v>
      </c>
      <c r="C24" t="s">
        <v>118</v>
      </c>
      <c r="D24">
        <v>14067</v>
      </c>
      <c r="E24">
        <f t="shared" si="0"/>
        <v>70335</v>
      </c>
    </row>
    <row r="25" spans="1:5">
      <c r="A25">
        <v>24</v>
      </c>
      <c r="B25" t="s">
        <v>141</v>
      </c>
      <c r="C25" t="s">
        <v>118</v>
      </c>
      <c r="D25">
        <v>15762</v>
      </c>
      <c r="E25">
        <f t="shared" si="0"/>
        <v>78810</v>
      </c>
    </row>
    <row r="26" spans="1:5">
      <c r="A26">
        <v>25</v>
      </c>
      <c r="B26" t="s">
        <v>142</v>
      </c>
      <c r="C26" t="s">
        <v>118</v>
      </c>
      <c r="D26">
        <v>12036</v>
      </c>
      <c r="E26">
        <f t="shared" si="0"/>
        <v>60180</v>
      </c>
    </row>
    <row r="27" spans="1:5">
      <c r="A27">
        <v>26</v>
      </c>
      <c r="B27" t="s">
        <v>143</v>
      </c>
      <c r="C27" t="s">
        <v>118</v>
      </c>
      <c r="D27">
        <v>6277</v>
      </c>
      <c r="E27">
        <f t="shared" si="0"/>
        <v>31385</v>
      </c>
    </row>
    <row r="28" spans="1:5">
      <c r="A28">
        <v>27</v>
      </c>
      <c r="B28" t="s">
        <v>144</v>
      </c>
      <c r="C28" t="s">
        <v>118</v>
      </c>
      <c r="D28">
        <v>9900</v>
      </c>
      <c r="E28">
        <f t="shared" si="0"/>
        <v>49500</v>
      </c>
    </row>
    <row r="29" spans="1:5">
      <c r="A29">
        <v>28</v>
      </c>
      <c r="B29" t="s">
        <v>145</v>
      </c>
      <c r="C29" t="s">
        <v>118</v>
      </c>
      <c r="D29">
        <v>69</v>
      </c>
      <c r="E29">
        <f t="shared" si="0"/>
        <v>345</v>
      </c>
    </row>
    <row r="30" spans="1:5">
      <c r="A30">
        <v>29</v>
      </c>
      <c r="B30" t="s">
        <v>146</v>
      </c>
      <c r="C30" t="s">
        <v>118</v>
      </c>
      <c r="D30">
        <v>6670</v>
      </c>
      <c r="E30">
        <f t="shared" si="0"/>
        <v>33350</v>
      </c>
    </row>
    <row r="31" spans="1:5">
      <c r="A31">
        <v>30</v>
      </c>
      <c r="B31" t="s">
        <v>147</v>
      </c>
      <c r="C31" t="s">
        <v>118</v>
      </c>
      <c r="D31">
        <v>5251</v>
      </c>
      <c r="E31">
        <f t="shared" si="0"/>
        <v>26255</v>
      </c>
    </row>
    <row r="32" spans="1:5">
      <c r="A32">
        <v>31</v>
      </c>
      <c r="B32" t="s">
        <v>148</v>
      </c>
      <c r="C32" t="s">
        <v>118</v>
      </c>
      <c r="D32">
        <v>6821</v>
      </c>
      <c r="E32">
        <f t="shared" si="0"/>
        <v>34105</v>
      </c>
    </row>
    <row r="33" spans="1:5">
      <c r="A33">
        <v>32</v>
      </c>
      <c r="B33" t="s">
        <v>149</v>
      </c>
      <c r="C33" t="s">
        <v>150</v>
      </c>
      <c r="D33">
        <v>20</v>
      </c>
      <c r="E33">
        <f>D33*3</f>
        <v>60</v>
      </c>
    </row>
    <row r="34" spans="1:5">
      <c r="A34">
        <v>33</v>
      </c>
      <c r="B34" t="s">
        <v>151</v>
      </c>
      <c r="C34" t="s">
        <v>150</v>
      </c>
      <c r="D34">
        <v>7027</v>
      </c>
      <c r="E34">
        <f t="shared" ref="E34:E77" si="1">D34*3</f>
        <v>21081</v>
      </c>
    </row>
    <row r="35" spans="1:5">
      <c r="A35">
        <v>34</v>
      </c>
      <c r="B35" t="s">
        <v>152</v>
      </c>
      <c r="C35" t="s">
        <v>150</v>
      </c>
      <c r="D35">
        <v>11312</v>
      </c>
      <c r="E35">
        <f t="shared" si="1"/>
        <v>33936</v>
      </c>
    </row>
    <row r="36" spans="1:5">
      <c r="A36">
        <v>35</v>
      </c>
      <c r="B36" t="s">
        <v>153</v>
      </c>
      <c r="C36" t="s">
        <v>150</v>
      </c>
      <c r="D36">
        <v>2329</v>
      </c>
      <c r="E36">
        <f t="shared" si="1"/>
        <v>6987</v>
      </c>
    </row>
    <row r="37" spans="1:5">
      <c r="A37">
        <v>36</v>
      </c>
      <c r="B37" t="s">
        <v>154</v>
      </c>
      <c r="C37" t="s">
        <v>150</v>
      </c>
      <c r="D37">
        <v>2493</v>
      </c>
      <c r="E37">
        <f t="shared" si="1"/>
        <v>7479</v>
      </c>
    </row>
    <row r="38" spans="1:5">
      <c r="A38">
        <v>37</v>
      </c>
      <c r="B38" t="s">
        <v>155</v>
      </c>
      <c r="C38" t="s">
        <v>150</v>
      </c>
      <c r="D38">
        <v>7156</v>
      </c>
      <c r="E38">
        <f t="shared" si="1"/>
        <v>21468</v>
      </c>
    </row>
    <row r="39" spans="1:5">
      <c r="A39">
        <v>38</v>
      </c>
      <c r="B39" t="s">
        <v>156</v>
      </c>
      <c r="C39" t="s">
        <v>150</v>
      </c>
      <c r="D39">
        <v>3696</v>
      </c>
      <c r="E39">
        <f t="shared" si="1"/>
        <v>11088</v>
      </c>
    </row>
    <row r="40" spans="1:5">
      <c r="A40">
        <v>39</v>
      </c>
      <c r="B40" t="s">
        <v>157</v>
      </c>
      <c r="C40" t="s">
        <v>150</v>
      </c>
      <c r="D40">
        <v>10212</v>
      </c>
      <c r="E40">
        <f t="shared" si="1"/>
        <v>30636</v>
      </c>
    </row>
    <row r="41" spans="1:5">
      <c r="A41">
        <v>40</v>
      </c>
      <c r="B41" t="s">
        <v>158</v>
      </c>
      <c r="C41" t="s">
        <v>150</v>
      </c>
      <c r="D41">
        <v>3831</v>
      </c>
      <c r="E41">
        <f t="shared" si="1"/>
        <v>11493</v>
      </c>
    </row>
    <row r="42" spans="1:5">
      <c r="A42">
        <v>41</v>
      </c>
      <c r="B42" t="s">
        <v>159</v>
      </c>
      <c r="C42" t="s">
        <v>150</v>
      </c>
      <c r="D42">
        <v>0</v>
      </c>
      <c r="E42">
        <f t="shared" si="1"/>
        <v>0</v>
      </c>
    </row>
    <row r="43" spans="1:5">
      <c r="A43">
        <v>42</v>
      </c>
      <c r="B43" t="s">
        <v>160</v>
      </c>
      <c r="C43" t="s">
        <v>150</v>
      </c>
      <c r="D43">
        <v>6</v>
      </c>
      <c r="E43">
        <f t="shared" si="1"/>
        <v>18</v>
      </c>
    </row>
    <row r="44" spans="1:5">
      <c r="A44">
        <v>43</v>
      </c>
      <c r="B44" t="s">
        <v>161</v>
      </c>
      <c r="C44" t="s">
        <v>150</v>
      </c>
      <c r="D44">
        <v>7897</v>
      </c>
      <c r="E44">
        <f t="shared" si="1"/>
        <v>23691</v>
      </c>
    </row>
    <row r="45" spans="1:5">
      <c r="A45">
        <v>44</v>
      </c>
      <c r="B45" t="s">
        <v>162</v>
      </c>
      <c r="C45" t="s">
        <v>150</v>
      </c>
      <c r="D45">
        <v>8050</v>
      </c>
      <c r="E45">
        <f t="shared" si="1"/>
        <v>24150</v>
      </c>
    </row>
    <row r="46" spans="1:5">
      <c r="A46">
        <v>45</v>
      </c>
      <c r="B46" t="s">
        <v>163</v>
      </c>
      <c r="C46" t="s">
        <v>150</v>
      </c>
      <c r="D46">
        <v>3115</v>
      </c>
      <c r="E46">
        <f t="shared" si="1"/>
        <v>9345</v>
      </c>
    </row>
    <row r="47" spans="1:5">
      <c r="A47">
        <v>46</v>
      </c>
      <c r="B47" t="s">
        <v>164</v>
      </c>
      <c r="C47" t="s">
        <v>150</v>
      </c>
      <c r="D47">
        <v>12735</v>
      </c>
      <c r="E47">
        <f t="shared" si="1"/>
        <v>38205</v>
      </c>
    </row>
    <row r="48" spans="1:5">
      <c r="A48">
        <v>47</v>
      </c>
      <c r="B48" t="s">
        <v>165</v>
      </c>
      <c r="C48" t="s">
        <v>150</v>
      </c>
      <c r="D48">
        <v>1229</v>
      </c>
      <c r="E48">
        <f t="shared" si="1"/>
        <v>3687</v>
      </c>
    </row>
    <row r="49" spans="1:5">
      <c r="A49">
        <v>48</v>
      </c>
      <c r="B49" t="s">
        <v>166</v>
      </c>
      <c r="C49" t="s">
        <v>150</v>
      </c>
      <c r="D49">
        <v>15850</v>
      </c>
      <c r="E49">
        <f t="shared" si="1"/>
        <v>47550</v>
      </c>
    </row>
    <row r="50" spans="1:5">
      <c r="A50">
        <v>49</v>
      </c>
      <c r="B50" t="s">
        <v>167</v>
      </c>
      <c r="C50" t="s">
        <v>150</v>
      </c>
      <c r="D50">
        <v>13526</v>
      </c>
      <c r="E50">
        <f t="shared" si="1"/>
        <v>40578</v>
      </c>
    </row>
    <row r="51" spans="1:5">
      <c r="A51">
        <v>50</v>
      </c>
      <c r="B51" t="s">
        <v>168</v>
      </c>
      <c r="C51" t="s">
        <v>150</v>
      </c>
      <c r="D51">
        <v>11970</v>
      </c>
      <c r="E51">
        <f t="shared" si="1"/>
        <v>35910</v>
      </c>
    </row>
    <row r="52" spans="1:5">
      <c r="A52">
        <v>51</v>
      </c>
      <c r="B52" t="s">
        <v>169</v>
      </c>
      <c r="C52" t="s">
        <v>150</v>
      </c>
      <c r="D52">
        <v>7702</v>
      </c>
      <c r="E52">
        <f t="shared" si="1"/>
        <v>23106</v>
      </c>
    </row>
    <row r="53" spans="1:5">
      <c r="A53">
        <v>52</v>
      </c>
      <c r="B53" t="s">
        <v>170</v>
      </c>
      <c r="C53" t="s">
        <v>150</v>
      </c>
      <c r="D53">
        <v>289</v>
      </c>
      <c r="E53">
        <f t="shared" si="1"/>
        <v>867</v>
      </c>
    </row>
    <row r="54" spans="1:5">
      <c r="A54">
        <v>53</v>
      </c>
      <c r="B54" t="s">
        <v>171</v>
      </c>
      <c r="C54" t="s">
        <v>150</v>
      </c>
      <c r="D54">
        <v>4956</v>
      </c>
      <c r="E54">
        <f t="shared" si="1"/>
        <v>14868</v>
      </c>
    </row>
    <row r="55" spans="1:5">
      <c r="A55">
        <v>54</v>
      </c>
      <c r="B55" t="s">
        <v>172</v>
      </c>
      <c r="C55" t="s">
        <v>150</v>
      </c>
      <c r="D55">
        <v>0</v>
      </c>
      <c r="E55">
        <f t="shared" si="1"/>
        <v>0</v>
      </c>
    </row>
    <row r="56" spans="1:5">
      <c r="A56">
        <v>55</v>
      </c>
      <c r="B56" t="s">
        <v>173</v>
      </c>
      <c r="C56" t="s">
        <v>150</v>
      </c>
      <c r="D56">
        <v>7022</v>
      </c>
      <c r="E56">
        <f t="shared" si="1"/>
        <v>21066</v>
      </c>
    </row>
    <row r="57" spans="1:5">
      <c r="A57">
        <v>56</v>
      </c>
      <c r="B57" t="s">
        <v>174</v>
      </c>
      <c r="C57" t="s">
        <v>150</v>
      </c>
      <c r="D57">
        <v>11353</v>
      </c>
      <c r="E57">
        <f t="shared" si="1"/>
        <v>34059</v>
      </c>
    </row>
    <row r="58" spans="1:5">
      <c r="A58">
        <v>57</v>
      </c>
      <c r="B58" t="s">
        <v>175</v>
      </c>
      <c r="C58" t="s">
        <v>150</v>
      </c>
      <c r="D58">
        <v>1212</v>
      </c>
      <c r="E58">
        <f t="shared" si="1"/>
        <v>3636</v>
      </c>
    </row>
    <row r="59" spans="1:5">
      <c r="A59">
        <v>58</v>
      </c>
      <c r="B59" t="s">
        <v>176</v>
      </c>
      <c r="C59" t="s">
        <v>150</v>
      </c>
      <c r="D59">
        <v>1</v>
      </c>
      <c r="E59">
        <f t="shared" si="1"/>
        <v>3</v>
      </c>
    </row>
    <row r="60" spans="1:5">
      <c r="A60">
        <v>59</v>
      </c>
      <c r="B60" t="s">
        <v>177</v>
      </c>
      <c r="C60" t="s">
        <v>150</v>
      </c>
      <c r="D60">
        <v>15230</v>
      </c>
      <c r="E60">
        <f t="shared" si="1"/>
        <v>45690</v>
      </c>
    </row>
    <row r="61" spans="1:5">
      <c r="A61">
        <v>60</v>
      </c>
      <c r="B61" t="s">
        <v>178</v>
      </c>
      <c r="C61" t="s">
        <v>150</v>
      </c>
      <c r="D61">
        <v>3970</v>
      </c>
      <c r="E61">
        <f t="shared" si="1"/>
        <v>11910</v>
      </c>
    </row>
    <row r="62" spans="1:5">
      <c r="A62">
        <v>61</v>
      </c>
      <c r="B62" t="s">
        <v>179</v>
      </c>
      <c r="C62" t="s">
        <v>150</v>
      </c>
      <c r="D62">
        <v>11432</v>
      </c>
      <c r="E62">
        <f t="shared" si="1"/>
        <v>34296</v>
      </c>
    </row>
    <row r="63" spans="1:5">
      <c r="A63">
        <v>62</v>
      </c>
      <c r="B63" t="s">
        <v>180</v>
      </c>
      <c r="C63" t="s">
        <v>150</v>
      </c>
      <c r="D63">
        <v>4518</v>
      </c>
      <c r="E63">
        <f t="shared" si="1"/>
        <v>13554</v>
      </c>
    </row>
    <row r="64" spans="1:5">
      <c r="A64">
        <v>63</v>
      </c>
      <c r="B64" t="s">
        <v>181</v>
      </c>
      <c r="C64" t="s">
        <v>150</v>
      </c>
      <c r="D64">
        <v>15039</v>
      </c>
      <c r="E64">
        <f t="shared" si="1"/>
        <v>45117</v>
      </c>
    </row>
    <row r="65" spans="1:5">
      <c r="A65">
        <v>64</v>
      </c>
      <c r="B65" t="s">
        <v>182</v>
      </c>
      <c r="C65" t="s">
        <v>150</v>
      </c>
      <c r="D65">
        <v>5893</v>
      </c>
      <c r="E65">
        <f t="shared" si="1"/>
        <v>17679</v>
      </c>
    </row>
    <row r="66" spans="1:5">
      <c r="A66">
        <v>65</v>
      </c>
      <c r="B66" t="s">
        <v>183</v>
      </c>
      <c r="C66" t="s">
        <v>150</v>
      </c>
      <c r="D66">
        <v>12611</v>
      </c>
      <c r="E66">
        <f t="shared" si="1"/>
        <v>37833</v>
      </c>
    </row>
    <row r="67" spans="1:5">
      <c r="A67">
        <v>66</v>
      </c>
      <c r="B67" t="s">
        <v>184</v>
      </c>
      <c r="C67" t="s">
        <v>150</v>
      </c>
      <c r="D67">
        <v>7954</v>
      </c>
      <c r="E67">
        <f t="shared" si="1"/>
        <v>23862</v>
      </c>
    </row>
    <row r="68" spans="1:5">
      <c r="A68">
        <v>67</v>
      </c>
      <c r="B68" t="s">
        <v>185</v>
      </c>
      <c r="C68" t="s">
        <v>150</v>
      </c>
      <c r="D68">
        <v>6040</v>
      </c>
      <c r="E68">
        <f t="shared" si="1"/>
        <v>18120</v>
      </c>
    </row>
    <row r="69" spans="1:5">
      <c r="A69">
        <v>68</v>
      </c>
      <c r="B69" t="s">
        <v>186</v>
      </c>
      <c r="C69" t="s">
        <v>150</v>
      </c>
      <c r="D69">
        <v>12041</v>
      </c>
      <c r="E69">
        <f t="shared" si="1"/>
        <v>36123</v>
      </c>
    </row>
    <row r="70" spans="1:5">
      <c r="A70">
        <v>69</v>
      </c>
      <c r="B70" t="s">
        <v>187</v>
      </c>
      <c r="C70" t="s">
        <v>150</v>
      </c>
      <c r="D70">
        <v>0</v>
      </c>
      <c r="E70">
        <f t="shared" si="1"/>
        <v>0</v>
      </c>
    </row>
    <row r="71" spans="1:5">
      <c r="A71">
        <v>70</v>
      </c>
      <c r="B71" t="s">
        <v>188</v>
      </c>
      <c r="C71" t="s">
        <v>150</v>
      </c>
      <c r="D71">
        <v>4747</v>
      </c>
      <c r="E71">
        <f t="shared" si="1"/>
        <v>14241</v>
      </c>
    </row>
    <row r="72" spans="1:5">
      <c r="A72">
        <v>71</v>
      </c>
      <c r="B72" t="s">
        <v>189</v>
      </c>
      <c r="C72" t="s">
        <v>150</v>
      </c>
      <c r="D72">
        <v>13629</v>
      </c>
      <c r="E72">
        <f t="shared" si="1"/>
        <v>40887</v>
      </c>
    </row>
    <row r="73" spans="1:5">
      <c r="A73">
        <v>72</v>
      </c>
      <c r="B73" t="s">
        <v>190</v>
      </c>
      <c r="C73" t="s">
        <v>150</v>
      </c>
      <c r="D73">
        <v>0</v>
      </c>
      <c r="E73">
        <f t="shared" si="1"/>
        <v>0</v>
      </c>
    </row>
    <row r="74" spans="1:5">
      <c r="A74">
        <v>73</v>
      </c>
      <c r="B74" t="s">
        <v>191</v>
      </c>
      <c r="C74" t="s">
        <v>150</v>
      </c>
      <c r="D74">
        <v>7652</v>
      </c>
      <c r="E74">
        <f t="shared" si="1"/>
        <v>22956</v>
      </c>
    </row>
    <row r="75" spans="1:5">
      <c r="A75">
        <v>74</v>
      </c>
      <c r="B75" t="s">
        <v>192</v>
      </c>
      <c r="C75" t="s">
        <v>150</v>
      </c>
      <c r="D75">
        <v>4853</v>
      </c>
      <c r="E75">
        <f t="shared" si="1"/>
        <v>14559</v>
      </c>
    </row>
    <row r="76" spans="1:5">
      <c r="A76">
        <v>75</v>
      </c>
      <c r="B76" t="s">
        <v>193</v>
      </c>
      <c r="C76" t="s">
        <v>150</v>
      </c>
      <c r="D76">
        <v>51</v>
      </c>
      <c r="E76">
        <f t="shared" si="1"/>
        <v>153</v>
      </c>
    </row>
    <row r="77" spans="1:5">
      <c r="A77">
        <v>76</v>
      </c>
      <c r="B77" t="s">
        <v>194</v>
      </c>
      <c r="C77" t="s">
        <v>150</v>
      </c>
      <c r="D77">
        <v>13868</v>
      </c>
      <c r="E77">
        <f t="shared" si="1"/>
        <v>41604</v>
      </c>
    </row>
    <row r="78" spans="1:5">
      <c r="A78">
        <v>77</v>
      </c>
      <c r="B78" t="s">
        <v>195</v>
      </c>
      <c r="C78" t="s">
        <v>196</v>
      </c>
      <c r="D78">
        <v>6355</v>
      </c>
      <c r="E78">
        <f>D78*12</f>
        <v>76260</v>
      </c>
    </row>
    <row r="79" spans="1:5">
      <c r="A79">
        <v>78</v>
      </c>
      <c r="B79" t="s">
        <v>197</v>
      </c>
      <c r="C79" t="s">
        <v>196</v>
      </c>
      <c r="D79">
        <v>431</v>
      </c>
      <c r="E79">
        <f t="shared" ref="E79:E111" si="2">D79*12</f>
        <v>5172</v>
      </c>
    </row>
    <row r="80" spans="1:5">
      <c r="A80">
        <v>79</v>
      </c>
      <c r="B80" t="s">
        <v>198</v>
      </c>
      <c r="C80" t="s">
        <v>196</v>
      </c>
      <c r="D80">
        <v>2505</v>
      </c>
      <c r="E80">
        <f t="shared" si="2"/>
        <v>30060</v>
      </c>
    </row>
    <row r="81" spans="1:5">
      <c r="A81">
        <v>80</v>
      </c>
      <c r="B81" t="s">
        <v>199</v>
      </c>
      <c r="C81" t="s">
        <v>196</v>
      </c>
      <c r="D81">
        <v>12262</v>
      </c>
      <c r="E81">
        <f t="shared" si="2"/>
        <v>147144</v>
      </c>
    </row>
    <row r="82" spans="1:5">
      <c r="A82">
        <v>81</v>
      </c>
      <c r="B82" t="s">
        <v>200</v>
      </c>
      <c r="C82" t="s">
        <v>196</v>
      </c>
      <c r="D82">
        <v>61</v>
      </c>
      <c r="E82">
        <f t="shared" si="2"/>
        <v>732</v>
      </c>
    </row>
    <row r="83" spans="1:5">
      <c r="A83">
        <v>82</v>
      </c>
      <c r="B83" t="s">
        <v>201</v>
      </c>
      <c r="C83" t="s">
        <v>196</v>
      </c>
      <c r="D83">
        <v>641</v>
      </c>
      <c r="E83">
        <f t="shared" si="2"/>
        <v>7692</v>
      </c>
    </row>
    <row r="84" spans="1:5">
      <c r="A84">
        <v>83</v>
      </c>
      <c r="B84" t="s">
        <v>202</v>
      </c>
      <c r="C84" t="s">
        <v>196</v>
      </c>
      <c r="D84">
        <v>5813</v>
      </c>
      <c r="E84">
        <f t="shared" si="2"/>
        <v>69756</v>
      </c>
    </row>
    <row r="85" spans="1:5">
      <c r="A85">
        <v>84</v>
      </c>
      <c r="B85" t="s">
        <v>203</v>
      </c>
      <c r="C85" t="s">
        <v>196</v>
      </c>
      <c r="D85">
        <v>13757</v>
      </c>
      <c r="E85">
        <f t="shared" si="2"/>
        <v>165084</v>
      </c>
    </row>
    <row r="86" spans="1:5">
      <c r="A86">
        <v>85</v>
      </c>
      <c r="B86" t="s">
        <v>204</v>
      </c>
      <c r="C86" t="s">
        <v>196</v>
      </c>
      <c r="D86">
        <v>4931</v>
      </c>
      <c r="E86">
        <f t="shared" si="2"/>
        <v>59172</v>
      </c>
    </row>
    <row r="87" spans="1:5">
      <c r="A87">
        <v>86</v>
      </c>
      <c r="B87" t="s">
        <v>205</v>
      </c>
      <c r="C87" t="s">
        <v>196</v>
      </c>
      <c r="D87">
        <v>4547</v>
      </c>
      <c r="E87">
        <f t="shared" si="2"/>
        <v>54564</v>
      </c>
    </row>
    <row r="88" spans="1:5">
      <c r="A88">
        <v>87</v>
      </c>
      <c r="B88" t="s">
        <v>206</v>
      </c>
      <c r="C88" t="s">
        <v>196</v>
      </c>
      <c r="D88">
        <v>16603</v>
      </c>
      <c r="E88">
        <f t="shared" si="2"/>
        <v>199236</v>
      </c>
    </row>
    <row r="89" spans="1:5">
      <c r="A89">
        <v>88</v>
      </c>
      <c r="B89" t="s">
        <v>207</v>
      </c>
      <c r="C89" t="s">
        <v>196</v>
      </c>
      <c r="D89">
        <v>13010</v>
      </c>
      <c r="E89">
        <f t="shared" si="2"/>
        <v>156120</v>
      </c>
    </row>
    <row r="90" spans="1:5">
      <c r="A90">
        <v>89</v>
      </c>
      <c r="B90" t="s">
        <v>208</v>
      </c>
      <c r="C90" t="s">
        <v>196</v>
      </c>
      <c r="D90">
        <v>13106</v>
      </c>
      <c r="E90">
        <f t="shared" si="2"/>
        <v>157272</v>
      </c>
    </row>
    <row r="91" spans="1:5">
      <c r="A91">
        <v>90</v>
      </c>
      <c r="B91" t="s">
        <v>209</v>
      </c>
      <c r="C91" t="s">
        <v>196</v>
      </c>
      <c r="D91">
        <v>8658</v>
      </c>
      <c r="E91">
        <f t="shared" si="2"/>
        <v>103896</v>
      </c>
    </row>
    <row r="92" spans="1:5">
      <c r="A92">
        <v>91</v>
      </c>
      <c r="B92" t="s">
        <v>210</v>
      </c>
      <c r="C92" t="s">
        <v>196</v>
      </c>
      <c r="D92">
        <v>14734</v>
      </c>
      <c r="E92">
        <f t="shared" si="2"/>
        <v>176808</v>
      </c>
    </row>
    <row r="93" spans="1:5">
      <c r="A93">
        <v>92</v>
      </c>
      <c r="B93" t="s">
        <v>211</v>
      </c>
      <c r="C93" t="s">
        <v>196</v>
      </c>
      <c r="D93">
        <v>14788</v>
      </c>
      <c r="E93">
        <f t="shared" si="2"/>
        <v>177456</v>
      </c>
    </row>
    <row r="94" spans="1:5">
      <c r="A94">
        <v>93</v>
      </c>
      <c r="B94" t="s">
        <v>212</v>
      </c>
      <c r="C94" t="s">
        <v>196</v>
      </c>
      <c r="D94">
        <v>0</v>
      </c>
      <c r="E94">
        <f t="shared" si="2"/>
        <v>0</v>
      </c>
    </row>
    <row r="95" spans="1:5">
      <c r="A95">
        <v>94</v>
      </c>
      <c r="B95" t="s">
        <v>213</v>
      </c>
      <c r="C95" t="s">
        <v>196</v>
      </c>
      <c r="D95">
        <v>14738</v>
      </c>
      <c r="E95">
        <f t="shared" si="2"/>
        <v>176856</v>
      </c>
    </row>
    <row r="96" spans="1:5">
      <c r="A96">
        <v>95</v>
      </c>
      <c r="B96" t="s">
        <v>214</v>
      </c>
      <c r="C96" t="s">
        <v>196</v>
      </c>
      <c r="D96">
        <v>7</v>
      </c>
      <c r="E96">
        <f t="shared" si="2"/>
        <v>84</v>
      </c>
    </row>
    <row r="97" spans="1:5">
      <c r="A97">
        <v>96</v>
      </c>
      <c r="B97" t="s">
        <v>215</v>
      </c>
      <c r="C97" t="s">
        <v>196</v>
      </c>
      <c r="D97">
        <v>4470</v>
      </c>
      <c r="E97">
        <f t="shared" si="2"/>
        <v>53640</v>
      </c>
    </row>
    <row r="98" spans="1:5">
      <c r="A98">
        <v>97</v>
      </c>
      <c r="B98" t="s">
        <v>216</v>
      </c>
      <c r="C98" t="s">
        <v>196</v>
      </c>
      <c r="D98">
        <v>4280</v>
      </c>
      <c r="E98">
        <f t="shared" si="2"/>
        <v>51360</v>
      </c>
    </row>
    <row r="99" spans="1:5">
      <c r="A99">
        <v>98</v>
      </c>
      <c r="B99" t="s">
        <v>217</v>
      </c>
      <c r="C99" t="s">
        <v>196</v>
      </c>
      <c r="D99">
        <v>59</v>
      </c>
      <c r="E99">
        <f t="shared" si="2"/>
        <v>708</v>
      </c>
    </row>
    <row r="100" spans="1:5">
      <c r="A100">
        <v>99</v>
      </c>
      <c r="B100" t="s">
        <v>218</v>
      </c>
      <c r="C100" t="s">
        <v>196</v>
      </c>
      <c r="D100">
        <v>4792</v>
      </c>
      <c r="E100">
        <f t="shared" si="2"/>
        <v>57504</v>
      </c>
    </row>
    <row r="101" spans="1:5">
      <c r="A101">
        <v>100</v>
      </c>
      <c r="B101" t="s">
        <v>219</v>
      </c>
      <c r="C101" t="s">
        <v>196</v>
      </c>
      <c r="D101">
        <v>7583</v>
      </c>
      <c r="E101">
        <f t="shared" si="2"/>
        <v>90996</v>
      </c>
    </row>
    <row r="102" spans="1:5">
      <c r="A102">
        <v>101</v>
      </c>
      <c r="B102" t="s">
        <v>220</v>
      </c>
      <c r="C102" t="s">
        <v>196</v>
      </c>
      <c r="D102">
        <v>0</v>
      </c>
      <c r="E102">
        <f t="shared" si="2"/>
        <v>0</v>
      </c>
    </row>
    <row r="103" spans="1:5">
      <c r="A103">
        <v>102</v>
      </c>
      <c r="B103" t="s">
        <v>221</v>
      </c>
      <c r="C103" t="s">
        <v>196</v>
      </c>
      <c r="D103">
        <v>11328</v>
      </c>
      <c r="E103">
        <f t="shared" si="2"/>
        <v>135936</v>
      </c>
    </row>
    <row r="104" spans="1:5">
      <c r="A104">
        <v>103</v>
      </c>
      <c r="B104" t="s">
        <v>222</v>
      </c>
      <c r="C104" t="s">
        <v>196</v>
      </c>
      <c r="D104">
        <v>2137</v>
      </c>
      <c r="E104">
        <f t="shared" si="2"/>
        <v>25644</v>
      </c>
    </row>
    <row r="105" spans="1:5">
      <c r="A105">
        <v>104</v>
      </c>
      <c r="B105" t="s">
        <v>223</v>
      </c>
      <c r="C105" t="s">
        <v>196</v>
      </c>
      <c r="D105">
        <v>0</v>
      </c>
      <c r="E105">
        <f t="shared" si="2"/>
        <v>0</v>
      </c>
    </row>
    <row r="106" spans="1:5">
      <c r="A106">
        <v>105</v>
      </c>
      <c r="B106" t="s">
        <v>224</v>
      </c>
      <c r="C106" t="s">
        <v>196</v>
      </c>
      <c r="D106">
        <v>6899</v>
      </c>
      <c r="E106">
        <f t="shared" si="2"/>
        <v>82788</v>
      </c>
    </row>
    <row r="107" spans="1:5">
      <c r="A107">
        <v>106</v>
      </c>
      <c r="B107" t="s">
        <v>225</v>
      </c>
      <c r="C107" t="s">
        <v>196</v>
      </c>
      <c r="D107">
        <v>7446</v>
      </c>
      <c r="E107">
        <f t="shared" si="2"/>
        <v>89352</v>
      </c>
    </row>
    <row r="108" spans="1:5">
      <c r="A108">
        <v>107</v>
      </c>
      <c r="B108" t="s">
        <v>226</v>
      </c>
      <c r="C108" t="s">
        <v>196</v>
      </c>
      <c r="D108">
        <v>0</v>
      </c>
      <c r="E108">
        <f t="shared" si="2"/>
        <v>0</v>
      </c>
    </row>
    <row r="109" spans="1:5">
      <c r="A109">
        <v>108</v>
      </c>
      <c r="B109" t="s">
        <v>227</v>
      </c>
      <c r="C109" t="s">
        <v>196</v>
      </c>
      <c r="D109">
        <v>7</v>
      </c>
      <c r="E109">
        <f t="shared" si="2"/>
        <v>84</v>
      </c>
    </row>
    <row r="110" spans="1:5">
      <c r="A110">
        <v>109</v>
      </c>
      <c r="B110" t="s">
        <v>228</v>
      </c>
      <c r="C110" t="s">
        <v>196</v>
      </c>
      <c r="D110">
        <v>13798</v>
      </c>
      <c r="E110">
        <f t="shared" si="2"/>
        <v>165576</v>
      </c>
    </row>
    <row r="111" spans="1:5">
      <c r="A111">
        <v>110</v>
      </c>
      <c r="B111" t="s">
        <v>229</v>
      </c>
      <c r="C111" t="s">
        <v>196</v>
      </c>
      <c r="D111">
        <v>8315</v>
      </c>
      <c r="E111">
        <f t="shared" si="2"/>
        <v>99780</v>
      </c>
    </row>
    <row r="112" spans="1:5">
      <c r="A112">
        <v>111</v>
      </c>
      <c r="B112" t="s">
        <v>230</v>
      </c>
      <c r="C112" t="s">
        <v>231</v>
      </c>
      <c r="D112">
        <v>13790</v>
      </c>
      <c r="E112">
        <f>D112*16</f>
        <v>220640</v>
      </c>
    </row>
    <row r="113" spans="1:5">
      <c r="A113">
        <v>112</v>
      </c>
      <c r="B113" t="s">
        <v>232</v>
      </c>
      <c r="C113" t="s">
        <v>231</v>
      </c>
      <c r="D113">
        <v>8416</v>
      </c>
      <c r="E113">
        <f t="shared" ref="E113:E130" si="3">D113*16</f>
        <v>134656</v>
      </c>
    </row>
    <row r="114" spans="1:5">
      <c r="A114">
        <v>113</v>
      </c>
      <c r="B114" t="s">
        <v>233</v>
      </c>
      <c r="C114" t="s">
        <v>231</v>
      </c>
      <c r="D114">
        <v>39720</v>
      </c>
      <c r="E114">
        <f t="shared" si="3"/>
        <v>635520</v>
      </c>
    </row>
    <row r="115" spans="1:5">
      <c r="A115">
        <v>114</v>
      </c>
      <c r="B115" t="s">
        <v>234</v>
      </c>
      <c r="C115" t="s">
        <v>231</v>
      </c>
      <c r="D115">
        <v>27547</v>
      </c>
      <c r="E115">
        <f t="shared" si="3"/>
        <v>440752</v>
      </c>
    </row>
    <row r="116" spans="1:5">
      <c r="A116">
        <v>115</v>
      </c>
      <c r="B116" t="s">
        <v>235</v>
      </c>
      <c r="C116" t="s">
        <v>231</v>
      </c>
      <c r="D116">
        <v>5946</v>
      </c>
      <c r="E116">
        <f t="shared" si="3"/>
        <v>95136</v>
      </c>
    </row>
    <row r="117" spans="1:5">
      <c r="A117">
        <v>116</v>
      </c>
      <c r="B117" t="s">
        <v>236</v>
      </c>
      <c r="C117" t="s">
        <v>231</v>
      </c>
      <c r="D117">
        <v>25518</v>
      </c>
      <c r="E117">
        <f t="shared" si="3"/>
        <v>408288</v>
      </c>
    </row>
    <row r="118" spans="1:5">
      <c r="A118">
        <v>117</v>
      </c>
      <c r="B118" t="s">
        <v>237</v>
      </c>
      <c r="C118" t="s">
        <v>231</v>
      </c>
      <c r="D118">
        <v>9814</v>
      </c>
      <c r="E118">
        <f t="shared" si="3"/>
        <v>157024</v>
      </c>
    </row>
    <row r="119" spans="1:5">
      <c r="A119">
        <v>118</v>
      </c>
      <c r="B119" t="s">
        <v>238</v>
      </c>
      <c r="C119" t="s">
        <v>231</v>
      </c>
      <c r="D119">
        <v>22120</v>
      </c>
      <c r="E119">
        <f t="shared" si="3"/>
        <v>353920</v>
      </c>
    </row>
    <row r="120" spans="1:5">
      <c r="A120">
        <v>119</v>
      </c>
      <c r="B120" t="s">
        <v>239</v>
      </c>
      <c r="C120" t="s">
        <v>231</v>
      </c>
      <c r="D120">
        <v>34691</v>
      </c>
      <c r="E120">
        <f t="shared" si="3"/>
        <v>555056</v>
      </c>
    </row>
    <row r="121" spans="1:5">
      <c r="A121">
        <v>120</v>
      </c>
      <c r="B121" t="s">
        <v>240</v>
      </c>
      <c r="C121" t="s">
        <v>231</v>
      </c>
      <c r="D121">
        <v>7741</v>
      </c>
      <c r="E121">
        <f t="shared" si="3"/>
        <v>123856</v>
      </c>
    </row>
    <row r="122" spans="1:5">
      <c r="A122">
        <v>121</v>
      </c>
      <c r="B122" t="s">
        <v>241</v>
      </c>
      <c r="C122" t="s">
        <v>231</v>
      </c>
      <c r="D122">
        <v>39064</v>
      </c>
      <c r="E122">
        <f t="shared" si="3"/>
        <v>625024</v>
      </c>
    </row>
    <row r="123" spans="1:5">
      <c r="A123">
        <v>122</v>
      </c>
      <c r="B123" t="s">
        <v>242</v>
      </c>
      <c r="C123" t="s">
        <v>231</v>
      </c>
      <c r="D123">
        <v>29469</v>
      </c>
      <c r="E123">
        <f t="shared" si="3"/>
        <v>471504</v>
      </c>
    </row>
    <row r="124" spans="1:5">
      <c r="A124">
        <v>123</v>
      </c>
      <c r="B124" t="s">
        <v>243</v>
      </c>
      <c r="C124" t="s">
        <v>231</v>
      </c>
      <c r="D124">
        <v>51</v>
      </c>
      <c r="E124">
        <f t="shared" si="3"/>
        <v>816</v>
      </c>
    </row>
    <row r="125" spans="1:5">
      <c r="A125">
        <v>124</v>
      </c>
      <c r="B125" t="s">
        <v>244</v>
      </c>
      <c r="C125" t="s">
        <v>231</v>
      </c>
      <c r="D125">
        <v>0</v>
      </c>
      <c r="E125">
        <f t="shared" si="3"/>
        <v>0</v>
      </c>
    </row>
    <row r="126" spans="1:5">
      <c r="A126">
        <v>125</v>
      </c>
      <c r="B126" t="s">
        <v>245</v>
      </c>
      <c r="C126" t="s">
        <v>231</v>
      </c>
      <c r="D126">
        <v>26155</v>
      </c>
      <c r="E126">
        <f t="shared" si="3"/>
        <v>418480</v>
      </c>
    </row>
    <row r="127" spans="1:5">
      <c r="A127">
        <v>126</v>
      </c>
      <c r="B127" t="s">
        <v>246</v>
      </c>
      <c r="C127" t="s">
        <v>231</v>
      </c>
      <c r="D127">
        <v>0</v>
      </c>
      <c r="E127">
        <f t="shared" si="3"/>
        <v>0</v>
      </c>
    </row>
    <row r="128" spans="1:5">
      <c r="A128">
        <v>127</v>
      </c>
      <c r="B128" t="s">
        <v>247</v>
      </c>
      <c r="C128" t="s">
        <v>231</v>
      </c>
      <c r="D128">
        <v>0</v>
      </c>
      <c r="E128">
        <f t="shared" si="3"/>
        <v>0</v>
      </c>
    </row>
    <row r="129" spans="1:5">
      <c r="A129">
        <v>128</v>
      </c>
      <c r="B129" t="s">
        <v>248</v>
      </c>
      <c r="C129" t="s">
        <v>231</v>
      </c>
      <c r="D129">
        <v>29148</v>
      </c>
      <c r="E129">
        <f t="shared" si="3"/>
        <v>466368</v>
      </c>
    </row>
    <row r="130" spans="1:5">
      <c r="A130">
        <v>129</v>
      </c>
      <c r="B130" t="s">
        <v>249</v>
      </c>
      <c r="C130" t="s">
        <v>231</v>
      </c>
      <c r="D130">
        <v>45877</v>
      </c>
      <c r="E130">
        <f t="shared" si="3"/>
        <v>734032</v>
      </c>
    </row>
    <row r="131" spans="1:5">
      <c r="A131">
        <v>130</v>
      </c>
      <c r="B131" t="s">
        <v>250</v>
      </c>
      <c r="C131" t="s">
        <v>251</v>
      </c>
      <c r="D131">
        <v>6383</v>
      </c>
      <c r="E131">
        <f>D131*17</f>
        <v>108511</v>
      </c>
    </row>
    <row r="132" spans="1:5">
      <c r="A132">
        <v>131</v>
      </c>
      <c r="B132" t="s">
        <v>252</v>
      </c>
      <c r="C132" t="s">
        <v>251</v>
      </c>
      <c r="D132">
        <v>0</v>
      </c>
      <c r="E132">
        <f t="shared" ref="E132:E187" si="4">D132*17</f>
        <v>0</v>
      </c>
    </row>
    <row r="133" spans="1:5">
      <c r="A133">
        <v>132</v>
      </c>
      <c r="B133" t="s">
        <v>253</v>
      </c>
      <c r="C133" t="s">
        <v>251</v>
      </c>
      <c r="D133">
        <v>7467</v>
      </c>
      <c r="E133">
        <f t="shared" si="4"/>
        <v>126939</v>
      </c>
    </row>
    <row r="134" spans="1:5">
      <c r="A134">
        <v>133</v>
      </c>
      <c r="B134" t="s">
        <v>254</v>
      </c>
      <c r="C134" t="s">
        <v>251</v>
      </c>
      <c r="D134">
        <v>409</v>
      </c>
      <c r="E134">
        <f t="shared" si="4"/>
        <v>6953</v>
      </c>
    </row>
    <row r="135" spans="1:5">
      <c r="A135">
        <v>134</v>
      </c>
      <c r="B135" t="s">
        <v>255</v>
      </c>
      <c r="C135" t="s">
        <v>251</v>
      </c>
      <c r="D135">
        <v>4549</v>
      </c>
      <c r="E135">
        <f t="shared" si="4"/>
        <v>77333</v>
      </c>
    </row>
    <row r="136" spans="1:5">
      <c r="A136">
        <v>135</v>
      </c>
      <c r="B136" t="s">
        <v>256</v>
      </c>
      <c r="C136" t="s">
        <v>251</v>
      </c>
      <c r="D136">
        <v>8165</v>
      </c>
      <c r="E136">
        <f t="shared" si="4"/>
        <v>138805</v>
      </c>
    </row>
    <row r="137" spans="1:5">
      <c r="A137">
        <v>136</v>
      </c>
      <c r="B137" t="s">
        <v>257</v>
      </c>
      <c r="C137" t="s">
        <v>251</v>
      </c>
      <c r="D137">
        <v>2873</v>
      </c>
      <c r="E137">
        <f t="shared" si="4"/>
        <v>48841</v>
      </c>
    </row>
    <row r="138" spans="1:5">
      <c r="A138">
        <v>137</v>
      </c>
      <c r="B138" t="s">
        <v>258</v>
      </c>
      <c r="C138" t="s">
        <v>251</v>
      </c>
      <c r="D138">
        <v>6717</v>
      </c>
      <c r="E138">
        <f t="shared" si="4"/>
        <v>114189</v>
      </c>
    </row>
    <row r="139" spans="1:5">
      <c r="A139">
        <v>138</v>
      </c>
      <c r="B139" t="s">
        <v>259</v>
      </c>
      <c r="C139" t="s">
        <v>251</v>
      </c>
      <c r="D139">
        <v>707</v>
      </c>
      <c r="E139">
        <f t="shared" si="4"/>
        <v>12019</v>
      </c>
    </row>
    <row r="140" spans="1:5">
      <c r="A140">
        <v>139</v>
      </c>
      <c r="B140" t="s">
        <v>260</v>
      </c>
      <c r="C140" t="s">
        <v>251</v>
      </c>
      <c r="D140">
        <v>7871</v>
      </c>
      <c r="E140">
        <f t="shared" si="4"/>
        <v>133807</v>
      </c>
    </row>
    <row r="141" spans="1:5">
      <c r="A141">
        <v>140</v>
      </c>
      <c r="B141" t="s">
        <v>261</v>
      </c>
      <c r="C141" t="s">
        <v>251</v>
      </c>
      <c r="D141">
        <v>5121</v>
      </c>
      <c r="E141">
        <f t="shared" si="4"/>
        <v>87057</v>
      </c>
    </row>
    <row r="142" spans="1:5">
      <c r="A142">
        <v>141</v>
      </c>
      <c r="B142" t="s">
        <v>262</v>
      </c>
      <c r="C142" t="s">
        <v>251</v>
      </c>
      <c r="D142">
        <v>4769</v>
      </c>
      <c r="E142">
        <f t="shared" si="4"/>
        <v>81073</v>
      </c>
    </row>
    <row r="143" spans="1:5">
      <c r="A143">
        <v>142</v>
      </c>
      <c r="B143" t="s">
        <v>263</v>
      </c>
      <c r="C143" t="s">
        <v>251</v>
      </c>
      <c r="D143">
        <v>4011</v>
      </c>
      <c r="E143">
        <f t="shared" si="4"/>
        <v>68187</v>
      </c>
    </row>
    <row r="144" spans="1:5">
      <c r="A144">
        <v>143</v>
      </c>
      <c r="B144" t="s">
        <v>264</v>
      </c>
      <c r="C144" t="s">
        <v>251</v>
      </c>
      <c r="D144">
        <v>3495</v>
      </c>
      <c r="E144">
        <f t="shared" si="4"/>
        <v>59415</v>
      </c>
    </row>
    <row r="145" spans="1:5">
      <c r="A145">
        <v>144</v>
      </c>
      <c r="B145" t="s">
        <v>265</v>
      </c>
      <c r="C145" t="s">
        <v>251</v>
      </c>
      <c r="D145">
        <v>5582</v>
      </c>
      <c r="E145">
        <f t="shared" si="4"/>
        <v>94894</v>
      </c>
    </row>
    <row r="146" spans="1:5">
      <c r="A146">
        <v>145</v>
      </c>
      <c r="B146" t="s">
        <v>266</v>
      </c>
      <c r="C146" t="s">
        <v>251</v>
      </c>
      <c r="D146">
        <v>5663</v>
      </c>
      <c r="E146">
        <f t="shared" si="4"/>
        <v>96271</v>
      </c>
    </row>
    <row r="147" spans="1:5">
      <c r="A147">
        <v>146</v>
      </c>
      <c r="B147" t="s">
        <v>267</v>
      </c>
      <c r="C147" t="s">
        <v>251</v>
      </c>
      <c r="D147">
        <v>9112</v>
      </c>
      <c r="E147">
        <f t="shared" si="4"/>
        <v>154904</v>
      </c>
    </row>
    <row r="148" spans="1:5">
      <c r="A148">
        <v>147</v>
      </c>
      <c r="B148" t="s">
        <v>268</v>
      </c>
      <c r="C148" t="s">
        <v>251</v>
      </c>
      <c r="D148">
        <v>7771</v>
      </c>
      <c r="E148">
        <f t="shared" si="4"/>
        <v>132107</v>
      </c>
    </row>
    <row r="149" spans="1:5">
      <c r="A149">
        <v>148</v>
      </c>
      <c r="B149" t="s">
        <v>269</v>
      </c>
      <c r="C149" t="s">
        <v>251</v>
      </c>
      <c r="D149">
        <v>76</v>
      </c>
      <c r="E149">
        <f t="shared" si="4"/>
        <v>1292</v>
      </c>
    </row>
    <row r="150" spans="1:5">
      <c r="A150">
        <v>149</v>
      </c>
      <c r="B150" t="s">
        <v>270</v>
      </c>
      <c r="C150" t="s">
        <v>251</v>
      </c>
      <c r="D150">
        <v>1073</v>
      </c>
      <c r="E150">
        <f t="shared" si="4"/>
        <v>18241</v>
      </c>
    </row>
    <row r="151" spans="1:5">
      <c r="A151">
        <v>150</v>
      </c>
      <c r="B151" t="s">
        <v>271</v>
      </c>
      <c r="C151" t="s">
        <v>251</v>
      </c>
      <c r="D151">
        <v>6613</v>
      </c>
      <c r="E151">
        <f t="shared" si="4"/>
        <v>112421</v>
      </c>
    </row>
    <row r="152" spans="1:5">
      <c r="A152">
        <v>151</v>
      </c>
      <c r="B152" t="s">
        <v>272</v>
      </c>
      <c r="C152" t="s">
        <v>251</v>
      </c>
      <c r="D152">
        <v>10004</v>
      </c>
      <c r="E152">
        <f t="shared" si="4"/>
        <v>170068</v>
      </c>
    </row>
    <row r="153" spans="1:5">
      <c r="A153">
        <v>152</v>
      </c>
      <c r="B153" t="s">
        <v>273</v>
      </c>
      <c r="C153" t="s">
        <v>251</v>
      </c>
      <c r="D153">
        <v>8007</v>
      </c>
      <c r="E153">
        <f t="shared" si="4"/>
        <v>136119</v>
      </c>
    </row>
    <row r="154" spans="1:5">
      <c r="A154">
        <v>153</v>
      </c>
      <c r="B154" t="s">
        <v>274</v>
      </c>
      <c r="C154" t="s">
        <v>251</v>
      </c>
      <c r="D154">
        <v>0</v>
      </c>
      <c r="E154">
        <f t="shared" si="4"/>
        <v>0</v>
      </c>
    </row>
    <row r="155" spans="1:5">
      <c r="A155">
        <v>154</v>
      </c>
      <c r="B155" t="s">
        <v>275</v>
      </c>
      <c r="C155" t="s">
        <v>251</v>
      </c>
      <c r="D155">
        <v>3743</v>
      </c>
      <c r="E155">
        <f t="shared" si="4"/>
        <v>63631</v>
      </c>
    </row>
    <row r="156" spans="1:5">
      <c r="A156">
        <v>155</v>
      </c>
      <c r="B156" t="s">
        <v>276</v>
      </c>
      <c r="C156" t="s">
        <v>251</v>
      </c>
      <c r="D156">
        <v>723</v>
      </c>
      <c r="E156">
        <f t="shared" si="4"/>
        <v>12291</v>
      </c>
    </row>
    <row r="157" spans="1:5">
      <c r="A157">
        <v>156</v>
      </c>
      <c r="B157" t="s">
        <v>277</v>
      </c>
      <c r="C157" t="s">
        <v>251</v>
      </c>
      <c r="D157">
        <v>7754</v>
      </c>
      <c r="E157">
        <f t="shared" si="4"/>
        <v>131818</v>
      </c>
    </row>
    <row r="158" spans="1:5">
      <c r="A158">
        <v>157</v>
      </c>
      <c r="B158" t="s">
        <v>278</v>
      </c>
      <c r="C158" t="s">
        <v>251</v>
      </c>
      <c r="D158">
        <v>5454</v>
      </c>
      <c r="E158">
        <f t="shared" si="4"/>
        <v>92718</v>
      </c>
    </row>
    <row r="159" spans="1:5">
      <c r="A159">
        <v>158</v>
      </c>
      <c r="B159" t="s">
        <v>279</v>
      </c>
      <c r="C159" t="s">
        <v>251</v>
      </c>
      <c r="D159">
        <v>2652</v>
      </c>
      <c r="E159">
        <f t="shared" si="4"/>
        <v>45084</v>
      </c>
    </row>
    <row r="160" spans="1:5">
      <c r="A160">
        <v>159</v>
      </c>
      <c r="B160" t="s">
        <v>280</v>
      </c>
      <c r="C160" t="s">
        <v>251</v>
      </c>
      <c r="D160">
        <v>2225</v>
      </c>
      <c r="E160">
        <f t="shared" si="4"/>
        <v>37825</v>
      </c>
    </row>
    <row r="161" spans="1:5">
      <c r="A161">
        <v>160</v>
      </c>
      <c r="B161" t="s">
        <v>281</v>
      </c>
      <c r="C161" t="s">
        <v>251</v>
      </c>
      <c r="D161">
        <v>0</v>
      </c>
      <c r="E161">
        <f t="shared" si="4"/>
        <v>0</v>
      </c>
    </row>
    <row r="162" spans="1:5">
      <c r="A162">
        <v>161</v>
      </c>
      <c r="B162" t="s">
        <v>282</v>
      </c>
      <c r="C162" t="s">
        <v>251</v>
      </c>
      <c r="D162">
        <v>617</v>
      </c>
      <c r="E162">
        <f t="shared" si="4"/>
        <v>10489</v>
      </c>
    </row>
    <row r="163" spans="1:5">
      <c r="A163">
        <v>162</v>
      </c>
      <c r="B163" t="s">
        <v>283</v>
      </c>
      <c r="C163" t="s">
        <v>251</v>
      </c>
      <c r="D163">
        <v>34</v>
      </c>
      <c r="E163">
        <f t="shared" si="4"/>
        <v>578</v>
      </c>
    </row>
    <row r="164" spans="1:5">
      <c r="A164">
        <v>163</v>
      </c>
      <c r="B164" t="s">
        <v>284</v>
      </c>
      <c r="C164" t="s">
        <v>251</v>
      </c>
      <c r="D164">
        <v>60</v>
      </c>
      <c r="E164">
        <f t="shared" si="4"/>
        <v>1020</v>
      </c>
    </row>
    <row r="165" spans="1:5">
      <c r="A165">
        <v>164</v>
      </c>
      <c r="B165" t="s">
        <v>285</v>
      </c>
      <c r="C165" t="s">
        <v>251</v>
      </c>
      <c r="D165">
        <v>4755</v>
      </c>
      <c r="E165">
        <f t="shared" si="4"/>
        <v>80835</v>
      </c>
    </row>
    <row r="166" spans="1:5">
      <c r="A166">
        <v>165</v>
      </c>
      <c r="B166" t="s">
        <v>286</v>
      </c>
      <c r="C166" t="s">
        <v>251</v>
      </c>
      <c r="D166">
        <v>0</v>
      </c>
      <c r="E166">
        <f t="shared" si="4"/>
        <v>0</v>
      </c>
    </row>
    <row r="167" spans="1:5">
      <c r="A167">
        <v>166</v>
      </c>
      <c r="B167" t="s">
        <v>287</v>
      </c>
      <c r="C167" t="s">
        <v>251</v>
      </c>
      <c r="D167">
        <v>0</v>
      </c>
      <c r="E167">
        <f t="shared" si="4"/>
        <v>0</v>
      </c>
    </row>
    <row r="168" spans="1:5">
      <c r="A168">
        <v>167</v>
      </c>
      <c r="B168" t="s">
        <v>288</v>
      </c>
      <c r="C168" t="s">
        <v>251</v>
      </c>
      <c r="D168">
        <v>1788</v>
      </c>
      <c r="E168">
        <f t="shared" si="4"/>
        <v>30396</v>
      </c>
    </row>
    <row r="169" spans="1:5">
      <c r="A169">
        <v>168</v>
      </c>
      <c r="B169" t="s">
        <v>289</v>
      </c>
      <c r="C169" t="s">
        <v>251</v>
      </c>
      <c r="D169">
        <v>1447</v>
      </c>
      <c r="E169">
        <f t="shared" si="4"/>
        <v>24599</v>
      </c>
    </row>
    <row r="170" spans="1:5">
      <c r="A170">
        <v>169</v>
      </c>
      <c r="B170" t="s">
        <v>290</v>
      </c>
      <c r="C170" t="s">
        <v>251</v>
      </c>
      <c r="D170">
        <v>1482</v>
      </c>
      <c r="E170">
        <f t="shared" si="4"/>
        <v>25194</v>
      </c>
    </row>
    <row r="171" spans="1:5">
      <c r="A171">
        <v>170</v>
      </c>
      <c r="B171" t="s">
        <v>291</v>
      </c>
      <c r="C171" t="s">
        <v>251</v>
      </c>
      <c r="D171">
        <v>8918</v>
      </c>
      <c r="E171">
        <f t="shared" si="4"/>
        <v>151606</v>
      </c>
    </row>
    <row r="172" spans="1:5">
      <c r="A172">
        <v>171</v>
      </c>
      <c r="B172" t="s">
        <v>292</v>
      </c>
      <c r="C172" t="s">
        <v>251</v>
      </c>
      <c r="D172">
        <v>9086</v>
      </c>
      <c r="E172">
        <f t="shared" si="4"/>
        <v>154462</v>
      </c>
    </row>
    <row r="173" spans="1:5">
      <c r="A173">
        <v>172</v>
      </c>
      <c r="B173" t="s">
        <v>293</v>
      </c>
      <c r="C173" t="s">
        <v>251</v>
      </c>
      <c r="D173">
        <v>4286</v>
      </c>
      <c r="E173">
        <f t="shared" si="4"/>
        <v>72862</v>
      </c>
    </row>
    <row r="174" spans="1:5">
      <c r="A174">
        <v>173</v>
      </c>
      <c r="B174" t="s">
        <v>294</v>
      </c>
      <c r="C174" t="s">
        <v>251</v>
      </c>
      <c r="D174">
        <v>5645</v>
      </c>
      <c r="E174">
        <f t="shared" si="4"/>
        <v>95965</v>
      </c>
    </row>
    <row r="175" spans="1:5">
      <c r="A175">
        <v>174</v>
      </c>
      <c r="B175" t="s">
        <v>295</v>
      </c>
      <c r="C175" t="s">
        <v>251</v>
      </c>
      <c r="D175">
        <v>5837</v>
      </c>
      <c r="E175">
        <f t="shared" si="4"/>
        <v>99229</v>
      </c>
    </row>
    <row r="176" spans="1:5">
      <c r="A176">
        <v>175</v>
      </c>
      <c r="B176" t="s">
        <v>296</v>
      </c>
      <c r="C176" t="s">
        <v>251</v>
      </c>
      <c r="D176">
        <v>4812</v>
      </c>
      <c r="E176">
        <f t="shared" si="4"/>
        <v>81804</v>
      </c>
    </row>
    <row r="177" spans="1:5">
      <c r="A177">
        <v>176</v>
      </c>
      <c r="B177" t="s">
        <v>297</v>
      </c>
      <c r="C177" t="s">
        <v>251</v>
      </c>
      <c r="D177">
        <v>7727</v>
      </c>
      <c r="E177">
        <f t="shared" si="4"/>
        <v>131359</v>
      </c>
    </row>
    <row r="178" spans="1:5">
      <c r="A178">
        <v>177</v>
      </c>
      <c r="B178" t="s">
        <v>298</v>
      </c>
      <c r="C178" t="s">
        <v>251</v>
      </c>
      <c r="D178">
        <v>9002</v>
      </c>
      <c r="E178">
        <f t="shared" si="4"/>
        <v>153034</v>
      </c>
    </row>
    <row r="179" spans="1:5">
      <c r="A179">
        <v>178</v>
      </c>
      <c r="B179" t="s">
        <v>299</v>
      </c>
      <c r="C179" t="s">
        <v>251</v>
      </c>
      <c r="D179">
        <v>6908</v>
      </c>
      <c r="E179">
        <f t="shared" si="4"/>
        <v>117436</v>
      </c>
    </row>
    <row r="180" spans="1:5">
      <c r="A180">
        <v>179</v>
      </c>
      <c r="B180" t="s">
        <v>300</v>
      </c>
      <c r="C180" t="s">
        <v>251</v>
      </c>
      <c r="D180">
        <v>10087</v>
      </c>
      <c r="E180">
        <f t="shared" si="4"/>
        <v>171479</v>
      </c>
    </row>
    <row r="181" spans="1:5">
      <c r="A181">
        <v>180</v>
      </c>
      <c r="B181" t="s">
        <v>301</v>
      </c>
      <c r="C181" t="s">
        <v>251</v>
      </c>
      <c r="D181">
        <v>0</v>
      </c>
      <c r="E181">
        <f t="shared" si="4"/>
        <v>0</v>
      </c>
    </row>
    <row r="182" spans="1:5">
      <c r="A182">
        <v>181</v>
      </c>
      <c r="B182" t="s">
        <v>302</v>
      </c>
      <c r="C182" t="s">
        <v>251</v>
      </c>
      <c r="D182">
        <v>6793</v>
      </c>
      <c r="E182">
        <f t="shared" si="4"/>
        <v>115481</v>
      </c>
    </row>
    <row r="183" spans="1:5">
      <c r="A183">
        <v>182</v>
      </c>
      <c r="B183" t="s">
        <v>303</v>
      </c>
      <c r="C183" t="s">
        <v>251</v>
      </c>
      <c r="D183">
        <v>9815</v>
      </c>
      <c r="E183">
        <f t="shared" si="4"/>
        <v>166855</v>
      </c>
    </row>
    <row r="184" spans="1:5">
      <c r="A184">
        <v>183</v>
      </c>
      <c r="B184" t="s">
        <v>304</v>
      </c>
      <c r="C184" t="s">
        <v>251</v>
      </c>
      <c r="D184">
        <v>2422</v>
      </c>
      <c r="E184">
        <f t="shared" si="4"/>
        <v>41174</v>
      </c>
    </row>
    <row r="185" spans="1:5">
      <c r="A185">
        <v>184</v>
      </c>
      <c r="B185" t="s">
        <v>305</v>
      </c>
      <c r="C185" t="s">
        <v>251</v>
      </c>
      <c r="D185">
        <v>8798</v>
      </c>
      <c r="E185">
        <f t="shared" si="4"/>
        <v>149566</v>
      </c>
    </row>
    <row r="186" spans="1:5">
      <c r="A186">
        <v>185</v>
      </c>
      <c r="B186" t="s">
        <v>306</v>
      </c>
      <c r="C186" t="s">
        <v>251</v>
      </c>
      <c r="D186">
        <v>126</v>
      </c>
      <c r="E186">
        <f t="shared" si="4"/>
        <v>2142</v>
      </c>
    </row>
    <row r="187" spans="1:5">
      <c r="A187">
        <v>186</v>
      </c>
      <c r="B187" t="s">
        <v>307</v>
      </c>
      <c r="C187" t="s">
        <v>251</v>
      </c>
      <c r="D187">
        <v>6434</v>
      </c>
      <c r="E187">
        <f t="shared" si="4"/>
        <v>109378</v>
      </c>
    </row>
    <row r="188" spans="1:5">
      <c r="A188">
        <v>187</v>
      </c>
      <c r="B188" t="s">
        <v>308</v>
      </c>
      <c r="C188" t="s">
        <v>309</v>
      </c>
      <c r="D188">
        <v>7167</v>
      </c>
      <c r="E188">
        <f>D188*15</f>
        <v>107505</v>
      </c>
    </row>
    <row r="189" spans="1:5">
      <c r="A189">
        <v>188</v>
      </c>
      <c r="B189" t="s">
        <v>310</v>
      </c>
      <c r="C189" t="s">
        <v>309</v>
      </c>
      <c r="D189">
        <v>2948</v>
      </c>
      <c r="E189">
        <f t="shared" ref="E189:E225" si="5">D189*15</f>
        <v>44220</v>
      </c>
    </row>
    <row r="190" spans="1:5">
      <c r="A190">
        <v>189</v>
      </c>
      <c r="B190" t="s">
        <v>311</v>
      </c>
      <c r="C190" t="s">
        <v>309</v>
      </c>
      <c r="D190">
        <v>2453</v>
      </c>
      <c r="E190">
        <f t="shared" si="5"/>
        <v>36795</v>
      </c>
    </row>
    <row r="191" spans="1:5">
      <c r="A191">
        <v>190</v>
      </c>
      <c r="B191" t="s">
        <v>312</v>
      </c>
      <c r="C191" t="s">
        <v>309</v>
      </c>
      <c r="D191">
        <v>8340</v>
      </c>
      <c r="E191">
        <f t="shared" si="5"/>
        <v>125100</v>
      </c>
    </row>
    <row r="192" spans="1:5">
      <c r="A192">
        <v>191</v>
      </c>
      <c r="B192" t="s">
        <v>313</v>
      </c>
      <c r="C192" t="s">
        <v>309</v>
      </c>
      <c r="D192">
        <v>0</v>
      </c>
      <c r="E192">
        <f t="shared" si="5"/>
        <v>0</v>
      </c>
    </row>
    <row r="193" spans="1:5">
      <c r="A193">
        <v>192</v>
      </c>
      <c r="B193" t="s">
        <v>314</v>
      </c>
      <c r="C193" t="s">
        <v>309</v>
      </c>
      <c r="D193">
        <v>5580</v>
      </c>
      <c r="E193">
        <f t="shared" si="5"/>
        <v>83700</v>
      </c>
    </row>
    <row r="194" spans="1:5">
      <c r="A194">
        <v>193</v>
      </c>
      <c r="B194" t="s">
        <v>315</v>
      </c>
      <c r="C194" t="s">
        <v>309</v>
      </c>
      <c r="D194">
        <v>6152</v>
      </c>
      <c r="E194">
        <f t="shared" si="5"/>
        <v>92280</v>
      </c>
    </row>
    <row r="195" spans="1:5">
      <c r="A195">
        <v>194</v>
      </c>
      <c r="B195" t="s">
        <v>316</v>
      </c>
      <c r="C195" t="s">
        <v>309</v>
      </c>
      <c r="D195">
        <v>3725</v>
      </c>
      <c r="E195">
        <f t="shared" si="5"/>
        <v>55875</v>
      </c>
    </row>
    <row r="196" spans="1:5">
      <c r="A196">
        <v>195</v>
      </c>
      <c r="B196" t="s">
        <v>317</v>
      </c>
      <c r="C196" t="s">
        <v>309</v>
      </c>
      <c r="D196">
        <v>5906</v>
      </c>
      <c r="E196">
        <f t="shared" si="5"/>
        <v>88590</v>
      </c>
    </row>
    <row r="197" spans="1:5">
      <c r="A197">
        <v>196</v>
      </c>
      <c r="B197" t="s">
        <v>318</v>
      </c>
      <c r="C197" t="s">
        <v>309</v>
      </c>
      <c r="D197">
        <v>5100</v>
      </c>
      <c r="E197">
        <f t="shared" si="5"/>
        <v>76500</v>
      </c>
    </row>
    <row r="198" spans="1:5">
      <c r="A198">
        <v>197</v>
      </c>
      <c r="B198" t="s">
        <v>319</v>
      </c>
      <c r="C198" t="s">
        <v>309</v>
      </c>
      <c r="D198">
        <v>3478</v>
      </c>
      <c r="E198">
        <f t="shared" si="5"/>
        <v>52170</v>
      </c>
    </row>
    <row r="199" spans="1:5">
      <c r="A199">
        <v>198</v>
      </c>
      <c r="B199" t="s">
        <v>320</v>
      </c>
      <c r="C199" t="s">
        <v>309</v>
      </c>
      <c r="D199">
        <v>0</v>
      </c>
      <c r="E199">
        <f t="shared" si="5"/>
        <v>0</v>
      </c>
    </row>
    <row r="200" spans="1:5">
      <c r="A200">
        <v>199</v>
      </c>
      <c r="B200" t="s">
        <v>321</v>
      </c>
      <c r="C200" t="s">
        <v>309</v>
      </c>
      <c r="D200">
        <v>0</v>
      </c>
      <c r="E200">
        <f t="shared" si="5"/>
        <v>0</v>
      </c>
    </row>
    <row r="201" spans="1:5">
      <c r="A201">
        <v>200</v>
      </c>
      <c r="B201" t="s">
        <v>322</v>
      </c>
      <c r="C201" t="s">
        <v>309</v>
      </c>
      <c r="D201">
        <v>8</v>
      </c>
      <c r="E201">
        <f t="shared" si="5"/>
        <v>120</v>
      </c>
    </row>
    <row r="202" spans="1:5">
      <c r="A202">
        <v>201</v>
      </c>
      <c r="B202" t="s">
        <v>323</v>
      </c>
      <c r="C202" t="s">
        <v>309</v>
      </c>
      <c r="D202">
        <v>5090</v>
      </c>
      <c r="E202">
        <f t="shared" si="5"/>
        <v>76350</v>
      </c>
    </row>
    <row r="203" spans="1:5">
      <c r="A203">
        <v>202</v>
      </c>
      <c r="B203" t="s">
        <v>324</v>
      </c>
      <c r="C203" t="s">
        <v>309</v>
      </c>
      <c r="D203">
        <v>5972</v>
      </c>
      <c r="E203">
        <f t="shared" si="5"/>
        <v>89580</v>
      </c>
    </row>
    <row r="204" spans="1:5">
      <c r="A204">
        <v>203</v>
      </c>
      <c r="B204" t="s">
        <v>325</v>
      </c>
      <c r="C204" t="s">
        <v>309</v>
      </c>
      <c r="D204">
        <v>1696</v>
      </c>
      <c r="E204">
        <f t="shared" si="5"/>
        <v>25440</v>
      </c>
    </row>
    <row r="205" spans="1:5">
      <c r="A205">
        <v>204</v>
      </c>
      <c r="B205" t="s">
        <v>326</v>
      </c>
      <c r="C205" t="s">
        <v>309</v>
      </c>
      <c r="D205">
        <v>4005</v>
      </c>
      <c r="E205">
        <f t="shared" si="5"/>
        <v>60075</v>
      </c>
    </row>
    <row r="206" spans="1:5">
      <c r="A206">
        <v>205</v>
      </c>
      <c r="B206" t="s">
        <v>327</v>
      </c>
      <c r="C206" t="s">
        <v>309</v>
      </c>
      <c r="D206">
        <v>0</v>
      </c>
      <c r="E206">
        <f t="shared" si="5"/>
        <v>0</v>
      </c>
    </row>
    <row r="207" spans="1:5">
      <c r="A207">
        <v>206</v>
      </c>
      <c r="B207" t="s">
        <v>328</v>
      </c>
      <c r="C207" t="s">
        <v>309</v>
      </c>
      <c r="D207">
        <v>5571</v>
      </c>
      <c r="E207">
        <f t="shared" si="5"/>
        <v>83565</v>
      </c>
    </row>
    <row r="208" spans="1:5">
      <c r="A208">
        <v>207</v>
      </c>
      <c r="B208" t="s">
        <v>329</v>
      </c>
      <c r="C208" t="s">
        <v>309</v>
      </c>
      <c r="D208">
        <v>2757</v>
      </c>
      <c r="E208">
        <f t="shared" si="5"/>
        <v>41355</v>
      </c>
    </row>
    <row r="209" spans="1:5">
      <c r="A209">
        <v>208</v>
      </c>
      <c r="B209" t="s">
        <v>330</v>
      </c>
      <c r="C209" t="s">
        <v>309</v>
      </c>
      <c r="D209">
        <v>0</v>
      </c>
      <c r="E209">
        <f t="shared" si="5"/>
        <v>0</v>
      </c>
    </row>
    <row r="210" spans="1:5">
      <c r="A210">
        <v>209</v>
      </c>
      <c r="B210" t="s">
        <v>331</v>
      </c>
      <c r="C210" t="s">
        <v>309</v>
      </c>
      <c r="D210">
        <v>9</v>
      </c>
      <c r="E210">
        <f t="shared" si="5"/>
        <v>135</v>
      </c>
    </row>
    <row r="211" spans="1:5">
      <c r="A211">
        <v>210</v>
      </c>
      <c r="B211" t="s">
        <v>332</v>
      </c>
      <c r="C211" t="s">
        <v>309</v>
      </c>
      <c r="D211">
        <v>0</v>
      </c>
      <c r="E211">
        <f t="shared" si="5"/>
        <v>0</v>
      </c>
    </row>
    <row r="212" spans="1:5">
      <c r="A212">
        <v>211</v>
      </c>
      <c r="B212" t="s">
        <v>333</v>
      </c>
      <c r="C212" t="s">
        <v>309</v>
      </c>
      <c r="D212">
        <v>0</v>
      </c>
      <c r="E212">
        <f t="shared" si="5"/>
        <v>0</v>
      </c>
    </row>
    <row r="213" spans="1:5">
      <c r="A213">
        <v>212</v>
      </c>
      <c r="B213" t="s">
        <v>334</v>
      </c>
      <c r="C213" t="s">
        <v>309</v>
      </c>
      <c r="D213">
        <v>1</v>
      </c>
      <c r="E213">
        <f t="shared" si="5"/>
        <v>15</v>
      </c>
    </row>
    <row r="214" spans="1:5">
      <c r="A214">
        <v>213</v>
      </c>
      <c r="B214" t="s">
        <v>335</v>
      </c>
      <c r="C214" t="s">
        <v>309</v>
      </c>
      <c r="D214">
        <v>4642</v>
      </c>
      <c r="E214">
        <f t="shared" si="5"/>
        <v>69630</v>
      </c>
    </row>
    <row r="215" spans="1:5">
      <c r="A215">
        <v>214</v>
      </c>
      <c r="B215" t="s">
        <v>336</v>
      </c>
      <c r="C215" t="s">
        <v>309</v>
      </c>
      <c r="D215">
        <v>46</v>
      </c>
      <c r="E215">
        <f t="shared" si="5"/>
        <v>690</v>
      </c>
    </row>
    <row r="216" spans="1:5">
      <c r="A216">
        <v>215</v>
      </c>
      <c r="B216" t="s">
        <v>337</v>
      </c>
      <c r="C216" t="s">
        <v>309</v>
      </c>
      <c r="D216">
        <v>2101</v>
      </c>
      <c r="E216">
        <f t="shared" si="5"/>
        <v>31515</v>
      </c>
    </row>
    <row r="217" spans="1:5">
      <c r="A217">
        <v>216</v>
      </c>
      <c r="B217" t="s">
        <v>338</v>
      </c>
      <c r="C217" t="s">
        <v>309</v>
      </c>
      <c r="D217">
        <v>3943</v>
      </c>
      <c r="E217">
        <f t="shared" si="5"/>
        <v>59145</v>
      </c>
    </row>
    <row r="218" spans="1:5">
      <c r="A218">
        <v>217</v>
      </c>
      <c r="B218" t="s">
        <v>339</v>
      </c>
      <c r="C218" t="s">
        <v>309</v>
      </c>
      <c r="D218">
        <v>8547</v>
      </c>
      <c r="E218">
        <f t="shared" si="5"/>
        <v>128205</v>
      </c>
    </row>
    <row r="219" spans="1:5">
      <c r="A219">
        <v>218</v>
      </c>
      <c r="B219" t="s">
        <v>340</v>
      </c>
      <c r="C219" t="s">
        <v>309</v>
      </c>
      <c r="D219">
        <v>343</v>
      </c>
      <c r="E219">
        <f t="shared" si="5"/>
        <v>5145</v>
      </c>
    </row>
    <row r="220" spans="1:5">
      <c r="A220">
        <v>219</v>
      </c>
      <c r="B220" t="s">
        <v>341</v>
      </c>
      <c r="C220" t="s">
        <v>309</v>
      </c>
      <c r="D220">
        <v>0</v>
      </c>
      <c r="E220">
        <f t="shared" si="5"/>
        <v>0</v>
      </c>
    </row>
    <row r="221" spans="1:5">
      <c r="A221">
        <v>220</v>
      </c>
      <c r="B221" t="s">
        <v>342</v>
      </c>
      <c r="C221" t="s">
        <v>309</v>
      </c>
      <c r="D221">
        <v>0</v>
      </c>
      <c r="E221">
        <f t="shared" si="5"/>
        <v>0</v>
      </c>
    </row>
    <row r="222" spans="1:5">
      <c r="A222">
        <v>221</v>
      </c>
      <c r="B222" t="s">
        <v>343</v>
      </c>
      <c r="C222" t="s">
        <v>309</v>
      </c>
      <c r="D222">
        <v>3371</v>
      </c>
      <c r="E222">
        <f t="shared" si="5"/>
        <v>50565</v>
      </c>
    </row>
    <row r="223" spans="1:5">
      <c r="A223">
        <v>222</v>
      </c>
      <c r="B223" t="s">
        <v>344</v>
      </c>
      <c r="C223" t="s">
        <v>309</v>
      </c>
      <c r="D223">
        <v>2002</v>
      </c>
      <c r="E223">
        <f t="shared" si="5"/>
        <v>30030</v>
      </c>
    </row>
    <row r="224" spans="1:5">
      <c r="A224">
        <v>223</v>
      </c>
      <c r="B224" t="s">
        <v>345</v>
      </c>
      <c r="C224" t="s">
        <v>309</v>
      </c>
      <c r="D224">
        <v>4831</v>
      </c>
      <c r="E224">
        <f t="shared" si="5"/>
        <v>72465</v>
      </c>
    </row>
    <row r="225" spans="1:5">
      <c r="A225">
        <v>224</v>
      </c>
      <c r="B225" t="s">
        <v>346</v>
      </c>
      <c r="C225" t="s">
        <v>309</v>
      </c>
      <c r="D225">
        <v>5590</v>
      </c>
      <c r="E225">
        <f t="shared" si="5"/>
        <v>83850</v>
      </c>
    </row>
    <row r="226" spans="1:5">
      <c r="A226">
        <v>225</v>
      </c>
      <c r="B226" t="s">
        <v>347</v>
      </c>
      <c r="C226" t="s">
        <v>348</v>
      </c>
      <c r="D226">
        <v>5251</v>
      </c>
      <c r="E226">
        <f>D226*7</f>
        <v>36757</v>
      </c>
    </row>
    <row r="227" spans="1:5">
      <c r="A227">
        <v>226</v>
      </c>
      <c r="B227" t="s">
        <v>349</v>
      </c>
      <c r="C227" t="s">
        <v>348</v>
      </c>
      <c r="D227">
        <v>6256</v>
      </c>
      <c r="E227">
        <f t="shared" ref="E227:E249" si="6">D227*7</f>
        <v>43792</v>
      </c>
    </row>
    <row r="228" spans="1:5">
      <c r="A228">
        <v>227</v>
      </c>
      <c r="B228" t="s">
        <v>350</v>
      </c>
      <c r="C228" t="s">
        <v>348</v>
      </c>
      <c r="D228">
        <v>0</v>
      </c>
      <c r="E228">
        <f t="shared" si="6"/>
        <v>0</v>
      </c>
    </row>
    <row r="229" spans="1:5">
      <c r="A229">
        <v>228</v>
      </c>
      <c r="B229" t="s">
        <v>351</v>
      </c>
      <c r="C229" t="s">
        <v>348</v>
      </c>
      <c r="D229">
        <v>5037</v>
      </c>
      <c r="E229">
        <f t="shared" si="6"/>
        <v>35259</v>
      </c>
    </row>
    <row r="230" spans="1:5">
      <c r="A230">
        <v>229</v>
      </c>
      <c r="B230" t="s">
        <v>352</v>
      </c>
      <c r="C230" t="s">
        <v>348</v>
      </c>
      <c r="D230">
        <v>11373</v>
      </c>
      <c r="E230">
        <f t="shared" si="6"/>
        <v>79611</v>
      </c>
    </row>
    <row r="231" spans="1:5">
      <c r="A231">
        <v>230</v>
      </c>
      <c r="B231" t="s">
        <v>353</v>
      </c>
      <c r="C231" t="s">
        <v>348</v>
      </c>
      <c r="D231">
        <v>0</v>
      </c>
      <c r="E231">
        <f t="shared" si="6"/>
        <v>0</v>
      </c>
    </row>
    <row r="232" spans="1:5">
      <c r="A232">
        <v>231</v>
      </c>
      <c r="B232" t="s">
        <v>354</v>
      </c>
      <c r="C232" t="s">
        <v>348</v>
      </c>
      <c r="D232">
        <v>0</v>
      </c>
      <c r="E232">
        <f t="shared" si="6"/>
        <v>0</v>
      </c>
    </row>
    <row r="233" spans="1:5">
      <c r="A233">
        <v>232</v>
      </c>
      <c r="B233" t="s">
        <v>355</v>
      </c>
      <c r="C233" t="s">
        <v>348</v>
      </c>
      <c r="D233">
        <v>8874</v>
      </c>
      <c r="E233">
        <f t="shared" si="6"/>
        <v>62118</v>
      </c>
    </row>
    <row r="234" spans="1:5">
      <c r="A234">
        <v>233</v>
      </c>
      <c r="B234" t="s">
        <v>356</v>
      </c>
      <c r="C234" t="s">
        <v>348</v>
      </c>
      <c r="D234">
        <v>3055</v>
      </c>
      <c r="E234">
        <f t="shared" si="6"/>
        <v>21385</v>
      </c>
    </row>
    <row r="235" spans="1:5">
      <c r="A235">
        <v>234</v>
      </c>
      <c r="B235" t="s">
        <v>357</v>
      </c>
      <c r="C235" t="s">
        <v>348</v>
      </c>
      <c r="D235">
        <v>801</v>
      </c>
      <c r="E235">
        <f t="shared" si="6"/>
        <v>5607</v>
      </c>
    </row>
    <row r="236" spans="1:5">
      <c r="A236">
        <v>235</v>
      </c>
      <c r="B236" t="s">
        <v>358</v>
      </c>
      <c r="C236" t="s">
        <v>348</v>
      </c>
      <c r="D236">
        <v>10719</v>
      </c>
      <c r="E236">
        <f t="shared" si="6"/>
        <v>75033</v>
      </c>
    </row>
    <row r="237" spans="1:5">
      <c r="A237">
        <v>236</v>
      </c>
      <c r="B237" t="s">
        <v>359</v>
      </c>
      <c r="C237" t="s">
        <v>348</v>
      </c>
      <c r="D237">
        <v>2026</v>
      </c>
      <c r="E237">
        <f t="shared" si="6"/>
        <v>14182</v>
      </c>
    </row>
    <row r="238" spans="1:5">
      <c r="A238">
        <v>237</v>
      </c>
      <c r="B238" t="s">
        <v>360</v>
      </c>
      <c r="C238" t="s">
        <v>348</v>
      </c>
      <c r="D238">
        <v>7331</v>
      </c>
      <c r="E238">
        <f t="shared" si="6"/>
        <v>51317</v>
      </c>
    </row>
    <row r="239" spans="1:5">
      <c r="A239">
        <v>238</v>
      </c>
      <c r="B239" t="s">
        <v>361</v>
      </c>
      <c r="C239" t="s">
        <v>348</v>
      </c>
      <c r="D239">
        <v>5819</v>
      </c>
      <c r="E239">
        <f t="shared" si="6"/>
        <v>40733</v>
      </c>
    </row>
    <row r="240" spans="1:5">
      <c r="A240">
        <v>239</v>
      </c>
      <c r="B240" t="s">
        <v>362</v>
      </c>
      <c r="C240" t="s">
        <v>348</v>
      </c>
      <c r="D240">
        <v>10169</v>
      </c>
      <c r="E240">
        <f t="shared" si="6"/>
        <v>71183</v>
      </c>
    </row>
    <row r="241" spans="1:5">
      <c r="A241">
        <v>240</v>
      </c>
      <c r="B241" t="s">
        <v>363</v>
      </c>
      <c r="C241" t="s">
        <v>348</v>
      </c>
      <c r="D241">
        <v>25</v>
      </c>
      <c r="E241">
        <f t="shared" si="6"/>
        <v>175</v>
      </c>
    </row>
    <row r="242" spans="1:5">
      <c r="A242">
        <v>241</v>
      </c>
      <c r="B242" t="s">
        <v>364</v>
      </c>
      <c r="C242" t="s">
        <v>348</v>
      </c>
      <c r="D242">
        <v>6197</v>
      </c>
      <c r="E242">
        <f t="shared" si="6"/>
        <v>43379</v>
      </c>
    </row>
    <row r="243" spans="1:5">
      <c r="A243">
        <v>242</v>
      </c>
      <c r="B243" t="s">
        <v>365</v>
      </c>
      <c r="C243" t="s">
        <v>348</v>
      </c>
      <c r="D243">
        <v>3388</v>
      </c>
      <c r="E243">
        <f t="shared" si="6"/>
        <v>23716</v>
      </c>
    </row>
    <row r="244" spans="1:5">
      <c r="A244">
        <v>243</v>
      </c>
      <c r="B244" t="s">
        <v>366</v>
      </c>
      <c r="C244" t="s">
        <v>348</v>
      </c>
      <c r="D244">
        <v>113</v>
      </c>
      <c r="E244">
        <f t="shared" si="6"/>
        <v>791</v>
      </c>
    </row>
    <row r="245" spans="1:5">
      <c r="A245">
        <v>244</v>
      </c>
      <c r="B245" t="s">
        <v>367</v>
      </c>
      <c r="C245" t="s">
        <v>348</v>
      </c>
      <c r="D245">
        <v>0</v>
      </c>
      <c r="E245">
        <f t="shared" si="6"/>
        <v>0</v>
      </c>
    </row>
    <row r="246" spans="1:5">
      <c r="A246">
        <v>245</v>
      </c>
      <c r="B246" t="s">
        <v>368</v>
      </c>
      <c r="C246" t="s">
        <v>348</v>
      </c>
      <c r="D246">
        <v>0</v>
      </c>
      <c r="E246">
        <f t="shared" si="6"/>
        <v>0</v>
      </c>
    </row>
    <row r="247" spans="1:5">
      <c r="A247">
        <v>246</v>
      </c>
      <c r="B247" t="s">
        <v>369</v>
      </c>
      <c r="C247" t="s">
        <v>348</v>
      </c>
      <c r="D247">
        <v>4568</v>
      </c>
      <c r="E247">
        <f t="shared" si="6"/>
        <v>31976</v>
      </c>
    </row>
    <row r="248" spans="1:5">
      <c r="A248">
        <v>247</v>
      </c>
      <c r="B248" t="s">
        <v>370</v>
      </c>
      <c r="C248" t="s">
        <v>348</v>
      </c>
      <c r="D248">
        <v>86</v>
      </c>
      <c r="E248">
        <f t="shared" si="6"/>
        <v>602</v>
      </c>
    </row>
    <row r="249" spans="1:5">
      <c r="A249">
        <v>248</v>
      </c>
      <c r="B249" t="s">
        <v>371</v>
      </c>
      <c r="C249" t="s">
        <v>348</v>
      </c>
      <c r="D249">
        <v>0</v>
      </c>
      <c r="E249">
        <f t="shared" si="6"/>
        <v>0</v>
      </c>
    </row>
    <row r="250" spans="1:5">
      <c r="A250">
        <v>249</v>
      </c>
      <c r="B250" t="s">
        <v>372</v>
      </c>
      <c r="C250" t="s">
        <v>373</v>
      </c>
      <c r="D250">
        <v>153</v>
      </c>
      <c r="E250">
        <f>D250*6</f>
        <v>918</v>
      </c>
    </row>
    <row r="251" spans="1:5">
      <c r="A251">
        <v>250</v>
      </c>
      <c r="B251" t="s">
        <v>374</v>
      </c>
      <c r="C251" t="s">
        <v>373</v>
      </c>
      <c r="D251">
        <v>8862</v>
      </c>
      <c r="E251">
        <f t="shared" ref="E251:E278" si="7">D251*6</f>
        <v>53172</v>
      </c>
    </row>
    <row r="252" spans="1:5">
      <c r="A252">
        <v>251</v>
      </c>
      <c r="B252" t="s">
        <v>375</v>
      </c>
      <c r="C252" t="s">
        <v>373</v>
      </c>
      <c r="D252">
        <v>1000</v>
      </c>
      <c r="E252">
        <f t="shared" si="7"/>
        <v>6000</v>
      </c>
    </row>
    <row r="253" spans="1:5">
      <c r="A253">
        <v>252</v>
      </c>
      <c r="B253" t="s">
        <v>376</v>
      </c>
      <c r="C253" t="s">
        <v>373</v>
      </c>
      <c r="D253">
        <v>12771</v>
      </c>
      <c r="E253">
        <f t="shared" si="7"/>
        <v>76626</v>
      </c>
    </row>
    <row r="254" spans="1:5">
      <c r="A254">
        <v>253</v>
      </c>
      <c r="B254" t="s">
        <v>377</v>
      </c>
      <c r="C254" t="s">
        <v>373</v>
      </c>
      <c r="D254">
        <v>0</v>
      </c>
      <c r="E254">
        <f t="shared" si="7"/>
        <v>0</v>
      </c>
    </row>
    <row r="255" spans="1:5">
      <c r="A255">
        <v>254</v>
      </c>
      <c r="B255" t="s">
        <v>378</v>
      </c>
      <c r="C255" t="s">
        <v>373</v>
      </c>
      <c r="D255">
        <v>6</v>
      </c>
      <c r="E255">
        <f t="shared" si="7"/>
        <v>36</v>
      </c>
    </row>
    <row r="256" spans="1:5">
      <c r="A256">
        <v>255</v>
      </c>
      <c r="B256" t="s">
        <v>379</v>
      </c>
      <c r="C256" t="s">
        <v>373</v>
      </c>
      <c r="D256">
        <v>17689</v>
      </c>
      <c r="E256">
        <f t="shared" si="7"/>
        <v>106134</v>
      </c>
    </row>
    <row r="257" spans="1:5">
      <c r="A257">
        <v>256</v>
      </c>
      <c r="B257" t="s">
        <v>380</v>
      </c>
      <c r="C257" t="s">
        <v>373</v>
      </c>
      <c r="D257">
        <v>14445</v>
      </c>
      <c r="E257">
        <f t="shared" si="7"/>
        <v>86670</v>
      </c>
    </row>
    <row r="258" spans="1:5">
      <c r="A258">
        <v>257</v>
      </c>
      <c r="B258" t="s">
        <v>381</v>
      </c>
      <c r="C258" t="s">
        <v>373</v>
      </c>
      <c r="D258">
        <v>0</v>
      </c>
      <c r="E258">
        <f t="shared" si="7"/>
        <v>0</v>
      </c>
    </row>
    <row r="259" spans="1:5">
      <c r="A259">
        <v>258</v>
      </c>
      <c r="B259" t="s">
        <v>382</v>
      </c>
      <c r="C259" t="s">
        <v>373</v>
      </c>
      <c r="D259">
        <v>15524</v>
      </c>
      <c r="E259">
        <f t="shared" si="7"/>
        <v>93144</v>
      </c>
    </row>
    <row r="260" spans="1:5">
      <c r="A260">
        <v>259</v>
      </c>
      <c r="B260" t="s">
        <v>383</v>
      </c>
      <c r="C260" t="s">
        <v>373</v>
      </c>
      <c r="D260">
        <v>64</v>
      </c>
      <c r="E260">
        <f t="shared" si="7"/>
        <v>384</v>
      </c>
    </row>
    <row r="261" spans="1:5">
      <c r="A261">
        <v>260</v>
      </c>
      <c r="B261" t="s">
        <v>384</v>
      </c>
      <c r="C261" t="s">
        <v>373</v>
      </c>
      <c r="D261">
        <v>4047</v>
      </c>
      <c r="E261">
        <f t="shared" si="7"/>
        <v>24282</v>
      </c>
    </row>
    <row r="262" spans="1:5">
      <c r="A262">
        <v>261</v>
      </c>
      <c r="B262" t="s">
        <v>385</v>
      </c>
      <c r="C262" t="s">
        <v>373</v>
      </c>
      <c r="D262">
        <v>12600</v>
      </c>
      <c r="E262">
        <f t="shared" si="7"/>
        <v>75600</v>
      </c>
    </row>
    <row r="263" spans="1:5">
      <c r="A263">
        <v>262</v>
      </c>
      <c r="B263" t="s">
        <v>386</v>
      </c>
      <c r="C263" t="s">
        <v>373</v>
      </c>
      <c r="D263">
        <v>21201</v>
      </c>
      <c r="E263">
        <f t="shared" si="7"/>
        <v>127206</v>
      </c>
    </row>
    <row r="264" spans="1:5">
      <c r="A264">
        <v>263</v>
      </c>
      <c r="B264" t="s">
        <v>387</v>
      </c>
      <c r="C264" t="s">
        <v>373</v>
      </c>
      <c r="D264">
        <v>16839</v>
      </c>
      <c r="E264">
        <f t="shared" si="7"/>
        <v>101034</v>
      </c>
    </row>
    <row r="265" spans="1:5">
      <c r="A265">
        <v>264</v>
      </c>
      <c r="B265" t="s">
        <v>388</v>
      </c>
      <c r="C265" t="s">
        <v>373</v>
      </c>
      <c r="D265">
        <v>18698</v>
      </c>
      <c r="E265">
        <f t="shared" si="7"/>
        <v>112188</v>
      </c>
    </row>
    <row r="266" spans="1:5">
      <c r="A266">
        <v>265</v>
      </c>
      <c r="B266" t="s">
        <v>389</v>
      </c>
      <c r="C266" t="s">
        <v>373</v>
      </c>
      <c r="D266">
        <v>4286</v>
      </c>
      <c r="E266">
        <f t="shared" si="7"/>
        <v>25716</v>
      </c>
    </row>
    <row r="267" spans="1:5">
      <c r="A267">
        <v>266</v>
      </c>
      <c r="B267" t="s">
        <v>390</v>
      </c>
      <c r="C267" t="s">
        <v>373</v>
      </c>
      <c r="D267">
        <v>0</v>
      </c>
      <c r="E267">
        <f t="shared" si="7"/>
        <v>0</v>
      </c>
    </row>
    <row r="268" spans="1:5">
      <c r="A268">
        <v>267</v>
      </c>
      <c r="B268" t="s">
        <v>391</v>
      </c>
      <c r="C268" t="s">
        <v>373</v>
      </c>
      <c r="D268">
        <v>4565</v>
      </c>
      <c r="E268">
        <f t="shared" si="7"/>
        <v>27390</v>
      </c>
    </row>
    <row r="269" spans="1:5">
      <c r="A269">
        <v>268</v>
      </c>
      <c r="B269" t="s">
        <v>392</v>
      </c>
      <c r="C269" t="s">
        <v>373</v>
      </c>
      <c r="D269">
        <v>0</v>
      </c>
      <c r="E269">
        <f t="shared" si="7"/>
        <v>0</v>
      </c>
    </row>
    <row r="270" spans="1:5">
      <c r="A270">
        <v>269</v>
      </c>
      <c r="B270" t="s">
        <v>393</v>
      </c>
      <c r="C270" t="s">
        <v>373</v>
      </c>
      <c r="D270">
        <v>0</v>
      </c>
      <c r="E270">
        <f t="shared" si="7"/>
        <v>0</v>
      </c>
    </row>
    <row r="271" spans="1:5">
      <c r="A271">
        <v>270</v>
      </c>
      <c r="B271" t="s">
        <v>394</v>
      </c>
      <c r="C271" t="s">
        <v>373</v>
      </c>
      <c r="D271">
        <v>5803</v>
      </c>
      <c r="E271">
        <f t="shared" si="7"/>
        <v>34818</v>
      </c>
    </row>
    <row r="272" spans="1:5">
      <c r="A272">
        <v>271</v>
      </c>
      <c r="B272" t="s">
        <v>395</v>
      </c>
      <c r="C272" t="s">
        <v>373</v>
      </c>
      <c r="D272">
        <v>3447</v>
      </c>
      <c r="E272">
        <f t="shared" si="7"/>
        <v>20682</v>
      </c>
    </row>
    <row r="273" spans="1:5">
      <c r="A273">
        <v>272</v>
      </c>
      <c r="B273" t="s">
        <v>396</v>
      </c>
      <c r="C273" t="s">
        <v>373</v>
      </c>
      <c r="D273">
        <v>0</v>
      </c>
      <c r="E273">
        <f t="shared" si="7"/>
        <v>0</v>
      </c>
    </row>
    <row r="274" spans="1:5">
      <c r="A274">
        <v>273</v>
      </c>
      <c r="B274" t="s">
        <v>397</v>
      </c>
      <c r="C274" t="s">
        <v>373</v>
      </c>
      <c r="D274">
        <v>5724</v>
      </c>
      <c r="E274">
        <f t="shared" si="7"/>
        <v>34344</v>
      </c>
    </row>
    <row r="275" spans="1:5">
      <c r="A275">
        <v>274</v>
      </c>
      <c r="B275" t="s">
        <v>398</v>
      </c>
      <c r="C275" t="s">
        <v>373</v>
      </c>
      <c r="D275">
        <v>17</v>
      </c>
      <c r="E275">
        <f t="shared" si="7"/>
        <v>102</v>
      </c>
    </row>
    <row r="276" spans="1:5">
      <c r="A276">
        <v>275</v>
      </c>
      <c r="B276" t="s">
        <v>399</v>
      </c>
      <c r="C276" t="s">
        <v>373</v>
      </c>
      <c r="D276">
        <v>6473</v>
      </c>
      <c r="E276">
        <f t="shared" si="7"/>
        <v>38838</v>
      </c>
    </row>
    <row r="277" spans="1:5">
      <c r="A277">
        <v>276</v>
      </c>
      <c r="B277" t="s">
        <v>400</v>
      </c>
      <c r="C277" t="s">
        <v>373</v>
      </c>
      <c r="D277">
        <v>0</v>
      </c>
      <c r="E277">
        <f t="shared" si="7"/>
        <v>0</v>
      </c>
    </row>
    <row r="278" spans="1:5">
      <c r="A278">
        <v>277</v>
      </c>
      <c r="B278" t="s">
        <v>401</v>
      </c>
      <c r="C278" t="s">
        <v>373</v>
      </c>
      <c r="D278">
        <v>17080</v>
      </c>
      <c r="E278">
        <f t="shared" si="7"/>
        <v>102480</v>
      </c>
    </row>
    <row r="279" spans="1:5">
      <c r="A279">
        <v>278</v>
      </c>
      <c r="B279" t="s">
        <v>402</v>
      </c>
      <c r="C279" t="s">
        <v>403</v>
      </c>
      <c r="D279">
        <v>11563</v>
      </c>
      <c r="E279">
        <f>D279*4</f>
        <v>46252</v>
      </c>
    </row>
    <row r="280" spans="1:5">
      <c r="A280">
        <v>279</v>
      </c>
      <c r="B280" t="s">
        <v>404</v>
      </c>
      <c r="C280" t="s">
        <v>403</v>
      </c>
      <c r="D280">
        <v>9264</v>
      </c>
      <c r="E280">
        <f t="shared" ref="E280:E326" si="8">D280*4</f>
        <v>37056</v>
      </c>
    </row>
    <row r="281" spans="1:5">
      <c r="A281">
        <v>280</v>
      </c>
      <c r="B281" t="s">
        <v>405</v>
      </c>
      <c r="C281" t="s">
        <v>403</v>
      </c>
      <c r="D281">
        <v>15592</v>
      </c>
      <c r="E281">
        <f t="shared" si="8"/>
        <v>62368</v>
      </c>
    </row>
    <row r="282" spans="1:5">
      <c r="A282">
        <v>281</v>
      </c>
      <c r="B282" t="s">
        <v>406</v>
      </c>
      <c r="C282" t="s">
        <v>403</v>
      </c>
      <c r="D282">
        <v>3332</v>
      </c>
      <c r="E282">
        <f t="shared" si="8"/>
        <v>13328</v>
      </c>
    </row>
    <row r="283" spans="1:5">
      <c r="A283">
        <v>282</v>
      </c>
      <c r="B283" t="s">
        <v>407</v>
      </c>
      <c r="C283" t="s">
        <v>403</v>
      </c>
      <c r="D283">
        <v>16975</v>
      </c>
      <c r="E283">
        <f t="shared" si="8"/>
        <v>67900</v>
      </c>
    </row>
    <row r="284" spans="1:5">
      <c r="A284">
        <v>283</v>
      </c>
      <c r="B284" t="s">
        <v>408</v>
      </c>
      <c r="C284" t="s">
        <v>403</v>
      </c>
      <c r="D284">
        <v>0</v>
      </c>
      <c r="E284">
        <f t="shared" si="8"/>
        <v>0</v>
      </c>
    </row>
    <row r="285" spans="1:5">
      <c r="A285">
        <v>284</v>
      </c>
      <c r="B285" t="s">
        <v>409</v>
      </c>
      <c r="C285" t="s">
        <v>403</v>
      </c>
      <c r="D285">
        <v>16611</v>
      </c>
      <c r="E285">
        <f t="shared" si="8"/>
        <v>66444</v>
      </c>
    </row>
    <row r="286" spans="1:5">
      <c r="A286">
        <v>285</v>
      </c>
      <c r="B286" t="s">
        <v>410</v>
      </c>
      <c r="C286" t="s">
        <v>403</v>
      </c>
      <c r="D286">
        <v>8922</v>
      </c>
      <c r="E286">
        <f t="shared" si="8"/>
        <v>35688</v>
      </c>
    </row>
    <row r="287" spans="1:5">
      <c r="A287">
        <v>286</v>
      </c>
      <c r="B287" t="s">
        <v>411</v>
      </c>
      <c r="C287" t="s">
        <v>403</v>
      </c>
      <c r="D287">
        <v>140</v>
      </c>
      <c r="E287">
        <f t="shared" si="8"/>
        <v>560</v>
      </c>
    </row>
    <row r="288" spans="1:5">
      <c r="A288">
        <v>287</v>
      </c>
      <c r="B288" t="s">
        <v>412</v>
      </c>
      <c r="C288" t="s">
        <v>403</v>
      </c>
      <c r="D288">
        <v>12337</v>
      </c>
      <c r="E288">
        <f t="shared" si="8"/>
        <v>49348</v>
      </c>
    </row>
    <row r="289" spans="1:5">
      <c r="A289">
        <v>288</v>
      </c>
      <c r="B289" t="s">
        <v>413</v>
      </c>
      <c r="C289" t="s">
        <v>403</v>
      </c>
      <c r="D289">
        <v>7759</v>
      </c>
      <c r="E289">
        <f t="shared" si="8"/>
        <v>31036</v>
      </c>
    </row>
    <row r="290" spans="1:5">
      <c r="A290">
        <v>289</v>
      </c>
      <c r="B290" t="s">
        <v>414</v>
      </c>
      <c r="C290" t="s">
        <v>403</v>
      </c>
      <c r="D290">
        <v>5948</v>
      </c>
      <c r="E290">
        <f t="shared" si="8"/>
        <v>23792</v>
      </c>
    </row>
    <row r="291" spans="1:5">
      <c r="A291">
        <v>290</v>
      </c>
      <c r="B291" t="s">
        <v>415</v>
      </c>
      <c r="C291" t="s">
        <v>403</v>
      </c>
      <c r="D291">
        <v>0</v>
      </c>
      <c r="E291">
        <f t="shared" si="8"/>
        <v>0</v>
      </c>
    </row>
    <row r="292" spans="1:5">
      <c r="A292">
        <v>291</v>
      </c>
      <c r="B292" t="s">
        <v>416</v>
      </c>
      <c r="C292" t="s">
        <v>403</v>
      </c>
      <c r="D292">
        <v>7107</v>
      </c>
      <c r="E292">
        <f t="shared" si="8"/>
        <v>28428</v>
      </c>
    </row>
    <row r="293" spans="1:5">
      <c r="A293">
        <v>292</v>
      </c>
      <c r="B293" t="s">
        <v>417</v>
      </c>
      <c r="C293" t="s">
        <v>403</v>
      </c>
      <c r="D293">
        <v>56</v>
      </c>
      <c r="E293">
        <f t="shared" si="8"/>
        <v>224</v>
      </c>
    </row>
    <row r="294" spans="1:5">
      <c r="A294">
        <v>293</v>
      </c>
      <c r="B294" t="s">
        <v>418</v>
      </c>
      <c r="C294" t="s">
        <v>403</v>
      </c>
      <c r="D294">
        <v>56</v>
      </c>
      <c r="E294">
        <f t="shared" si="8"/>
        <v>224</v>
      </c>
    </row>
    <row r="295" spans="1:5">
      <c r="A295">
        <v>294</v>
      </c>
      <c r="B295" t="s">
        <v>419</v>
      </c>
      <c r="C295" t="s">
        <v>403</v>
      </c>
      <c r="D295">
        <v>6364</v>
      </c>
      <c r="E295">
        <f t="shared" si="8"/>
        <v>25456</v>
      </c>
    </row>
    <row r="296" spans="1:5">
      <c r="A296">
        <v>295</v>
      </c>
      <c r="B296" t="s">
        <v>420</v>
      </c>
      <c r="C296" t="s">
        <v>403</v>
      </c>
      <c r="D296">
        <v>12361</v>
      </c>
      <c r="E296">
        <f t="shared" si="8"/>
        <v>49444</v>
      </c>
    </row>
    <row r="297" spans="1:5">
      <c r="A297">
        <v>296</v>
      </c>
      <c r="B297" t="s">
        <v>421</v>
      </c>
      <c r="C297" t="s">
        <v>403</v>
      </c>
      <c r="D297">
        <v>0</v>
      </c>
      <c r="E297">
        <f t="shared" si="8"/>
        <v>0</v>
      </c>
    </row>
    <row r="298" spans="1:5">
      <c r="A298">
        <v>297</v>
      </c>
      <c r="B298" t="s">
        <v>422</v>
      </c>
      <c r="C298" t="s">
        <v>403</v>
      </c>
      <c r="D298">
        <v>0</v>
      </c>
      <c r="E298">
        <f t="shared" si="8"/>
        <v>0</v>
      </c>
    </row>
    <row r="299" spans="1:5">
      <c r="A299">
        <v>298</v>
      </c>
      <c r="B299" t="s">
        <v>423</v>
      </c>
      <c r="C299" t="s">
        <v>403</v>
      </c>
      <c r="D299">
        <v>28</v>
      </c>
      <c r="E299">
        <f t="shared" si="8"/>
        <v>112</v>
      </c>
    </row>
    <row r="300" spans="1:5">
      <c r="A300">
        <v>299</v>
      </c>
      <c r="B300" t="s">
        <v>424</v>
      </c>
      <c r="C300" t="s">
        <v>403</v>
      </c>
      <c r="D300">
        <v>11303</v>
      </c>
      <c r="E300">
        <f t="shared" si="8"/>
        <v>45212</v>
      </c>
    </row>
    <row r="301" spans="1:5">
      <c r="A301">
        <v>300</v>
      </c>
      <c r="B301" t="s">
        <v>425</v>
      </c>
      <c r="C301" t="s">
        <v>403</v>
      </c>
      <c r="D301">
        <v>0</v>
      </c>
      <c r="E301">
        <f t="shared" si="8"/>
        <v>0</v>
      </c>
    </row>
    <row r="302" spans="1:5">
      <c r="A302">
        <v>301</v>
      </c>
      <c r="B302" t="s">
        <v>426</v>
      </c>
      <c r="C302" t="s">
        <v>403</v>
      </c>
      <c r="D302">
        <v>10031</v>
      </c>
      <c r="E302">
        <f t="shared" si="8"/>
        <v>40124</v>
      </c>
    </row>
    <row r="303" spans="1:5">
      <c r="A303">
        <v>302</v>
      </c>
      <c r="B303" t="s">
        <v>427</v>
      </c>
      <c r="C303" t="s">
        <v>403</v>
      </c>
      <c r="D303">
        <v>0</v>
      </c>
      <c r="E303">
        <f t="shared" si="8"/>
        <v>0</v>
      </c>
    </row>
    <row r="304" spans="1:5">
      <c r="A304">
        <v>303</v>
      </c>
      <c r="B304" t="s">
        <v>428</v>
      </c>
      <c r="C304" t="s">
        <v>403</v>
      </c>
      <c r="D304">
        <v>13</v>
      </c>
      <c r="E304">
        <f t="shared" si="8"/>
        <v>52</v>
      </c>
    </row>
    <row r="305" spans="1:5">
      <c r="A305">
        <v>304</v>
      </c>
      <c r="B305" t="s">
        <v>429</v>
      </c>
      <c r="C305" t="s">
        <v>403</v>
      </c>
      <c r="D305">
        <v>0</v>
      </c>
      <c r="E305">
        <f t="shared" si="8"/>
        <v>0</v>
      </c>
    </row>
    <row r="306" spans="1:5">
      <c r="A306">
        <v>305</v>
      </c>
      <c r="B306" t="s">
        <v>430</v>
      </c>
      <c r="C306" t="s">
        <v>403</v>
      </c>
      <c r="D306">
        <v>7596</v>
      </c>
      <c r="E306">
        <f t="shared" si="8"/>
        <v>30384</v>
      </c>
    </row>
    <row r="307" spans="1:5">
      <c r="A307">
        <v>306</v>
      </c>
      <c r="B307" t="s">
        <v>431</v>
      </c>
      <c r="C307" t="s">
        <v>403</v>
      </c>
      <c r="D307">
        <v>7579</v>
      </c>
      <c r="E307">
        <f t="shared" si="8"/>
        <v>30316</v>
      </c>
    </row>
    <row r="308" spans="1:5">
      <c r="A308">
        <v>307</v>
      </c>
      <c r="B308" t="s">
        <v>432</v>
      </c>
      <c r="C308" t="s">
        <v>403</v>
      </c>
      <c r="D308">
        <v>7706</v>
      </c>
      <c r="E308">
        <f t="shared" si="8"/>
        <v>30824</v>
      </c>
    </row>
    <row r="309" spans="1:5">
      <c r="A309">
        <v>308</v>
      </c>
      <c r="B309" t="s">
        <v>433</v>
      </c>
      <c r="C309" t="s">
        <v>403</v>
      </c>
      <c r="D309">
        <v>7171</v>
      </c>
      <c r="E309">
        <f t="shared" si="8"/>
        <v>28684</v>
      </c>
    </row>
    <row r="310" spans="1:5">
      <c r="A310">
        <v>309</v>
      </c>
      <c r="B310" t="s">
        <v>434</v>
      </c>
      <c r="C310" t="s">
        <v>403</v>
      </c>
      <c r="D310">
        <v>17214</v>
      </c>
      <c r="E310">
        <f t="shared" si="8"/>
        <v>68856</v>
      </c>
    </row>
    <row r="311" spans="1:5">
      <c r="A311">
        <v>310</v>
      </c>
      <c r="B311" t="s">
        <v>435</v>
      </c>
      <c r="C311" t="s">
        <v>403</v>
      </c>
      <c r="D311">
        <v>0</v>
      </c>
      <c r="E311">
        <f t="shared" si="8"/>
        <v>0</v>
      </c>
    </row>
    <row r="312" spans="1:5">
      <c r="A312">
        <v>311</v>
      </c>
      <c r="B312" t="s">
        <v>436</v>
      </c>
      <c r="C312" t="s">
        <v>403</v>
      </c>
      <c r="D312">
        <v>1579</v>
      </c>
      <c r="E312">
        <f t="shared" si="8"/>
        <v>6316</v>
      </c>
    </row>
    <row r="313" spans="1:5">
      <c r="A313">
        <v>312</v>
      </c>
      <c r="B313" t="s">
        <v>437</v>
      </c>
      <c r="C313" t="s">
        <v>403</v>
      </c>
      <c r="D313">
        <v>10870</v>
      </c>
      <c r="E313">
        <f t="shared" si="8"/>
        <v>43480</v>
      </c>
    </row>
    <row r="314" spans="1:5">
      <c r="A314">
        <v>313</v>
      </c>
      <c r="B314" t="s">
        <v>438</v>
      </c>
      <c r="C314" t="s">
        <v>403</v>
      </c>
      <c r="D314">
        <v>5262</v>
      </c>
      <c r="E314">
        <f t="shared" si="8"/>
        <v>21048</v>
      </c>
    </row>
    <row r="315" spans="1:5">
      <c r="A315">
        <v>314</v>
      </c>
      <c r="B315" t="s">
        <v>439</v>
      </c>
      <c r="C315" t="s">
        <v>403</v>
      </c>
      <c r="D315">
        <v>4518</v>
      </c>
      <c r="E315">
        <f t="shared" si="8"/>
        <v>18072</v>
      </c>
    </row>
    <row r="316" spans="1:5">
      <c r="A316">
        <v>315</v>
      </c>
      <c r="B316" t="s">
        <v>440</v>
      </c>
      <c r="C316" t="s">
        <v>403</v>
      </c>
      <c r="D316">
        <v>5767</v>
      </c>
      <c r="E316">
        <f t="shared" si="8"/>
        <v>23068</v>
      </c>
    </row>
    <row r="317" spans="1:5">
      <c r="A317">
        <v>316</v>
      </c>
      <c r="B317" t="s">
        <v>441</v>
      </c>
      <c r="C317" t="s">
        <v>403</v>
      </c>
      <c r="D317">
        <v>4835</v>
      </c>
      <c r="E317">
        <f t="shared" si="8"/>
        <v>19340</v>
      </c>
    </row>
    <row r="318" spans="1:5">
      <c r="A318">
        <v>317</v>
      </c>
      <c r="B318" t="s">
        <v>442</v>
      </c>
      <c r="C318" t="s">
        <v>403</v>
      </c>
      <c r="D318">
        <v>2331</v>
      </c>
      <c r="E318">
        <f t="shared" si="8"/>
        <v>9324</v>
      </c>
    </row>
    <row r="319" spans="1:5">
      <c r="A319">
        <v>318</v>
      </c>
      <c r="B319" t="s">
        <v>443</v>
      </c>
      <c r="C319" t="s">
        <v>403</v>
      </c>
      <c r="D319">
        <v>4638</v>
      </c>
      <c r="E319">
        <f t="shared" si="8"/>
        <v>18552</v>
      </c>
    </row>
    <row r="320" spans="1:5">
      <c r="A320">
        <v>319</v>
      </c>
      <c r="B320" t="s">
        <v>444</v>
      </c>
      <c r="C320" t="s">
        <v>403</v>
      </c>
      <c r="D320">
        <v>12919</v>
      </c>
      <c r="E320">
        <f t="shared" si="8"/>
        <v>51676</v>
      </c>
    </row>
    <row r="321" spans="1:5">
      <c r="A321">
        <v>320</v>
      </c>
      <c r="B321" t="s">
        <v>445</v>
      </c>
      <c r="C321" t="s">
        <v>403</v>
      </c>
      <c r="D321">
        <v>6148</v>
      </c>
      <c r="E321">
        <f t="shared" si="8"/>
        <v>24592</v>
      </c>
    </row>
    <row r="322" spans="1:5">
      <c r="A322">
        <v>321</v>
      </c>
      <c r="B322" t="s">
        <v>446</v>
      </c>
      <c r="C322" t="s">
        <v>403</v>
      </c>
      <c r="D322">
        <v>5478</v>
      </c>
      <c r="E322">
        <f t="shared" si="8"/>
        <v>21912</v>
      </c>
    </row>
    <row r="323" spans="1:5">
      <c r="A323">
        <v>322</v>
      </c>
      <c r="B323" t="s">
        <v>447</v>
      </c>
      <c r="C323" t="s">
        <v>403</v>
      </c>
      <c r="D323">
        <v>10970</v>
      </c>
      <c r="E323">
        <f t="shared" si="8"/>
        <v>43880</v>
      </c>
    </row>
    <row r="324" spans="1:5">
      <c r="A324">
        <v>323</v>
      </c>
      <c r="B324" t="s">
        <v>448</v>
      </c>
      <c r="C324" t="s">
        <v>403</v>
      </c>
      <c r="D324">
        <v>8561</v>
      </c>
      <c r="E324">
        <f t="shared" si="8"/>
        <v>34244</v>
      </c>
    </row>
    <row r="325" spans="1:5">
      <c r="A325">
        <v>324</v>
      </c>
      <c r="B325" t="s">
        <v>449</v>
      </c>
      <c r="C325" t="s">
        <v>403</v>
      </c>
      <c r="D325">
        <v>12823</v>
      </c>
      <c r="E325">
        <f t="shared" si="8"/>
        <v>51292</v>
      </c>
    </row>
    <row r="326" spans="1:5">
      <c r="A326">
        <v>325</v>
      </c>
      <c r="B326" t="s">
        <v>450</v>
      </c>
      <c r="C326" t="s">
        <v>403</v>
      </c>
      <c r="D326">
        <v>10700</v>
      </c>
      <c r="E326">
        <f t="shared" si="8"/>
        <v>42800</v>
      </c>
    </row>
    <row r="327" spans="1:5">
      <c r="A327">
        <v>326</v>
      </c>
      <c r="B327" t="s">
        <v>451</v>
      </c>
      <c r="C327" t="s">
        <v>452</v>
      </c>
      <c r="D327">
        <v>10360</v>
      </c>
      <c r="E327">
        <f>D327*13</f>
        <v>134680</v>
      </c>
    </row>
    <row r="328" spans="1:5">
      <c r="A328">
        <v>327</v>
      </c>
      <c r="B328" t="s">
        <v>453</v>
      </c>
      <c r="C328" t="s">
        <v>452</v>
      </c>
      <c r="D328">
        <v>36</v>
      </c>
      <c r="E328">
        <f t="shared" ref="E328:E344" si="9">D328*13</f>
        <v>468</v>
      </c>
    </row>
    <row r="329" spans="1:5">
      <c r="A329">
        <v>328</v>
      </c>
      <c r="B329" t="s">
        <v>454</v>
      </c>
      <c r="C329" t="s">
        <v>452</v>
      </c>
      <c r="D329">
        <v>13505</v>
      </c>
      <c r="E329">
        <f t="shared" si="9"/>
        <v>175565</v>
      </c>
    </row>
    <row r="330" spans="1:5">
      <c r="A330">
        <v>329</v>
      </c>
      <c r="B330" t="s">
        <v>455</v>
      </c>
      <c r="C330" t="s">
        <v>452</v>
      </c>
      <c r="D330">
        <v>25</v>
      </c>
      <c r="E330">
        <f t="shared" si="9"/>
        <v>325</v>
      </c>
    </row>
    <row r="331" spans="1:5">
      <c r="A331">
        <v>330</v>
      </c>
      <c r="B331" t="s">
        <v>456</v>
      </c>
      <c r="C331" t="s">
        <v>452</v>
      </c>
      <c r="D331">
        <v>5638</v>
      </c>
      <c r="E331">
        <f t="shared" si="9"/>
        <v>73294</v>
      </c>
    </row>
    <row r="332" spans="1:5">
      <c r="A332">
        <v>331</v>
      </c>
      <c r="B332" t="s">
        <v>457</v>
      </c>
      <c r="C332" t="s">
        <v>452</v>
      </c>
      <c r="D332">
        <v>2316</v>
      </c>
      <c r="E332">
        <f t="shared" si="9"/>
        <v>30108</v>
      </c>
    </row>
    <row r="333" spans="1:5">
      <c r="A333">
        <v>332</v>
      </c>
      <c r="B333" t="s">
        <v>458</v>
      </c>
      <c r="C333" t="s">
        <v>452</v>
      </c>
      <c r="D333">
        <v>0</v>
      </c>
      <c r="E333">
        <f t="shared" si="9"/>
        <v>0</v>
      </c>
    </row>
    <row r="334" spans="1:5">
      <c r="A334">
        <v>333</v>
      </c>
      <c r="B334" t="s">
        <v>459</v>
      </c>
      <c r="C334" t="s">
        <v>452</v>
      </c>
      <c r="D334">
        <v>17012</v>
      </c>
      <c r="E334">
        <f t="shared" si="9"/>
        <v>221156</v>
      </c>
    </row>
    <row r="335" spans="1:5">
      <c r="A335">
        <v>334</v>
      </c>
      <c r="B335" t="s">
        <v>460</v>
      </c>
      <c r="C335" t="s">
        <v>452</v>
      </c>
      <c r="D335">
        <v>21138</v>
      </c>
      <c r="E335">
        <f t="shared" si="9"/>
        <v>274794</v>
      </c>
    </row>
    <row r="336" spans="1:5">
      <c r="A336">
        <v>335</v>
      </c>
      <c r="B336" t="s">
        <v>461</v>
      </c>
      <c r="C336" t="s">
        <v>452</v>
      </c>
      <c r="D336">
        <v>12</v>
      </c>
      <c r="E336">
        <f t="shared" si="9"/>
        <v>156</v>
      </c>
    </row>
    <row r="337" spans="1:5">
      <c r="A337">
        <v>336</v>
      </c>
      <c r="B337" t="s">
        <v>462</v>
      </c>
      <c r="C337" t="s">
        <v>452</v>
      </c>
      <c r="D337">
        <v>12527</v>
      </c>
      <c r="E337">
        <f t="shared" si="9"/>
        <v>162851</v>
      </c>
    </row>
    <row r="338" spans="1:5">
      <c r="A338">
        <v>337</v>
      </c>
      <c r="B338" t="s">
        <v>463</v>
      </c>
      <c r="C338" t="s">
        <v>452</v>
      </c>
      <c r="D338">
        <v>13685</v>
      </c>
      <c r="E338">
        <f t="shared" si="9"/>
        <v>177905</v>
      </c>
    </row>
    <row r="339" spans="1:5">
      <c r="A339">
        <v>338</v>
      </c>
      <c r="B339" t="s">
        <v>464</v>
      </c>
      <c r="C339" t="s">
        <v>452</v>
      </c>
      <c r="D339">
        <v>0</v>
      </c>
      <c r="E339">
        <f t="shared" si="9"/>
        <v>0</v>
      </c>
    </row>
    <row r="340" spans="1:5">
      <c r="A340">
        <v>339</v>
      </c>
      <c r="B340" t="s">
        <v>465</v>
      </c>
      <c r="C340" t="s">
        <v>452</v>
      </c>
      <c r="D340">
        <v>12969</v>
      </c>
      <c r="E340">
        <f t="shared" si="9"/>
        <v>168597</v>
      </c>
    </row>
    <row r="341" spans="1:5">
      <c r="A341">
        <v>340</v>
      </c>
      <c r="B341" t="s">
        <v>466</v>
      </c>
      <c r="C341" t="s">
        <v>452</v>
      </c>
      <c r="D341">
        <v>7330</v>
      </c>
      <c r="E341">
        <f t="shared" si="9"/>
        <v>95290</v>
      </c>
    </row>
    <row r="342" spans="1:5">
      <c r="A342">
        <v>341</v>
      </c>
      <c r="B342" t="s">
        <v>467</v>
      </c>
      <c r="C342" t="s">
        <v>452</v>
      </c>
      <c r="D342">
        <v>19861</v>
      </c>
      <c r="E342">
        <f t="shared" si="9"/>
        <v>258193</v>
      </c>
    </row>
    <row r="343" spans="1:5">
      <c r="A343">
        <v>342</v>
      </c>
      <c r="B343" t="s">
        <v>468</v>
      </c>
      <c r="C343" t="s">
        <v>452</v>
      </c>
      <c r="D343">
        <v>20680</v>
      </c>
      <c r="E343">
        <f t="shared" si="9"/>
        <v>268840</v>
      </c>
    </row>
    <row r="344" spans="1:5">
      <c r="A344">
        <v>343</v>
      </c>
      <c r="B344" t="s">
        <v>469</v>
      </c>
      <c r="C344" t="s">
        <v>452</v>
      </c>
      <c r="D344">
        <v>27006</v>
      </c>
      <c r="E344">
        <f t="shared" si="9"/>
        <v>351078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E31"/>
  <sheetViews>
    <sheetView topLeftCell="A13" workbookViewId="0">
      <selection activeCell="C4" sqref="C4"/>
    </sheetView>
  </sheetViews>
  <sheetFormatPr baseColWidth="10" defaultColWidth="8.83203125" defaultRowHeight="15"/>
  <cols>
    <col min="2" max="2" width="13.1640625" bestFit="1" customWidth="1"/>
    <col min="3" max="3" width="7.6640625" style="26" bestFit="1" customWidth="1"/>
    <col min="4" max="4" width="7.33203125" bestFit="1" customWidth="1"/>
    <col min="5" max="5" width="10.33203125" bestFit="1" customWidth="1"/>
  </cols>
  <sheetData>
    <row r="1" spans="1:5" ht="49" thickBot="1">
      <c r="A1" s="18" t="s">
        <v>470</v>
      </c>
      <c r="B1" s="19" t="s">
        <v>50</v>
      </c>
      <c r="C1" s="20" t="s">
        <v>471</v>
      </c>
      <c r="D1" s="20" t="s">
        <v>472</v>
      </c>
      <c r="E1" s="21" t="s">
        <v>473</v>
      </c>
    </row>
    <row r="2" spans="1:5" ht="17" thickBot="1">
      <c r="A2" s="22" t="s">
        <v>54</v>
      </c>
      <c r="B2" s="23" t="s">
        <v>55</v>
      </c>
      <c r="C2" s="24">
        <v>18</v>
      </c>
      <c r="D2" s="24" t="s">
        <v>474</v>
      </c>
      <c r="E2" s="25" t="s">
        <v>475</v>
      </c>
    </row>
    <row r="3" spans="1:5" ht="17" thickBot="1">
      <c r="A3" s="22" t="s">
        <v>56</v>
      </c>
      <c r="B3" s="23" t="s">
        <v>57</v>
      </c>
      <c r="C3" s="24">
        <v>3</v>
      </c>
      <c r="D3" s="24" t="s">
        <v>474</v>
      </c>
      <c r="E3" s="25" t="s">
        <v>475</v>
      </c>
    </row>
    <row r="4" spans="1:5" ht="17" thickBot="1">
      <c r="A4" s="22" t="s">
        <v>58</v>
      </c>
      <c r="B4" s="23" t="s">
        <v>59</v>
      </c>
      <c r="C4" s="24">
        <v>3</v>
      </c>
      <c r="D4" s="24" t="s">
        <v>474</v>
      </c>
      <c r="E4" s="25" t="s">
        <v>475</v>
      </c>
    </row>
    <row r="5" spans="1:5" ht="17" thickBot="1">
      <c r="A5" s="22" t="s">
        <v>60</v>
      </c>
      <c r="B5" s="23" t="s">
        <v>61</v>
      </c>
      <c r="C5" s="24">
        <v>3</v>
      </c>
      <c r="D5" s="24" t="s">
        <v>474</v>
      </c>
      <c r="E5" s="25" t="s">
        <v>475</v>
      </c>
    </row>
    <row r="6" spans="1:5" ht="17" thickBot="1">
      <c r="A6" s="22" t="s">
        <v>62</v>
      </c>
      <c r="B6" s="23" t="s">
        <v>30</v>
      </c>
      <c r="C6" s="24">
        <v>14</v>
      </c>
      <c r="D6" s="24" t="s">
        <v>474</v>
      </c>
      <c r="E6" s="25" t="s">
        <v>475</v>
      </c>
    </row>
    <row r="7" spans="1:5" ht="17" thickBot="1">
      <c r="A7" s="22" t="s">
        <v>63</v>
      </c>
      <c r="B7" s="23" t="s">
        <v>64</v>
      </c>
      <c r="C7" s="24">
        <v>3</v>
      </c>
      <c r="D7" s="24" t="s">
        <v>474</v>
      </c>
      <c r="E7" s="25" t="s">
        <v>475</v>
      </c>
    </row>
    <row r="8" spans="1:5" ht="17" thickBot="1">
      <c r="A8" s="22" t="s">
        <v>65</v>
      </c>
      <c r="B8" s="23" t="s">
        <v>10</v>
      </c>
      <c r="C8" s="24">
        <v>3</v>
      </c>
      <c r="D8" s="24" t="s">
        <v>474</v>
      </c>
      <c r="E8" s="25" t="s">
        <v>476</v>
      </c>
    </row>
    <row r="9" spans="1:5" ht="17" thickBot="1">
      <c r="A9" s="22" t="s">
        <v>66</v>
      </c>
      <c r="B9" s="23" t="s">
        <v>67</v>
      </c>
      <c r="C9" s="24">
        <v>11</v>
      </c>
      <c r="D9" s="24" t="s">
        <v>474</v>
      </c>
      <c r="E9" s="25" t="s">
        <v>475</v>
      </c>
    </row>
    <row r="10" spans="1:5" ht="17" thickBot="1">
      <c r="A10" s="22" t="s">
        <v>68</v>
      </c>
      <c r="B10" s="23" t="s">
        <v>69</v>
      </c>
      <c r="C10" s="24">
        <v>3</v>
      </c>
      <c r="D10" s="24" t="s">
        <v>474</v>
      </c>
      <c r="E10" s="25" t="s">
        <v>475</v>
      </c>
    </row>
    <row r="11" spans="1:5" ht="17" thickBot="1">
      <c r="A11" s="22" t="s">
        <v>70</v>
      </c>
      <c r="B11" s="23" t="s">
        <v>71</v>
      </c>
      <c r="C11" s="24">
        <v>3</v>
      </c>
      <c r="D11" s="24" t="s">
        <v>474</v>
      </c>
      <c r="E11" s="25" t="s">
        <v>475</v>
      </c>
    </row>
    <row r="12" spans="1:5" ht="17" thickBot="1">
      <c r="A12" s="22" t="s">
        <v>72</v>
      </c>
      <c r="B12" s="23" t="s">
        <v>73</v>
      </c>
      <c r="C12" s="24">
        <v>3</v>
      </c>
      <c r="D12" s="24" t="s">
        <v>474</v>
      </c>
      <c r="E12" s="25" t="s">
        <v>475</v>
      </c>
    </row>
    <row r="13" spans="1:5" ht="17" thickBot="1">
      <c r="A13" s="22" t="s">
        <v>74</v>
      </c>
      <c r="B13" s="23" t="s">
        <v>75</v>
      </c>
      <c r="C13" s="24">
        <v>3</v>
      </c>
      <c r="D13" s="24" t="s">
        <v>477</v>
      </c>
      <c r="E13" s="25" t="s">
        <v>475</v>
      </c>
    </row>
    <row r="14" spans="1:5" ht="17" thickBot="1">
      <c r="A14" s="22" t="s">
        <v>76</v>
      </c>
      <c r="B14" s="23" t="s">
        <v>77</v>
      </c>
      <c r="C14" s="24">
        <v>3</v>
      </c>
      <c r="D14" s="24" t="s">
        <v>474</v>
      </c>
      <c r="E14" s="25" t="s">
        <v>475</v>
      </c>
    </row>
    <row r="15" spans="1:5" ht="17" thickBot="1">
      <c r="A15" s="22" t="s">
        <v>78</v>
      </c>
      <c r="B15" s="23" t="s">
        <v>79</v>
      </c>
      <c r="C15" s="24">
        <v>3</v>
      </c>
      <c r="D15" s="24" t="s">
        <v>474</v>
      </c>
      <c r="E15" s="25" t="s">
        <v>478</v>
      </c>
    </row>
    <row r="16" spans="1:5" ht="17" thickBot="1">
      <c r="A16" s="22" t="s">
        <v>80</v>
      </c>
      <c r="B16" s="23" t="s">
        <v>81</v>
      </c>
      <c r="C16" s="24">
        <v>3</v>
      </c>
      <c r="D16" s="24" t="s">
        <v>474</v>
      </c>
      <c r="E16" s="25" t="s">
        <v>475</v>
      </c>
    </row>
    <row r="17" spans="1:5" ht="17" thickBot="1">
      <c r="A17" s="22" t="s">
        <v>82</v>
      </c>
      <c r="B17" s="23" t="s">
        <v>83</v>
      </c>
      <c r="C17" s="24">
        <v>3</v>
      </c>
      <c r="D17" s="24" t="s">
        <v>474</v>
      </c>
      <c r="E17" s="25" t="s">
        <v>479</v>
      </c>
    </row>
    <row r="18" spans="1:5" ht="17" thickBot="1">
      <c r="A18" s="22" t="s">
        <v>84</v>
      </c>
      <c r="B18" s="23" t="s">
        <v>85</v>
      </c>
      <c r="C18" s="24">
        <v>3</v>
      </c>
      <c r="D18" s="24" t="s">
        <v>474</v>
      </c>
      <c r="E18" s="25" t="s">
        <v>475</v>
      </c>
    </row>
    <row r="19" spans="1:5" ht="17" thickBot="1">
      <c r="A19" s="22" t="s">
        <v>86</v>
      </c>
      <c r="B19" s="23" t="s">
        <v>87</v>
      </c>
      <c r="C19" s="24">
        <v>3</v>
      </c>
      <c r="D19" s="24" t="s">
        <v>474</v>
      </c>
      <c r="E19" s="25" t="s">
        <v>475</v>
      </c>
    </row>
    <row r="20" spans="1:5" ht="17" thickBot="1">
      <c r="A20" s="22" t="s">
        <v>88</v>
      </c>
      <c r="B20" s="23" t="s">
        <v>89</v>
      </c>
      <c r="C20" s="24">
        <v>12</v>
      </c>
      <c r="D20" s="24" t="s">
        <v>474</v>
      </c>
      <c r="E20" s="25" t="s">
        <v>475</v>
      </c>
    </row>
    <row r="21" spans="1:5" ht="17" thickBot="1">
      <c r="A21" s="22" t="s">
        <v>90</v>
      </c>
      <c r="B21" s="23" t="s">
        <v>91</v>
      </c>
      <c r="C21" s="24">
        <v>3</v>
      </c>
      <c r="D21" s="24" t="s">
        <v>474</v>
      </c>
      <c r="E21" s="25" t="s">
        <v>475</v>
      </c>
    </row>
    <row r="22" spans="1:5" ht="17" thickBot="1">
      <c r="A22" s="22" t="s">
        <v>92</v>
      </c>
      <c r="B22" s="23" t="s">
        <v>93</v>
      </c>
      <c r="C22" s="24">
        <v>3</v>
      </c>
      <c r="D22" s="24" t="s">
        <v>477</v>
      </c>
      <c r="E22" s="25" t="s">
        <v>475</v>
      </c>
    </row>
    <row r="23" spans="1:5" ht="17" thickBot="1">
      <c r="A23" s="22" t="s">
        <v>94</v>
      </c>
      <c r="B23" s="23" t="s">
        <v>95</v>
      </c>
      <c r="C23" s="24">
        <v>3</v>
      </c>
      <c r="D23" s="24" t="s">
        <v>474</v>
      </c>
      <c r="E23" s="25" t="s">
        <v>475</v>
      </c>
    </row>
    <row r="24" spans="1:5" ht="17" thickBot="1">
      <c r="A24" s="22" t="s">
        <v>96</v>
      </c>
      <c r="B24" s="23" t="s">
        <v>38</v>
      </c>
      <c r="C24" s="24">
        <v>9</v>
      </c>
      <c r="D24" s="24" t="s">
        <v>474</v>
      </c>
      <c r="E24" s="25" t="s">
        <v>475</v>
      </c>
    </row>
    <row r="25" spans="1:5" ht="17" thickBot="1">
      <c r="A25" s="22" t="s">
        <v>97</v>
      </c>
      <c r="B25" s="23" t="s">
        <v>98</v>
      </c>
      <c r="C25" s="24">
        <v>3</v>
      </c>
      <c r="D25" s="24" t="s">
        <v>474</v>
      </c>
      <c r="E25" s="25" t="s">
        <v>475</v>
      </c>
    </row>
    <row r="26" spans="1:5" ht="17" thickBot="1">
      <c r="A26" s="22" t="s">
        <v>99</v>
      </c>
      <c r="B26" s="23" t="s">
        <v>100</v>
      </c>
      <c r="C26" s="24">
        <v>3</v>
      </c>
      <c r="D26" s="24" t="s">
        <v>477</v>
      </c>
      <c r="E26" s="25" t="s">
        <v>475</v>
      </c>
    </row>
    <row r="27" spans="1:5" ht="17" thickBot="1">
      <c r="A27" s="22" t="s">
        <v>101</v>
      </c>
      <c r="B27" s="23" t="s">
        <v>102</v>
      </c>
      <c r="C27" s="24">
        <v>3</v>
      </c>
      <c r="D27" s="24" t="s">
        <v>474</v>
      </c>
      <c r="E27" s="25" t="s">
        <v>475</v>
      </c>
    </row>
    <row r="28" spans="1:5" ht="17" thickBot="1">
      <c r="A28" s="22" t="s">
        <v>103</v>
      </c>
      <c r="B28" s="23" t="s">
        <v>104</v>
      </c>
      <c r="C28" s="24">
        <v>3</v>
      </c>
      <c r="D28" s="24" t="s">
        <v>474</v>
      </c>
      <c r="E28" s="25" t="s">
        <v>480</v>
      </c>
    </row>
    <row r="29" spans="1:5" ht="17" thickBot="1">
      <c r="A29" s="22" t="s">
        <v>105</v>
      </c>
      <c r="B29" s="23" t="s">
        <v>106</v>
      </c>
      <c r="C29" s="24">
        <v>3</v>
      </c>
      <c r="D29" s="24" t="s">
        <v>474</v>
      </c>
      <c r="E29" s="25" t="s">
        <v>475</v>
      </c>
    </row>
    <row r="30" spans="1:5" ht="17" thickBot="1">
      <c r="A30" s="22" t="s">
        <v>107</v>
      </c>
      <c r="B30" s="23" t="s">
        <v>108</v>
      </c>
      <c r="C30" s="24">
        <v>2</v>
      </c>
      <c r="D30" s="24" t="s">
        <v>474</v>
      </c>
      <c r="E30" s="25" t="s">
        <v>475</v>
      </c>
    </row>
    <row r="31" spans="1:5" ht="17" thickBot="1">
      <c r="A31" s="22" t="s">
        <v>109</v>
      </c>
      <c r="B31" s="23" t="s">
        <v>110</v>
      </c>
      <c r="C31" s="24">
        <v>3</v>
      </c>
      <c r="D31" s="24" t="s">
        <v>474</v>
      </c>
      <c r="E31" s="25" t="s">
        <v>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AE175"/>
  <sheetViews>
    <sheetView zoomScale="77" zoomScaleNormal="53" workbookViewId="0"/>
  </sheetViews>
  <sheetFormatPr baseColWidth="10" defaultColWidth="9.1640625" defaultRowHeight="15"/>
  <cols>
    <col min="1" max="1" width="13.33203125" style="1" bestFit="1" customWidth="1"/>
    <col min="2" max="2" width="25.83203125" style="1" bestFit="1" customWidth="1"/>
    <col min="3" max="4" width="10" style="2" customWidth="1"/>
    <col min="5" max="5" width="43.6640625" style="2" bestFit="1" customWidth="1"/>
    <col min="6" max="6" width="11.5" style="57" bestFit="1" customWidth="1"/>
    <col min="7" max="7" width="8.1640625" style="57" bestFit="1" customWidth="1"/>
    <col min="8" max="8" width="11" style="57" bestFit="1" customWidth="1"/>
    <col min="9" max="9" width="10.5" style="57" bestFit="1" customWidth="1"/>
    <col min="10" max="10" width="11.5" style="57" bestFit="1" customWidth="1"/>
    <col min="11" max="11" width="12.83203125" style="57" bestFit="1" customWidth="1"/>
    <col min="12" max="12" width="11.5" style="57" bestFit="1" customWidth="1"/>
    <col min="13" max="13" width="12.83203125" style="57" bestFit="1" customWidth="1"/>
    <col min="14" max="14" width="11.5" style="57" bestFit="1" customWidth="1"/>
    <col min="15" max="15" width="13.5" style="58" bestFit="1" customWidth="1"/>
    <col min="16" max="16" width="15.33203125" style="2" bestFit="1" customWidth="1"/>
    <col min="17" max="22" width="15.33203125" style="1" bestFit="1" customWidth="1"/>
    <col min="23" max="16384" width="9.1640625" style="1"/>
  </cols>
  <sheetData>
    <row r="1" spans="1:22" s="7" customFormat="1" ht="34.5" customHeight="1">
      <c r="A1" s="9"/>
      <c r="B1" s="10"/>
      <c r="C1" s="319" t="s">
        <v>47</v>
      </c>
      <c r="D1" s="320"/>
      <c r="E1" s="319" t="s">
        <v>48</v>
      </c>
      <c r="F1" s="327"/>
      <c r="G1" s="327"/>
      <c r="H1" s="327"/>
      <c r="I1" s="327"/>
      <c r="J1" s="327"/>
      <c r="K1" s="327"/>
      <c r="L1" s="327"/>
      <c r="M1" s="327"/>
      <c r="N1" s="327"/>
      <c r="O1" s="320"/>
      <c r="P1" s="8"/>
    </row>
    <row r="2" spans="1:22">
      <c r="A2" s="11" t="s">
        <v>49</v>
      </c>
      <c r="B2" s="12" t="s">
        <v>50</v>
      </c>
      <c r="C2" s="12" t="s">
        <v>3</v>
      </c>
      <c r="D2" s="12" t="s">
        <v>4</v>
      </c>
      <c r="E2" s="12" t="s">
        <v>11</v>
      </c>
      <c r="F2" s="11" t="s">
        <v>14</v>
      </c>
      <c r="G2" s="11" t="s">
        <v>17</v>
      </c>
      <c r="H2" s="11" t="s">
        <v>21</v>
      </c>
      <c r="I2" s="11" t="s">
        <v>51</v>
      </c>
      <c r="J2" s="11" t="s">
        <v>52</v>
      </c>
      <c r="K2" s="11" t="s">
        <v>31</v>
      </c>
      <c r="L2" s="11" t="s">
        <v>36</v>
      </c>
      <c r="M2" s="11" t="s">
        <v>39</v>
      </c>
      <c r="N2" s="11" t="s">
        <v>42</v>
      </c>
      <c r="O2" s="52" t="s">
        <v>53</v>
      </c>
    </row>
    <row r="3" spans="1:22" ht="19">
      <c r="A3" s="13" t="s">
        <v>54</v>
      </c>
      <c r="B3" s="13" t="s">
        <v>55</v>
      </c>
      <c r="C3" s="14">
        <v>2.5</v>
      </c>
      <c r="D3" s="14">
        <v>19.5</v>
      </c>
      <c r="E3" s="14">
        <v>86</v>
      </c>
      <c r="F3" s="53">
        <v>49</v>
      </c>
      <c r="G3" s="53">
        <v>135</v>
      </c>
      <c r="H3" s="53">
        <v>79</v>
      </c>
      <c r="I3" s="53">
        <v>107</v>
      </c>
      <c r="J3" s="53">
        <v>100</v>
      </c>
      <c r="K3" s="53">
        <v>59</v>
      </c>
      <c r="L3" s="53">
        <v>229</v>
      </c>
      <c r="M3" s="53">
        <v>178</v>
      </c>
      <c r="N3" s="53">
        <v>58</v>
      </c>
      <c r="O3" s="53">
        <f>SUM(E3:N3)</f>
        <v>1080</v>
      </c>
      <c r="Q3" s="33"/>
      <c r="R3" s="33"/>
      <c r="S3" s="33"/>
      <c r="T3" s="33"/>
      <c r="U3" s="33"/>
      <c r="V3" s="33"/>
    </row>
    <row r="4" spans="1:22">
      <c r="A4" s="13" t="s">
        <v>56</v>
      </c>
      <c r="B4" s="13" t="s">
        <v>57</v>
      </c>
      <c r="C4" s="14">
        <v>1.5</v>
      </c>
      <c r="D4" s="14">
        <v>16</v>
      </c>
      <c r="E4" s="14">
        <v>10</v>
      </c>
      <c r="F4" s="53">
        <v>5</v>
      </c>
      <c r="G4" s="53">
        <v>21</v>
      </c>
      <c r="H4" s="53">
        <v>7</v>
      </c>
      <c r="I4" s="53">
        <v>17</v>
      </c>
      <c r="J4" s="53">
        <v>20</v>
      </c>
      <c r="K4" s="53">
        <v>8</v>
      </c>
      <c r="L4" s="53">
        <v>19</v>
      </c>
      <c r="M4" s="53">
        <v>23</v>
      </c>
      <c r="N4" s="53">
        <v>2</v>
      </c>
      <c r="O4" s="53">
        <f t="shared" ref="O4:O31" si="0">SUM(E4:N4)</f>
        <v>132</v>
      </c>
    </row>
    <row r="5" spans="1:22">
      <c r="A5" s="13" t="s">
        <v>58</v>
      </c>
      <c r="B5" s="13" t="s">
        <v>59</v>
      </c>
      <c r="C5" s="14">
        <v>5.5</v>
      </c>
      <c r="D5" s="14">
        <v>15</v>
      </c>
      <c r="E5" s="14">
        <v>11</v>
      </c>
      <c r="F5" s="53">
        <v>5</v>
      </c>
      <c r="G5" s="53">
        <v>21</v>
      </c>
      <c r="H5" s="53">
        <v>11</v>
      </c>
      <c r="I5" s="53">
        <v>12</v>
      </c>
      <c r="J5" s="53">
        <v>17</v>
      </c>
      <c r="K5" s="53">
        <v>9</v>
      </c>
      <c r="L5" s="53">
        <v>17</v>
      </c>
      <c r="M5" s="53">
        <v>21</v>
      </c>
      <c r="N5" s="53">
        <v>2</v>
      </c>
      <c r="O5" s="53">
        <f t="shared" si="0"/>
        <v>126</v>
      </c>
    </row>
    <row r="6" spans="1:22">
      <c r="A6" s="13" t="s">
        <v>60</v>
      </c>
      <c r="B6" s="13" t="s">
        <v>61</v>
      </c>
      <c r="C6" s="14">
        <v>2</v>
      </c>
      <c r="D6" s="14">
        <v>14</v>
      </c>
      <c r="E6" s="14">
        <v>10</v>
      </c>
      <c r="F6" s="53">
        <v>4</v>
      </c>
      <c r="G6" s="53">
        <v>18</v>
      </c>
      <c r="H6" s="53">
        <v>14</v>
      </c>
      <c r="I6" s="53">
        <v>14</v>
      </c>
      <c r="J6" s="53">
        <v>17</v>
      </c>
      <c r="K6" s="53">
        <v>8</v>
      </c>
      <c r="L6" s="53">
        <v>27</v>
      </c>
      <c r="M6" s="53">
        <v>22</v>
      </c>
      <c r="N6" s="53">
        <v>2</v>
      </c>
      <c r="O6" s="53">
        <f t="shared" si="0"/>
        <v>136</v>
      </c>
    </row>
    <row r="7" spans="1:22">
      <c r="A7" s="13" t="s">
        <v>62</v>
      </c>
      <c r="B7" s="13" t="s">
        <v>30</v>
      </c>
      <c r="C7" s="14">
        <v>1.5</v>
      </c>
      <c r="D7" s="14">
        <v>13.5</v>
      </c>
      <c r="E7" s="14">
        <v>80</v>
      </c>
      <c r="F7" s="53">
        <v>39</v>
      </c>
      <c r="G7" s="53">
        <v>141</v>
      </c>
      <c r="H7" s="53">
        <v>76</v>
      </c>
      <c r="I7" s="53">
        <v>56</v>
      </c>
      <c r="J7" s="53">
        <v>112</v>
      </c>
      <c r="K7" s="53">
        <v>64</v>
      </c>
      <c r="L7" s="53">
        <v>146</v>
      </c>
      <c r="M7" s="53">
        <v>45</v>
      </c>
      <c r="N7" s="53">
        <v>32</v>
      </c>
      <c r="O7" s="53">
        <f t="shared" si="0"/>
        <v>791</v>
      </c>
    </row>
    <row r="8" spans="1:22">
      <c r="A8" s="13" t="s">
        <v>63</v>
      </c>
      <c r="B8" s="13" t="s">
        <v>64</v>
      </c>
      <c r="C8" s="14">
        <v>1.5</v>
      </c>
      <c r="D8" s="14">
        <v>10.5</v>
      </c>
      <c r="E8" s="14">
        <v>10</v>
      </c>
      <c r="F8" s="53">
        <v>4</v>
      </c>
      <c r="G8" s="53">
        <v>20</v>
      </c>
      <c r="H8" s="53">
        <v>6</v>
      </c>
      <c r="I8" s="53">
        <v>12</v>
      </c>
      <c r="J8" s="53">
        <v>13</v>
      </c>
      <c r="K8" s="53">
        <v>8</v>
      </c>
      <c r="L8" s="53">
        <v>26</v>
      </c>
      <c r="M8" s="53">
        <v>22</v>
      </c>
      <c r="N8" s="53">
        <v>5</v>
      </c>
      <c r="O8" s="53">
        <f t="shared" si="0"/>
        <v>126</v>
      </c>
    </row>
    <row r="9" spans="1:22">
      <c r="A9" s="13" t="s">
        <v>65</v>
      </c>
      <c r="B9" s="13" t="s">
        <v>10</v>
      </c>
      <c r="C9" s="14">
        <v>1</v>
      </c>
      <c r="D9" s="14">
        <v>12</v>
      </c>
      <c r="E9" s="14">
        <v>11</v>
      </c>
      <c r="F9" s="53">
        <v>5</v>
      </c>
      <c r="G9" s="53">
        <v>19</v>
      </c>
      <c r="H9" s="53">
        <v>12</v>
      </c>
      <c r="I9" s="53">
        <v>14</v>
      </c>
      <c r="J9" s="53">
        <v>14</v>
      </c>
      <c r="K9" s="53">
        <v>8</v>
      </c>
      <c r="L9" s="53">
        <v>20</v>
      </c>
      <c r="M9" s="53">
        <v>23</v>
      </c>
      <c r="N9" s="53">
        <v>4</v>
      </c>
      <c r="O9" s="53">
        <f t="shared" si="0"/>
        <v>130</v>
      </c>
    </row>
    <row r="10" spans="1:22">
      <c r="A10" s="13" t="s">
        <v>66</v>
      </c>
      <c r="B10" s="13" t="s">
        <v>67</v>
      </c>
      <c r="C10" s="14">
        <v>0</v>
      </c>
      <c r="D10" s="14">
        <v>7</v>
      </c>
      <c r="E10" s="14">
        <v>64</v>
      </c>
      <c r="F10" s="53">
        <v>24</v>
      </c>
      <c r="G10" s="53">
        <v>112</v>
      </c>
      <c r="H10" s="53">
        <v>63</v>
      </c>
      <c r="I10" s="53">
        <v>74</v>
      </c>
      <c r="J10" s="53">
        <v>55</v>
      </c>
      <c r="K10" s="53">
        <v>89</v>
      </c>
      <c r="L10" s="53">
        <v>30</v>
      </c>
      <c r="M10" s="53">
        <v>80</v>
      </c>
      <c r="N10" s="53">
        <v>29</v>
      </c>
      <c r="O10" s="53">
        <f t="shared" si="0"/>
        <v>620</v>
      </c>
    </row>
    <row r="11" spans="1:22">
      <c r="A11" s="13" t="s">
        <v>68</v>
      </c>
      <c r="B11" s="13" t="s">
        <v>69</v>
      </c>
      <c r="C11" s="14">
        <v>2.5</v>
      </c>
      <c r="D11" s="14">
        <v>6</v>
      </c>
      <c r="E11" s="14">
        <v>10</v>
      </c>
      <c r="F11" s="53">
        <v>6</v>
      </c>
      <c r="G11" s="53">
        <v>18</v>
      </c>
      <c r="H11" s="53">
        <v>14</v>
      </c>
      <c r="I11" s="53">
        <v>16</v>
      </c>
      <c r="J11" s="53">
        <v>10</v>
      </c>
      <c r="K11" s="53">
        <v>10</v>
      </c>
      <c r="L11" s="53">
        <v>34</v>
      </c>
      <c r="M11" s="53">
        <v>22</v>
      </c>
      <c r="N11" s="53">
        <v>6</v>
      </c>
      <c r="O11" s="53">
        <f t="shared" si="0"/>
        <v>146</v>
      </c>
    </row>
    <row r="12" spans="1:22">
      <c r="A12" s="13" t="s">
        <v>70</v>
      </c>
      <c r="B12" s="13" t="s">
        <v>71</v>
      </c>
      <c r="C12" s="14">
        <v>2.5</v>
      </c>
      <c r="D12" s="14">
        <v>4.5</v>
      </c>
      <c r="E12" s="14">
        <v>11</v>
      </c>
      <c r="F12" s="53">
        <v>5</v>
      </c>
      <c r="G12" s="53">
        <v>20</v>
      </c>
      <c r="H12" s="53">
        <v>7</v>
      </c>
      <c r="I12" s="53">
        <v>15</v>
      </c>
      <c r="J12" s="53">
        <v>12</v>
      </c>
      <c r="K12" s="53">
        <v>10</v>
      </c>
      <c r="L12" s="53">
        <v>24</v>
      </c>
      <c r="M12" s="53">
        <v>23</v>
      </c>
      <c r="N12" s="53">
        <v>7</v>
      </c>
      <c r="O12" s="53">
        <f t="shared" si="0"/>
        <v>134</v>
      </c>
    </row>
    <row r="13" spans="1:22">
      <c r="A13" s="13" t="s">
        <v>72</v>
      </c>
      <c r="B13" s="13" t="s">
        <v>73</v>
      </c>
      <c r="C13" s="14">
        <v>0.5</v>
      </c>
      <c r="D13" s="14">
        <v>6</v>
      </c>
      <c r="E13" s="14">
        <v>10</v>
      </c>
      <c r="F13" s="53">
        <v>9</v>
      </c>
      <c r="G13" s="53">
        <v>18</v>
      </c>
      <c r="H13" s="53">
        <v>12</v>
      </c>
      <c r="I13" s="53">
        <v>19</v>
      </c>
      <c r="J13" s="53">
        <v>13</v>
      </c>
      <c r="K13" s="53">
        <v>9</v>
      </c>
      <c r="L13" s="53">
        <v>34</v>
      </c>
      <c r="M13" s="53">
        <v>22</v>
      </c>
      <c r="N13" s="53">
        <v>6</v>
      </c>
      <c r="O13" s="53">
        <f t="shared" si="0"/>
        <v>152</v>
      </c>
    </row>
    <row r="14" spans="1:22">
      <c r="A14" s="13" t="s">
        <v>74</v>
      </c>
      <c r="B14" s="13" t="s">
        <v>75</v>
      </c>
      <c r="C14" s="14">
        <v>2.5</v>
      </c>
      <c r="D14" s="14">
        <v>2</v>
      </c>
      <c r="E14" s="14">
        <v>10</v>
      </c>
      <c r="F14" s="53">
        <v>8</v>
      </c>
      <c r="G14" s="53">
        <v>19</v>
      </c>
      <c r="H14" s="53">
        <v>11</v>
      </c>
      <c r="I14" s="53">
        <v>16</v>
      </c>
      <c r="J14" s="53">
        <v>14</v>
      </c>
      <c r="K14" s="53">
        <v>14</v>
      </c>
      <c r="L14" s="53">
        <v>16</v>
      </c>
      <c r="M14" s="53">
        <v>20</v>
      </c>
      <c r="N14" s="53">
        <v>6</v>
      </c>
      <c r="O14" s="53">
        <f t="shared" si="0"/>
        <v>134</v>
      </c>
    </row>
    <row r="15" spans="1:22">
      <c r="A15" s="13" t="s">
        <v>76</v>
      </c>
      <c r="B15" s="13" t="s">
        <v>77</v>
      </c>
      <c r="C15" s="14">
        <v>1</v>
      </c>
      <c r="D15" s="14">
        <v>2.2000000000000002</v>
      </c>
      <c r="E15" s="14">
        <v>9</v>
      </c>
      <c r="F15" s="53">
        <v>7</v>
      </c>
      <c r="G15" s="53">
        <v>18</v>
      </c>
      <c r="H15" s="53">
        <v>11</v>
      </c>
      <c r="I15" s="53">
        <v>18</v>
      </c>
      <c r="J15" s="53">
        <v>17</v>
      </c>
      <c r="K15" s="53">
        <v>9</v>
      </c>
      <c r="L15" s="53">
        <v>25</v>
      </c>
      <c r="M15" s="53">
        <v>24</v>
      </c>
      <c r="N15" s="53">
        <v>4</v>
      </c>
      <c r="O15" s="53">
        <f t="shared" si="0"/>
        <v>142</v>
      </c>
    </row>
    <row r="16" spans="1:22">
      <c r="A16" s="13" t="s">
        <v>78</v>
      </c>
      <c r="B16" s="13" t="s">
        <v>79</v>
      </c>
      <c r="C16" s="14">
        <v>7</v>
      </c>
      <c r="D16" s="14">
        <v>12.5</v>
      </c>
      <c r="E16" s="14">
        <v>11</v>
      </c>
      <c r="F16" s="53">
        <v>8</v>
      </c>
      <c r="G16" s="53">
        <v>18</v>
      </c>
      <c r="H16" s="53">
        <v>12</v>
      </c>
      <c r="I16" s="53">
        <v>14</v>
      </c>
      <c r="J16" s="53">
        <v>13</v>
      </c>
      <c r="K16" s="53">
        <v>9</v>
      </c>
      <c r="L16" s="53">
        <v>13</v>
      </c>
      <c r="M16" s="53">
        <v>24</v>
      </c>
      <c r="N16" s="53">
        <v>6</v>
      </c>
      <c r="O16" s="53">
        <f t="shared" si="0"/>
        <v>128</v>
      </c>
    </row>
    <row r="17" spans="1:15">
      <c r="A17" s="13" t="s">
        <v>80</v>
      </c>
      <c r="B17" s="13" t="s">
        <v>81</v>
      </c>
      <c r="C17" s="14">
        <v>7.5</v>
      </c>
      <c r="D17" s="14">
        <v>17</v>
      </c>
      <c r="E17" s="14">
        <v>11</v>
      </c>
      <c r="F17" s="53">
        <v>7</v>
      </c>
      <c r="G17" s="53">
        <v>17</v>
      </c>
      <c r="H17" s="53">
        <v>10</v>
      </c>
      <c r="I17" s="53">
        <v>20</v>
      </c>
      <c r="J17" s="53">
        <v>17</v>
      </c>
      <c r="K17" s="53">
        <v>11</v>
      </c>
      <c r="L17" s="53">
        <v>18</v>
      </c>
      <c r="M17" s="53">
        <v>23</v>
      </c>
      <c r="N17" s="53">
        <v>7</v>
      </c>
      <c r="O17" s="53">
        <f t="shared" si="0"/>
        <v>141</v>
      </c>
    </row>
    <row r="18" spans="1:15">
      <c r="A18" s="13" t="s">
        <v>82</v>
      </c>
      <c r="B18" s="13" t="s">
        <v>83</v>
      </c>
      <c r="C18" s="14">
        <v>11</v>
      </c>
      <c r="D18" s="14">
        <v>16</v>
      </c>
      <c r="E18" s="14">
        <v>10</v>
      </c>
      <c r="F18" s="53">
        <v>6</v>
      </c>
      <c r="G18" s="53">
        <v>17</v>
      </c>
      <c r="H18" s="53">
        <v>10</v>
      </c>
      <c r="I18" s="53">
        <v>21</v>
      </c>
      <c r="J18" s="53">
        <v>17</v>
      </c>
      <c r="K18" s="53">
        <v>9</v>
      </c>
      <c r="L18" s="53">
        <v>5</v>
      </c>
      <c r="M18" s="53">
        <v>24</v>
      </c>
      <c r="N18" s="53">
        <v>8</v>
      </c>
      <c r="O18" s="53">
        <f t="shared" si="0"/>
        <v>127</v>
      </c>
    </row>
    <row r="19" spans="1:15">
      <c r="A19" s="13" t="s">
        <v>84</v>
      </c>
      <c r="B19" s="13" t="s">
        <v>85</v>
      </c>
      <c r="C19" s="14">
        <v>18</v>
      </c>
      <c r="D19" s="14">
        <v>14.5</v>
      </c>
      <c r="E19" s="14">
        <v>11</v>
      </c>
      <c r="F19" s="53">
        <v>7</v>
      </c>
      <c r="G19" s="53">
        <v>14</v>
      </c>
      <c r="H19" s="53">
        <v>11</v>
      </c>
      <c r="I19" s="53">
        <v>18</v>
      </c>
      <c r="J19" s="53">
        <v>13</v>
      </c>
      <c r="K19" s="53">
        <v>11</v>
      </c>
      <c r="L19" s="53">
        <v>18</v>
      </c>
      <c r="M19" s="53">
        <v>24</v>
      </c>
      <c r="N19" s="53">
        <v>6</v>
      </c>
      <c r="O19" s="53">
        <f t="shared" si="0"/>
        <v>133</v>
      </c>
    </row>
    <row r="20" spans="1:15">
      <c r="A20" s="13" t="s">
        <v>86</v>
      </c>
      <c r="B20" s="13" t="s">
        <v>87</v>
      </c>
      <c r="C20" s="14">
        <v>15</v>
      </c>
      <c r="D20" s="14">
        <v>19</v>
      </c>
      <c r="E20" s="14">
        <v>10</v>
      </c>
      <c r="F20" s="53">
        <v>7</v>
      </c>
      <c r="G20" s="53">
        <v>15</v>
      </c>
      <c r="H20" s="53">
        <v>11</v>
      </c>
      <c r="I20" s="53">
        <v>14</v>
      </c>
      <c r="J20" s="53">
        <v>13</v>
      </c>
      <c r="K20" s="53">
        <v>11</v>
      </c>
      <c r="L20" s="53">
        <v>19</v>
      </c>
      <c r="M20" s="53">
        <v>24</v>
      </c>
      <c r="N20" s="53">
        <v>7</v>
      </c>
      <c r="O20" s="53">
        <f t="shared" si="0"/>
        <v>131</v>
      </c>
    </row>
    <row r="21" spans="1:15">
      <c r="A21" s="13" t="s">
        <v>88</v>
      </c>
      <c r="B21" s="13" t="s">
        <v>89</v>
      </c>
      <c r="C21" s="14">
        <v>24</v>
      </c>
      <c r="D21" s="14">
        <v>14</v>
      </c>
      <c r="E21" s="14">
        <v>72</v>
      </c>
      <c r="F21" s="53">
        <v>30</v>
      </c>
      <c r="G21" s="53">
        <v>90</v>
      </c>
      <c r="H21" s="53">
        <v>60</v>
      </c>
      <c r="I21" s="53">
        <v>76</v>
      </c>
      <c r="J21" s="53">
        <v>68</v>
      </c>
      <c r="K21" s="53">
        <v>77</v>
      </c>
      <c r="L21" s="53">
        <v>120</v>
      </c>
      <c r="M21" s="53">
        <v>58</v>
      </c>
      <c r="N21" s="53">
        <v>15</v>
      </c>
      <c r="O21" s="53">
        <f t="shared" si="0"/>
        <v>666</v>
      </c>
    </row>
    <row r="22" spans="1:15">
      <c r="A22" s="13" t="s">
        <v>90</v>
      </c>
      <c r="B22" s="13" t="s">
        <v>91</v>
      </c>
      <c r="C22" s="14">
        <v>19</v>
      </c>
      <c r="D22" s="14">
        <v>9</v>
      </c>
      <c r="E22" s="14">
        <v>11</v>
      </c>
      <c r="F22" s="53">
        <v>7</v>
      </c>
      <c r="G22" s="53">
        <v>16</v>
      </c>
      <c r="H22" s="53">
        <v>15</v>
      </c>
      <c r="I22" s="53">
        <v>28</v>
      </c>
      <c r="J22" s="53">
        <v>7</v>
      </c>
      <c r="K22" s="53">
        <v>15</v>
      </c>
      <c r="L22" s="53">
        <v>29</v>
      </c>
      <c r="M22" s="53">
        <v>24</v>
      </c>
      <c r="N22" s="53">
        <v>7</v>
      </c>
      <c r="O22" s="53">
        <f t="shared" si="0"/>
        <v>159</v>
      </c>
    </row>
    <row r="23" spans="1:15">
      <c r="A23" s="13" t="s">
        <v>92</v>
      </c>
      <c r="B23" s="13" t="s">
        <v>93</v>
      </c>
      <c r="C23" s="14">
        <v>17</v>
      </c>
      <c r="D23" s="14">
        <v>5</v>
      </c>
      <c r="E23" s="14">
        <v>10</v>
      </c>
      <c r="F23" s="53">
        <v>8</v>
      </c>
      <c r="G23" s="53">
        <v>15</v>
      </c>
      <c r="H23" s="53">
        <v>10</v>
      </c>
      <c r="I23" s="53">
        <v>19</v>
      </c>
      <c r="J23" s="53">
        <v>8</v>
      </c>
      <c r="K23" s="53">
        <v>9</v>
      </c>
      <c r="L23" s="53">
        <v>31</v>
      </c>
      <c r="M23" s="53">
        <v>23</v>
      </c>
      <c r="N23" s="53">
        <v>7</v>
      </c>
      <c r="O23" s="53">
        <f t="shared" si="0"/>
        <v>140</v>
      </c>
    </row>
    <row r="24" spans="1:15">
      <c r="A24" s="13" t="s">
        <v>94</v>
      </c>
      <c r="B24" s="13" t="s">
        <v>95</v>
      </c>
      <c r="C24" s="14">
        <v>9.5</v>
      </c>
      <c r="D24" s="14">
        <v>4</v>
      </c>
      <c r="E24" s="14">
        <v>11</v>
      </c>
      <c r="F24" s="53">
        <v>7</v>
      </c>
      <c r="G24" s="53">
        <v>14</v>
      </c>
      <c r="H24" s="53">
        <v>11</v>
      </c>
      <c r="I24" s="53">
        <v>22</v>
      </c>
      <c r="J24" s="53">
        <v>7</v>
      </c>
      <c r="K24" s="53">
        <v>11</v>
      </c>
      <c r="L24" s="53">
        <v>22</v>
      </c>
      <c r="M24" s="53">
        <v>22</v>
      </c>
      <c r="N24" s="53">
        <v>6</v>
      </c>
      <c r="O24" s="53">
        <f t="shared" si="0"/>
        <v>133</v>
      </c>
    </row>
    <row r="25" spans="1:15">
      <c r="A25" s="13" t="s">
        <v>96</v>
      </c>
      <c r="B25" s="13" t="s">
        <v>38</v>
      </c>
      <c r="C25" s="14">
        <v>12</v>
      </c>
      <c r="D25" s="14">
        <v>11</v>
      </c>
      <c r="E25" s="14">
        <v>30</v>
      </c>
      <c r="F25" s="53">
        <v>50</v>
      </c>
      <c r="G25" s="53">
        <v>41</v>
      </c>
      <c r="H25" s="53">
        <v>79</v>
      </c>
      <c r="I25" s="53">
        <v>63</v>
      </c>
      <c r="J25" s="53">
        <v>28</v>
      </c>
      <c r="K25" s="53">
        <v>42</v>
      </c>
      <c r="L25" s="53">
        <v>120</v>
      </c>
      <c r="M25" s="53">
        <v>60</v>
      </c>
      <c r="N25" s="53">
        <v>20</v>
      </c>
      <c r="O25" s="53">
        <f t="shared" si="0"/>
        <v>533</v>
      </c>
    </row>
    <row r="26" spans="1:15">
      <c r="A26" s="13" t="s">
        <v>97</v>
      </c>
      <c r="B26" s="13" t="s">
        <v>98</v>
      </c>
      <c r="C26" s="14">
        <v>13</v>
      </c>
      <c r="D26" s="14">
        <v>2</v>
      </c>
      <c r="E26" s="14">
        <v>10</v>
      </c>
      <c r="F26" s="53">
        <v>7</v>
      </c>
      <c r="G26" s="53">
        <v>14</v>
      </c>
      <c r="H26" s="53">
        <v>9</v>
      </c>
      <c r="I26" s="53">
        <v>22</v>
      </c>
      <c r="J26" s="53">
        <v>12</v>
      </c>
      <c r="K26" s="53">
        <v>11</v>
      </c>
      <c r="L26" s="53">
        <v>19</v>
      </c>
      <c r="M26" s="53">
        <v>24</v>
      </c>
      <c r="N26" s="53">
        <v>8</v>
      </c>
      <c r="O26" s="53">
        <f t="shared" si="0"/>
        <v>136</v>
      </c>
    </row>
    <row r="27" spans="1:15">
      <c r="A27" s="13" t="s">
        <v>99</v>
      </c>
      <c r="B27" s="13" t="s">
        <v>100</v>
      </c>
      <c r="C27" s="14">
        <v>10.5</v>
      </c>
      <c r="D27" s="14">
        <v>1</v>
      </c>
      <c r="E27" s="14">
        <v>9</v>
      </c>
      <c r="F27" s="53">
        <v>6</v>
      </c>
      <c r="G27" s="53">
        <v>13</v>
      </c>
      <c r="H27" s="53">
        <v>6</v>
      </c>
      <c r="I27" s="53">
        <v>15</v>
      </c>
      <c r="J27" s="53">
        <v>14</v>
      </c>
      <c r="K27" s="53">
        <v>12</v>
      </c>
      <c r="L27" s="53">
        <v>15</v>
      </c>
      <c r="M27" s="53">
        <v>26</v>
      </c>
      <c r="N27" s="53">
        <v>8</v>
      </c>
      <c r="O27" s="53">
        <f t="shared" si="0"/>
        <v>124</v>
      </c>
    </row>
    <row r="28" spans="1:15">
      <c r="A28" s="13" t="s">
        <v>101</v>
      </c>
      <c r="B28" s="13" t="s">
        <v>102</v>
      </c>
      <c r="C28" s="14">
        <v>7</v>
      </c>
      <c r="D28" s="14">
        <v>3</v>
      </c>
      <c r="E28" s="14">
        <v>11</v>
      </c>
      <c r="F28" s="53">
        <v>9</v>
      </c>
      <c r="G28" s="53">
        <v>17</v>
      </c>
      <c r="H28" s="53">
        <v>12</v>
      </c>
      <c r="I28" s="53">
        <v>21</v>
      </c>
      <c r="J28" s="53">
        <v>9</v>
      </c>
      <c r="K28" s="53">
        <v>9</v>
      </c>
      <c r="L28" s="53">
        <v>24</v>
      </c>
      <c r="M28" s="53">
        <v>23</v>
      </c>
      <c r="N28" s="53">
        <v>4</v>
      </c>
      <c r="O28" s="53">
        <f t="shared" si="0"/>
        <v>139</v>
      </c>
    </row>
    <row r="29" spans="1:15">
      <c r="A29" s="13" t="s">
        <v>103</v>
      </c>
      <c r="B29" s="13" t="s">
        <v>104</v>
      </c>
      <c r="C29" s="14">
        <v>5</v>
      </c>
      <c r="D29" s="14">
        <v>6.5</v>
      </c>
      <c r="E29" s="14">
        <v>11</v>
      </c>
      <c r="F29" s="53">
        <v>5</v>
      </c>
      <c r="G29" s="53">
        <v>13</v>
      </c>
      <c r="H29" s="53">
        <v>11</v>
      </c>
      <c r="I29" s="53">
        <v>23</v>
      </c>
      <c r="J29" s="53">
        <v>12</v>
      </c>
      <c r="K29" s="53">
        <v>14</v>
      </c>
      <c r="L29" s="53">
        <v>33</v>
      </c>
      <c r="M29" s="53">
        <v>24</v>
      </c>
      <c r="N29" s="53">
        <v>5</v>
      </c>
      <c r="O29" s="53">
        <f t="shared" si="0"/>
        <v>151</v>
      </c>
    </row>
    <row r="30" spans="1:15">
      <c r="A30" s="13" t="s">
        <v>105</v>
      </c>
      <c r="B30" s="13" t="s">
        <v>106</v>
      </c>
      <c r="C30" s="14">
        <v>7</v>
      </c>
      <c r="D30" s="14">
        <v>18.5</v>
      </c>
      <c r="E30" s="14">
        <v>10</v>
      </c>
      <c r="F30" s="53">
        <v>8</v>
      </c>
      <c r="G30" s="53">
        <v>15</v>
      </c>
      <c r="H30" s="53">
        <v>7</v>
      </c>
      <c r="I30" s="53">
        <v>17</v>
      </c>
      <c r="J30" s="53">
        <v>18</v>
      </c>
      <c r="K30" s="53">
        <v>10</v>
      </c>
      <c r="L30" s="53">
        <v>11</v>
      </c>
      <c r="M30" s="53">
        <v>22</v>
      </c>
      <c r="N30" s="53">
        <v>4</v>
      </c>
      <c r="O30" s="53">
        <f t="shared" si="0"/>
        <v>122</v>
      </c>
    </row>
    <row r="31" spans="1:15">
      <c r="A31" s="13" t="s">
        <v>107</v>
      </c>
      <c r="B31" s="13" t="s">
        <v>108</v>
      </c>
      <c r="C31" s="14">
        <v>13.5</v>
      </c>
      <c r="D31" s="14">
        <v>17.5</v>
      </c>
      <c r="E31" s="14">
        <v>9</v>
      </c>
      <c r="F31" s="53">
        <v>6</v>
      </c>
      <c r="G31" s="53">
        <v>14</v>
      </c>
      <c r="H31" s="53">
        <v>6</v>
      </c>
      <c r="I31" s="53">
        <v>16</v>
      </c>
      <c r="J31" s="53">
        <v>10</v>
      </c>
      <c r="K31" s="53">
        <v>14</v>
      </c>
      <c r="L31" s="53">
        <v>6</v>
      </c>
      <c r="M31" s="53">
        <v>23</v>
      </c>
      <c r="N31" s="53">
        <v>5</v>
      </c>
      <c r="O31" s="53">
        <f t="shared" si="0"/>
        <v>109</v>
      </c>
    </row>
    <row r="32" spans="1:15">
      <c r="A32" s="13" t="s">
        <v>109</v>
      </c>
      <c r="B32" s="13" t="s">
        <v>110</v>
      </c>
      <c r="C32" s="14">
        <v>22.5</v>
      </c>
      <c r="D32" s="14">
        <v>17.5</v>
      </c>
      <c r="E32" s="14">
        <v>11</v>
      </c>
      <c r="F32" s="53">
        <v>9</v>
      </c>
      <c r="G32" s="53">
        <v>21</v>
      </c>
      <c r="H32" s="53">
        <v>10</v>
      </c>
      <c r="I32" s="53">
        <v>21</v>
      </c>
      <c r="J32" s="53">
        <v>19</v>
      </c>
      <c r="K32" s="53">
        <v>8</v>
      </c>
      <c r="L32" s="53">
        <v>20</v>
      </c>
      <c r="M32" s="53">
        <v>22</v>
      </c>
      <c r="N32" s="53">
        <v>6</v>
      </c>
      <c r="O32" s="53">
        <f>SUM(E32:N32)</f>
        <v>147</v>
      </c>
    </row>
    <row r="33" spans="1:31" s="7" customFormat="1">
      <c r="A33" s="321" t="s">
        <v>53</v>
      </c>
      <c r="B33" s="322"/>
      <c r="C33" s="323"/>
      <c r="D33" s="324"/>
      <c r="E33" s="15">
        <f>SUM(E3:E32)</f>
        <v>590</v>
      </c>
      <c r="F33" s="54">
        <f t="shared" ref="F33:N33" si="1">SUM(F3:F32)</f>
        <v>357</v>
      </c>
      <c r="G33" s="54">
        <f t="shared" si="1"/>
        <v>944</v>
      </c>
      <c r="H33" s="54">
        <f t="shared" si="1"/>
        <v>613</v>
      </c>
      <c r="I33" s="54">
        <f t="shared" si="1"/>
        <v>820</v>
      </c>
      <c r="J33" s="54">
        <f t="shared" si="1"/>
        <v>699</v>
      </c>
      <c r="K33" s="54">
        <f t="shared" si="1"/>
        <v>588</v>
      </c>
      <c r="L33" s="54">
        <f t="shared" si="1"/>
        <v>1170</v>
      </c>
      <c r="M33" s="54">
        <f t="shared" si="1"/>
        <v>995</v>
      </c>
      <c r="N33" s="54">
        <f t="shared" si="1"/>
        <v>292</v>
      </c>
      <c r="O33" s="53">
        <f>SUM(O3:O32)</f>
        <v>7068</v>
      </c>
      <c r="P33" s="8"/>
    </row>
    <row r="34" spans="1:31" s="7" customFormat="1" ht="26.25" customHeight="1">
      <c r="A34" s="325" t="s">
        <v>111</v>
      </c>
      <c r="B34" s="326"/>
      <c r="C34" s="323"/>
      <c r="D34" s="324"/>
      <c r="E34" s="16">
        <v>0.12</v>
      </c>
      <c r="F34" s="55">
        <v>0.1</v>
      </c>
      <c r="G34" s="55">
        <v>0.15</v>
      </c>
      <c r="H34" s="55">
        <v>0.12</v>
      </c>
      <c r="I34" s="55">
        <v>0.09</v>
      </c>
      <c r="J34" s="55">
        <v>0.09</v>
      </c>
      <c r="K34" s="55">
        <v>0.1</v>
      </c>
      <c r="L34" s="55">
        <v>0.12</v>
      </c>
      <c r="M34" s="55">
        <v>0.2</v>
      </c>
      <c r="N34" s="55">
        <v>0.1</v>
      </c>
      <c r="O34" s="56"/>
      <c r="P34" s="8"/>
    </row>
    <row r="35" spans="1:31" s="7" customFormat="1">
      <c r="A35" s="79"/>
      <c r="B35" s="79"/>
      <c r="C35" s="80"/>
      <c r="D35" s="80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8"/>
    </row>
    <row r="36" spans="1:31" s="7" customFormat="1">
      <c r="A36" s="79"/>
      <c r="B36" s="79"/>
      <c r="C36" s="80"/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"/>
    </row>
    <row r="37" spans="1:31" s="7" customFormat="1">
      <c r="A37" s="79"/>
      <c r="B37" s="79"/>
      <c r="C37" s="80"/>
      <c r="D37" s="80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8"/>
    </row>
    <row r="39" spans="1:31" ht="16" thickBot="1">
      <c r="D39" s="2" t="s">
        <v>112</v>
      </c>
    </row>
    <row r="40" spans="1:31" ht="17" thickTop="1">
      <c r="B40" s="27" t="s">
        <v>49</v>
      </c>
      <c r="C40" s="28" t="s">
        <v>50</v>
      </c>
      <c r="D40" s="40" t="s">
        <v>3</v>
      </c>
      <c r="E40" s="28" t="s">
        <v>4</v>
      </c>
      <c r="G40" s="59" t="s">
        <v>481</v>
      </c>
      <c r="H40" s="60" t="s">
        <v>482</v>
      </c>
      <c r="I40" s="60" t="s">
        <v>483</v>
      </c>
      <c r="J40" s="61" t="s">
        <v>484</v>
      </c>
      <c r="K40" s="62" t="s">
        <v>485</v>
      </c>
      <c r="L40" s="62" t="s">
        <v>486</v>
      </c>
      <c r="M40" s="62" t="s">
        <v>487</v>
      </c>
      <c r="N40" s="63" t="s">
        <v>488</v>
      </c>
      <c r="O40" s="62" t="s">
        <v>489</v>
      </c>
      <c r="P40" s="44" t="s">
        <v>490</v>
      </c>
      <c r="Q40" s="43" t="s">
        <v>491</v>
      </c>
      <c r="R40" s="45" t="s">
        <v>492</v>
      </c>
      <c r="S40" s="43" t="s">
        <v>493</v>
      </c>
      <c r="T40" s="44" t="s">
        <v>494</v>
      </c>
      <c r="U40" s="43" t="s">
        <v>495</v>
      </c>
      <c r="V40" s="46" t="s">
        <v>496</v>
      </c>
      <c r="X40" s="34" t="s">
        <v>497</v>
      </c>
      <c r="Y40" s="34">
        <f>$H$81/$G$81</f>
        <v>6.1662422184493488</v>
      </c>
      <c r="Z40" s="35" t="s">
        <v>498</v>
      </c>
      <c r="AA40" s="35">
        <f>$K$81/$L$81</f>
        <v>4.7666695618604438</v>
      </c>
      <c r="AB40" s="36" t="s">
        <v>499</v>
      </c>
      <c r="AC40" s="36">
        <f>O81/P81</f>
        <v>3.8449802052599544</v>
      </c>
      <c r="AD40" s="37" t="s">
        <v>500</v>
      </c>
      <c r="AE40" s="37">
        <f>S81/T81</f>
        <v>3.2864315677665732</v>
      </c>
    </row>
    <row r="41" spans="1:31">
      <c r="B41" s="29" t="s">
        <v>54</v>
      </c>
      <c r="C41" s="29" t="s">
        <v>55</v>
      </c>
      <c r="D41" s="41">
        <v>2.5</v>
      </c>
      <c r="E41" s="30">
        <v>19.5</v>
      </c>
      <c r="G41" s="64">
        <f t="shared" ref="G41:G70" si="2">O3</f>
        <v>1080</v>
      </c>
      <c r="H41" s="3">
        <f t="shared" ref="H41:H80" si="3">G41*D41</f>
        <v>2700</v>
      </c>
      <c r="I41" s="3">
        <f t="shared" ref="I41:I80" si="4">G41*E41</f>
        <v>21060</v>
      </c>
      <c r="J41" s="65">
        <f t="shared" ref="J41:J80" si="5">SQRT((($Y$40-D41)^2)+(($Y$41-E41)^2))</f>
        <v>8.1914883073717455</v>
      </c>
      <c r="K41" s="3">
        <f>H41/J41</f>
        <v>329.61043203470069</v>
      </c>
      <c r="L41" s="3">
        <f>G41/J41</f>
        <v>131.84417281388028</v>
      </c>
      <c r="M41" s="3">
        <f>I41/J41</f>
        <v>2570.9613698706653</v>
      </c>
      <c r="N41" s="66">
        <f t="shared" ref="N41:N80" si="6">SQRT((($AA$40-D41)^2 )+(($AA$41-E41)^2))</f>
        <v>7.3114788843310974</v>
      </c>
      <c r="O41" s="3">
        <f>H41/N41</f>
        <v>369.282335723659</v>
      </c>
      <c r="P41" s="38">
        <f>G41/N41</f>
        <v>147.71293428946359</v>
      </c>
      <c r="Q41" s="4">
        <f>I41/N41</f>
        <v>2880.40221864454</v>
      </c>
      <c r="R41" s="39">
        <f t="shared" ref="R41:R80" si="7">SQRT((($AC$40-D41)^2)+(($AC$41-E41)^2))</f>
        <v>6.9111759128481065</v>
      </c>
      <c r="S41" s="4">
        <f t="shared" ref="S41:S80" si="8">H41/R41</f>
        <v>390.67157804225616</v>
      </c>
      <c r="T41" s="4">
        <f t="shared" ref="T41:T80" si="9">G41/R41</f>
        <v>156.26863121690246</v>
      </c>
      <c r="U41" s="4">
        <f t="shared" ref="U41:U80" si="10">I41/R41</f>
        <v>3047.238308729598</v>
      </c>
      <c r="V41" s="47">
        <f t="shared" ref="V41:V80" si="11">SQRT(($AE$40-D41)^2+($AE$41-E41)^2)</f>
        <v>6.7371322467857109</v>
      </c>
      <c r="X41" s="34" t="s">
        <v>501</v>
      </c>
      <c r="Y41" s="34">
        <f>$I$81/$G$81</f>
        <v>12.174759479343519</v>
      </c>
      <c r="Z41" s="35" t="s">
        <v>502</v>
      </c>
      <c r="AA41" s="35">
        <f>$M$81/$L$81</f>
        <v>12.548745971167872</v>
      </c>
      <c r="AB41" s="36" t="s">
        <v>503</v>
      </c>
      <c r="AC41" s="36">
        <f>Q81/P81</f>
        <v>12.720960189983337</v>
      </c>
      <c r="AD41" s="37" t="s">
        <v>504</v>
      </c>
      <c r="AE41" s="37">
        <f>U81/T81</f>
        <v>12.808925624393337</v>
      </c>
    </row>
    <row r="42" spans="1:31">
      <c r="B42" s="29" t="s">
        <v>56</v>
      </c>
      <c r="C42" s="29" t="s">
        <v>57</v>
      </c>
      <c r="D42" s="41">
        <v>1.5</v>
      </c>
      <c r="E42" s="30">
        <v>16</v>
      </c>
      <c r="G42" s="64">
        <f t="shared" si="2"/>
        <v>132</v>
      </c>
      <c r="H42" s="3">
        <f t="shared" si="3"/>
        <v>198</v>
      </c>
      <c r="I42" s="3">
        <f t="shared" si="4"/>
        <v>2112</v>
      </c>
      <c r="J42" s="65">
        <f t="shared" si="5"/>
        <v>6.0337618019036325</v>
      </c>
      <c r="K42" s="3">
        <f t="shared" ref="K42:K80" si="12">H42/J42</f>
        <v>32.815349113969269</v>
      </c>
      <c r="L42" s="3">
        <f t="shared" ref="L42:L80" si="13">G42/J42</f>
        <v>21.876899409312848</v>
      </c>
      <c r="M42" s="3">
        <f t="shared" ref="M42:M80" si="14">I42/J42</f>
        <v>350.03039054900557</v>
      </c>
      <c r="N42" s="66">
        <f t="shared" si="6"/>
        <v>4.7520821118658612</v>
      </c>
      <c r="O42" s="3">
        <f t="shared" ref="O42:O80" si="15">H42/N42</f>
        <v>41.665946702730089</v>
      </c>
      <c r="P42" s="38">
        <f t="shared" ref="P42:P80" si="16">G42/N42</f>
        <v>27.777297801820058</v>
      </c>
      <c r="Q42" s="4">
        <f t="shared" ref="Q42:Q80" si="17">I42/N42</f>
        <v>444.43676482912093</v>
      </c>
      <c r="R42" s="39">
        <f t="shared" si="7"/>
        <v>4.0312571536352193</v>
      </c>
      <c r="S42" s="4">
        <f t="shared" si="8"/>
        <v>49.116191910866284</v>
      </c>
      <c r="T42" s="4">
        <f t="shared" si="9"/>
        <v>32.744127940577521</v>
      </c>
      <c r="U42" s="4">
        <f t="shared" si="10"/>
        <v>523.90604704924033</v>
      </c>
      <c r="V42" s="47">
        <f t="shared" si="11"/>
        <v>3.6570881062624658</v>
      </c>
      <c r="X42" s="34" t="s">
        <v>505</v>
      </c>
      <c r="Y42" s="34">
        <f>SUMPRODUCT($G$41:$G$80,$J$41:$J$80)</f>
        <v>102808.55549393482</v>
      </c>
      <c r="Z42" s="35" t="s">
        <v>506</v>
      </c>
      <c r="AA42" s="35">
        <f>SUMPRODUCT($G$41:$G$80,$N$41:$N$80)</f>
        <v>98282.08457703903</v>
      </c>
      <c r="AB42" s="36" t="s">
        <v>507</v>
      </c>
      <c r="AC42" s="36">
        <f>SUMPRODUCT(G41:G80,R41:R80)</f>
        <v>95989.220683295047</v>
      </c>
      <c r="AD42" s="37" t="s">
        <v>508</v>
      </c>
      <c r="AE42" s="37">
        <f>SUMPRODUCT(G41:G80,V41:V80)</f>
        <v>94925.813490235378</v>
      </c>
    </row>
    <row r="43" spans="1:31">
      <c r="B43" s="29" t="s">
        <v>58</v>
      </c>
      <c r="C43" s="29" t="s">
        <v>59</v>
      </c>
      <c r="D43" s="41">
        <v>5.5</v>
      </c>
      <c r="E43" s="30">
        <v>15</v>
      </c>
      <c r="G43" s="64">
        <f t="shared" si="2"/>
        <v>126</v>
      </c>
      <c r="H43" s="3">
        <f t="shared" si="3"/>
        <v>693</v>
      </c>
      <c r="I43" s="3">
        <f t="shared" si="4"/>
        <v>1890</v>
      </c>
      <c r="J43" s="65">
        <f t="shared" si="5"/>
        <v>2.9027336586748036</v>
      </c>
      <c r="K43" s="3">
        <f t="shared" si="12"/>
        <v>238.74047070387368</v>
      </c>
      <c r="L43" s="3">
        <f t="shared" si="13"/>
        <v>43.407358309795214</v>
      </c>
      <c r="M43" s="3">
        <f t="shared" si="14"/>
        <v>651.11037464692822</v>
      </c>
      <c r="N43" s="66">
        <f t="shared" si="6"/>
        <v>2.5585972417259604</v>
      </c>
      <c r="O43" s="3">
        <f t="shared" si="15"/>
        <v>270.85153876446805</v>
      </c>
      <c r="P43" s="38">
        <f t="shared" si="16"/>
        <v>49.245734320812375</v>
      </c>
      <c r="Q43" s="4">
        <f t="shared" si="17"/>
        <v>738.68601481218559</v>
      </c>
      <c r="R43" s="39">
        <f t="shared" si="7"/>
        <v>2.8165782390379586</v>
      </c>
      <c r="S43" s="4">
        <f t="shared" si="8"/>
        <v>246.04322734407825</v>
      </c>
      <c r="T43" s="4">
        <f t="shared" si="9"/>
        <v>44.735132244377866</v>
      </c>
      <c r="U43" s="4">
        <f t="shared" si="10"/>
        <v>671.0269836656679</v>
      </c>
      <c r="V43" s="47">
        <f t="shared" si="11"/>
        <v>3.1145934122482948</v>
      </c>
      <c r="AA43" s="131">
        <f>(Y42-AA42)/Y42</f>
        <v>4.4028154030068357E-2</v>
      </c>
      <c r="AC43" s="131">
        <f>(AA42-AC42)/AA42</f>
        <v>2.3329418617964975E-2</v>
      </c>
      <c r="AE43" s="131">
        <f>(AC42-AE42)/AC42</f>
        <v>1.1078402194432374E-2</v>
      </c>
    </row>
    <row r="44" spans="1:31">
      <c r="B44" s="29" t="s">
        <v>60</v>
      </c>
      <c r="C44" s="29" t="s">
        <v>61</v>
      </c>
      <c r="D44" s="41">
        <v>2</v>
      </c>
      <c r="E44" s="30">
        <v>14</v>
      </c>
      <c r="G44" s="64">
        <f t="shared" si="2"/>
        <v>136</v>
      </c>
      <c r="H44" s="3">
        <f t="shared" si="3"/>
        <v>272</v>
      </c>
      <c r="I44" s="3">
        <f t="shared" si="4"/>
        <v>1904</v>
      </c>
      <c r="J44" s="65">
        <f t="shared" si="5"/>
        <v>4.5485247257804469</v>
      </c>
      <c r="K44" s="3">
        <f t="shared" si="12"/>
        <v>59.799608971748434</v>
      </c>
      <c r="L44" s="3">
        <f t="shared" si="13"/>
        <v>29.899804485874217</v>
      </c>
      <c r="M44" s="3">
        <f t="shared" si="14"/>
        <v>418.59726280223907</v>
      </c>
      <c r="N44" s="66">
        <f t="shared" si="6"/>
        <v>3.1241956918103808</v>
      </c>
      <c r="O44" s="3">
        <f t="shared" si="15"/>
        <v>87.062408002484602</v>
      </c>
      <c r="P44" s="38">
        <f t="shared" si="16"/>
        <v>43.531204001242301</v>
      </c>
      <c r="Q44" s="4">
        <f t="shared" si="17"/>
        <v>609.43685601739219</v>
      </c>
      <c r="R44" s="39">
        <f t="shared" si="7"/>
        <v>2.2449710005718391</v>
      </c>
      <c r="S44" s="4">
        <f t="shared" si="8"/>
        <v>121.1596942369038</v>
      </c>
      <c r="T44" s="4">
        <f t="shared" si="9"/>
        <v>60.579847118451902</v>
      </c>
      <c r="U44" s="4">
        <f t="shared" si="10"/>
        <v>848.11785965832655</v>
      </c>
      <c r="V44" s="47">
        <f t="shared" si="11"/>
        <v>1.7531583918098117</v>
      </c>
    </row>
    <row r="45" spans="1:31" ht="19">
      <c r="B45" s="29" t="s">
        <v>62</v>
      </c>
      <c r="C45" s="29" t="s">
        <v>30</v>
      </c>
      <c r="D45" s="41">
        <v>1.5</v>
      </c>
      <c r="E45" s="30">
        <v>13.5</v>
      </c>
      <c r="G45" s="64">
        <f t="shared" si="2"/>
        <v>791</v>
      </c>
      <c r="H45" s="3">
        <f t="shared" si="3"/>
        <v>1186.5</v>
      </c>
      <c r="I45" s="3">
        <f t="shared" si="4"/>
        <v>10678.5</v>
      </c>
      <c r="J45" s="65">
        <f t="shared" si="5"/>
        <v>4.8507812647891022</v>
      </c>
      <c r="K45" s="3">
        <f t="shared" si="12"/>
        <v>244.59977377511899</v>
      </c>
      <c r="L45" s="3">
        <f t="shared" si="13"/>
        <v>163.06651585007933</v>
      </c>
      <c r="M45" s="3">
        <f t="shared" si="14"/>
        <v>2201.397963976071</v>
      </c>
      <c r="N45" s="66">
        <f t="shared" si="6"/>
        <v>3.4023542222635874</v>
      </c>
      <c r="O45" s="3">
        <f t="shared" si="15"/>
        <v>348.72912180514265</v>
      </c>
      <c r="P45" s="38">
        <f t="shared" si="16"/>
        <v>232.48608120342843</v>
      </c>
      <c r="Q45" s="4">
        <f t="shared" si="17"/>
        <v>3138.562096246284</v>
      </c>
      <c r="R45" s="39">
        <f t="shared" si="7"/>
        <v>2.4709988240895253</v>
      </c>
      <c r="S45" s="4">
        <f t="shared" si="8"/>
        <v>480.17020017691948</v>
      </c>
      <c r="T45" s="4">
        <f t="shared" si="9"/>
        <v>320.11346678461297</v>
      </c>
      <c r="U45" s="4">
        <f t="shared" si="10"/>
        <v>4321.5318015922749</v>
      </c>
      <c r="V45" s="47">
        <f t="shared" si="11"/>
        <v>1.9154429093379617</v>
      </c>
      <c r="AC45" s="102" t="s">
        <v>509</v>
      </c>
    </row>
    <row r="46" spans="1:31">
      <c r="B46" s="29" t="s">
        <v>63</v>
      </c>
      <c r="C46" s="29" t="s">
        <v>64</v>
      </c>
      <c r="D46" s="41">
        <v>1.5</v>
      </c>
      <c r="E46" s="30">
        <v>10.5</v>
      </c>
      <c r="G46" s="64">
        <f t="shared" si="2"/>
        <v>126</v>
      </c>
      <c r="H46" s="3">
        <f t="shared" si="3"/>
        <v>189</v>
      </c>
      <c r="I46" s="3">
        <f t="shared" si="4"/>
        <v>1323</v>
      </c>
      <c r="J46" s="65">
        <f t="shared" si="5"/>
        <v>4.9576845154658722</v>
      </c>
      <c r="K46" s="3">
        <f t="shared" si="12"/>
        <v>38.122635559080088</v>
      </c>
      <c r="L46" s="3">
        <f t="shared" si="13"/>
        <v>25.415090372720059</v>
      </c>
      <c r="M46" s="3">
        <f t="shared" si="14"/>
        <v>266.85844891356061</v>
      </c>
      <c r="N46" s="66">
        <f t="shared" si="6"/>
        <v>3.8559681120001614</v>
      </c>
      <c r="O46" s="3">
        <f t="shared" si="15"/>
        <v>49.0149281607939</v>
      </c>
      <c r="P46" s="38">
        <f t="shared" si="16"/>
        <v>32.6766187738626</v>
      </c>
      <c r="Q46" s="4">
        <f t="shared" si="17"/>
        <v>343.10449712555732</v>
      </c>
      <c r="R46" s="39">
        <f t="shared" si="7"/>
        <v>3.2297981869695573</v>
      </c>
      <c r="S46" s="4">
        <f t="shared" si="8"/>
        <v>58.517588115105788</v>
      </c>
      <c r="T46" s="4">
        <f t="shared" si="9"/>
        <v>39.011725410070525</v>
      </c>
      <c r="U46" s="4">
        <f t="shared" si="10"/>
        <v>409.62311680574055</v>
      </c>
      <c r="V46" s="47">
        <f t="shared" si="11"/>
        <v>2.9193278824573814</v>
      </c>
    </row>
    <row r="47" spans="1:31">
      <c r="B47" s="29" t="s">
        <v>65</v>
      </c>
      <c r="C47" s="29" t="s">
        <v>10</v>
      </c>
      <c r="D47" s="41">
        <v>1</v>
      </c>
      <c r="E47" s="30">
        <v>12</v>
      </c>
      <c r="G47" s="64">
        <f t="shared" si="2"/>
        <v>130</v>
      </c>
      <c r="H47" s="3">
        <f t="shared" si="3"/>
        <v>130</v>
      </c>
      <c r="I47" s="3">
        <f t="shared" si="4"/>
        <v>1560</v>
      </c>
      <c r="J47" s="65">
        <f t="shared" si="5"/>
        <v>5.1691971847965776</v>
      </c>
      <c r="K47" s="3">
        <f t="shared" si="12"/>
        <v>25.148972916403821</v>
      </c>
      <c r="L47" s="3">
        <f t="shared" si="13"/>
        <v>25.148972916403821</v>
      </c>
      <c r="M47" s="3">
        <f t="shared" si="14"/>
        <v>301.78767499684585</v>
      </c>
      <c r="N47" s="66">
        <f t="shared" si="6"/>
        <v>3.80643162674951</v>
      </c>
      <c r="O47" s="3">
        <f t="shared" si="15"/>
        <v>34.152721695151811</v>
      </c>
      <c r="P47" s="38">
        <f t="shared" si="16"/>
        <v>34.152721695151811</v>
      </c>
      <c r="Q47" s="4">
        <f t="shared" si="17"/>
        <v>409.83266034182179</v>
      </c>
      <c r="R47" s="39">
        <f t="shared" si="7"/>
        <v>2.9349098732093601</v>
      </c>
      <c r="S47" s="4">
        <f t="shared" si="8"/>
        <v>44.294375505931086</v>
      </c>
      <c r="T47" s="4">
        <f t="shared" si="9"/>
        <v>44.294375505931086</v>
      </c>
      <c r="U47" s="4">
        <f t="shared" si="10"/>
        <v>531.53250607117309</v>
      </c>
      <c r="V47" s="47">
        <f t="shared" si="11"/>
        <v>2.4253102852789086</v>
      </c>
    </row>
    <row r="48" spans="1:31">
      <c r="B48" s="29" t="s">
        <v>66</v>
      </c>
      <c r="C48" s="29" t="s">
        <v>67</v>
      </c>
      <c r="D48" s="41">
        <v>0</v>
      </c>
      <c r="E48" s="30">
        <v>7</v>
      </c>
      <c r="G48" s="64">
        <f t="shared" si="2"/>
        <v>620</v>
      </c>
      <c r="H48" s="3">
        <f t="shared" si="3"/>
        <v>0</v>
      </c>
      <c r="I48" s="3">
        <f t="shared" si="4"/>
        <v>4340</v>
      </c>
      <c r="J48" s="65">
        <f t="shared" si="5"/>
        <v>8.0498868790587839</v>
      </c>
      <c r="K48" s="3">
        <f t="shared" si="12"/>
        <v>0</v>
      </c>
      <c r="L48" s="3">
        <f t="shared" si="13"/>
        <v>77.019715843819682</v>
      </c>
      <c r="M48" s="3">
        <f t="shared" si="14"/>
        <v>539.1380109067378</v>
      </c>
      <c r="N48" s="66">
        <f t="shared" si="6"/>
        <v>7.3150338730944036</v>
      </c>
      <c r="O48" s="3">
        <f t="shared" si="15"/>
        <v>0</v>
      </c>
      <c r="P48" s="38">
        <f t="shared" si="16"/>
        <v>84.756955436725519</v>
      </c>
      <c r="Q48" s="4">
        <f t="shared" si="17"/>
        <v>593.29868805707861</v>
      </c>
      <c r="R48" s="39">
        <f t="shared" si="7"/>
        <v>6.8929861652418154</v>
      </c>
      <c r="S48" s="4">
        <f t="shared" si="8"/>
        <v>0</v>
      </c>
      <c r="T48" s="4">
        <f t="shared" si="9"/>
        <v>89.946502885262873</v>
      </c>
      <c r="U48" s="4">
        <f t="shared" si="10"/>
        <v>629.62552019684006</v>
      </c>
      <c r="V48" s="47">
        <f t="shared" si="11"/>
        <v>6.6741478376903052</v>
      </c>
    </row>
    <row r="49" spans="2:22">
      <c r="B49" s="29" t="s">
        <v>68</v>
      </c>
      <c r="C49" s="29" t="s">
        <v>69</v>
      </c>
      <c r="D49" s="41">
        <v>2.5</v>
      </c>
      <c r="E49" s="30">
        <v>6</v>
      </c>
      <c r="G49" s="64">
        <f t="shared" si="2"/>
        <v>146</v>
      </c>
      <c r="H49" s="3">
        <f t="shared" si="3"/>
        <v>365</v>
      </c>
      <c r="I49" s="3">
        <f t="shared" si="4"/>
        <v>876</v>
      </c>
      <c r="J49" s="65">
        <f t="shared" si="5"/>
        <v>7.181154965051447</v>
      </c>
      <c r="K49" s="3">
        <f t="shared" si="12"/>
        <v>50.827478556909973</v>
      </c>
      <c r="L49" s="3">
        <f t="shared" si="13"/>
        <v>20.33099142276399</v>
      </c>
      <c r="M49" s="3">
        <f t="shared" si="14"/>
        <v>121.98594853658393</v>
      </c>
      <c r="N49" s="66">
        <f t="shared" si="6"/>
        <v>6.9299253024511049</v>
      </c>
      <c r="O49" s="3">
        <f t="shared" si="15"/>
        <v>52.670120393779712</v>
      </c>
      <c r="P49" s="38">
        <f t="shared" si="16"/>
        <v>21.068048157511885</v>
      </c>
      <c r="Q49" s="4">
        <f t="shared" si="17"/>
        <v>126.40828894507132</v>
      </c>
      <c r="R49" s="39">
        <f t="shared" si="7"/>
        <v>6.8542160476513994</v>
      </c>
      <c r="S49" s="4">
        <f t="shared" si="8"/>
        <v>53.25189598087843</v>
      </c>
      <c r="T49" s="4">
        <f t="shared" si="9"/>
        <v>21.300758392351373</v>
      </c>
      <c r="U49" s="4">
        <f t="shared" si="10"/>
        <v>127.80455035410823</v>
      </c>
      <c r="V49" s="47">
        <f t="shared" si="11"/>
        <v>6.8541916204100968</v>
      </c>
    </row>
    <row r="50" spans="2:22">
      <c r="B50" s="29" t="s">
        <v>70</v>
      </c>
      <c r="C50" s="29" t="s">
        <v>71</v>
      </c>
      <c r="D50" s="41">
        <v>2.5</v>
      </c>
      <c r="E50" s="30">
        <v>4.5</v>
      </c>
      <c r="G50" s="64">
        <f t="shared" si="2"/>
        <v>134</v>
      </c>
      <c r="H50" s="3">
        <f t="shared" si="3"/>
        <v>335</v>
      </c>
      <c r="I50" s="3">
        <f t="shared" si="4"/>
        <v>603</v>
      </c>
      <c r="J50" s="65">
        <f t="shared" si="5"/>
        <v>8.5054844112556935</v>
      </c>
      <c r="K50" s="3">
        <f t="shared" si="12"/>
        <v>39.386351652902839</v>
      </c>
      <c r="L50" s="3">
        <f t="shared" si="13"/>
        <v>15.754540661161135</v>
      </c>
      <c r="M50" s="3">
        <f t="shared" si="14"/>
        <v>70.895432975225106</v>
      </c>
      <c r="N50" s="66">
        <f t="shared" si="6"/>
        <v>8.3618241198350773</v>
      </c>
      <c r="O50" s="3">
        <f t="shared" si="15"/>
        <v>40.063028736199641</v>
      </c>
      <c r="P50" s="38">
        <f t="shared" si="16"/>
        <v>16.025211494479858</v>
      </c>
      <c r="Q50" s="4">
        <f t="shared" si="17"/>
        <v>72.113451725159365</v>
      </c>
      <c r="R50" s="39">
        <f t="shared" si="7"/>
        <v>8.3302555901864128</v>
      </c>
      <c r="S50" s="4">
        <f t="shared" si="8"/>
        <v>40.214852518409153</v>
      </c>
      <c r="T50" s="4">
        <f t="shared" si="9"/>
        <v>16.085941007363662</v>
      </c>
      <c r="U50" s="4">
        <f t="shared" si="10"/>
        <v>72.386734533136476</v>
      </c>
      <c r="V50" s="47">
        <f t="shared" si="11"/>
        <v>8.3460601269389372</v>
      </c>
    </row>
    <row r="51" spans="2:22">
      <c r="B51" s="29" t="s">
        <v>72</v>
      </c>
      <c r="C51" s="29" t="s">
        <v>73</v>
      </c>
      <c r="D51" s="41">
        <v>0.5</v>
      </c>
      <c r="E51" s="30">
        <v>6</v>
      </c>
      <c r="G51" s="64">
        <f t="shared" si="2"/>
        <v>152</v>
      </c>
      <c r="H51" s="3">
        <f t="shared" si="3"/>
        <v>76</v>
      </c>
      <c r="I51" s="3">
        <f t="shared" si="4"/>
        <v>912</v>
      </c>
      <c r="J51" s="65">
        <f t="shared" si="5"/>
        <v>8.380570118188885</v>
      </c>
      <c r="K51" s="3">
        <f t="shared" si="12"/>
        <v>9.0685954449629094</v>
      </c>
      <c r="L51" s="3">
        <f t="shared" si="13"/>
        <v>18.137190889925819</v>
      </c>
      <c r="M51" s="3">
        <f t="shared" si="14"/>
        <v>108.82314533955493</v>
      </c>
      <c r="N51" s="66">
        <f t="shared" si="6"/>
        <v>7.8160439446688006</v>
      </c>
      <c r="O51" s="3">
        <f t="shared" si="15"/>
        <v>9.7235891376785819</v>
      </c>
      <c r="P51" s="38">
        <f t="shared" si="16"/>
        <v>19.447178275357164</v>
      </c>
      <c r="Q51" s="4">
        <f t="shared" si="17"/>
        <v>116.68306965214298</v>
      </c>
      <c r="R51" s="39">
        <f t="shared" si="7"/>
        <v>7.5073429686488806</v>
      </c>
      <c r="S51" s="4">
        <f t="shared" si="8"/>
        <v>10.123421870744497</v>
      </c>
      <c r="T51" s="4">
        <f t="shared" si="9"/>
        <v>20.246843741488995</v>
      </c>
      <c r="U51" s="4">
        <f t="shared" si="10"/>
        <v>121.48106244893397</v>
      </c>
      <c r="V51" s="47">
        <f t="shared" si="11"/>
        <v>7.3570149544748293</v>
      </c>
    </row>
    <row r="52" spans="2:22">
      <c r="B52" s="29" t="s">
        <v>74</v>
      </c>
      <c r="C52" s="29" t="s">
        <v>75</v>
      </c>
      <c r="D52" s="41">
        <v>2.5</v>
      </c>
      <c r="E52" s="30">
        <v>2</v>
      </c>
      <c r="G52" s="64">
        <f t="shared" si="2"/>
        <v>134</v>
      </c>
      <c r="H52" s="3">
        <f t="shared" si="3"/>
        <v>335</v>
      </c>
      <c r="I52" s="3">
        <f t="shared" si="4"/>
        <v>268</v>
      </c>
      <c r="J52" s="65">
        <f t="shared" si="5"/>
        <v>10.81513118121233</v>
      </c>
      <c r="K52" s="3">
        <f t="shared" si="12"/>
        <v>30.975121280262449</v>
      </c>
      <c r="L52" s="3">
        <f t="shared" si="13"/>
        <v>12.390048512104981</v>
      </c>
      <c r="M52" s="3">
        <f t="shared" si="14"/>
        <v>24.780097024209962</v>
      </c>
      <c r="N52" s="66">
        <f t="shared" si="6"/>
        <v>10.789524200208971</v>
      </c>
      <c r="O52" s="3">
        <f t="shared" si="15"/>
        <v>31.048635119008466</v>
      </c>
      <c r="P52" s="38">
        <f t="shared" si="16"/>
        <v>12.419454047603386</v>
      </c>
      <c r="Q52" s="4">
        <f t="shared" si="17"/>
        <v>24.838908095206772</v>
      </c>
      <c r="R52" s="39">
        <f t="shared" si="7"/>
        <v>10.804996952695021</v>
      </c>
      <c r="S52" s="4">
        <f t="shared" si="8"/>
        <v>31.004173482570312</v>
      </c>
      <c r="T52" s="4">
        <f t="shared" si="9"/>
        <v>12.401669393028126</v>
      </c>
      <c r="U52" s="4">
        <f t="shared" si="10"/>
        <v>24.803338786056251</v>
      </c>
      <c r="V52" s="47">
        <f t="shared" si="11"/>
        <v>10.837497301704239</v>
      </c>
    </row>
    <row r="53" spans="2:22">
      <c r="B53" s="29" t="s">
        <v>76</v>
      </c>
      <c r="C53" s="29" t="s">
        <v>77</v>
      </c>
      <c r="D53" s="41">
        <v>1</v>
      </c>
      <c r="E53" s="30">
        <v>2.2000000000000002</v>
      </c>
      <c r="G53" s="64">
        <f t="shared" si="2"/>
        <v>142</v>
      </c>
      <c r="H53" s="3">
        <f t="shared" si="3"/>
        <v>142</v>
      </c>
      <c r="I53" s="3">
        <f t="shared" si="4"/>
        <v>312.40000000000003</v>
      </c>
      <c r="J53" s="65">
        <f t="shared" si="5"/>
        <v>11.23324909945657</v>
      </c>
      <c r="K53" s="3">
        <f t="shared" si="12"/>
        <v>12.641044344584998</v>
      </c>
      <c r="L53" s="3">
        <f t="shared" si="13"/>
        <v>12.641044344584998</v>
      </c>
      <c r="M53" s="3">
        <f t="shared" si="14"/>
        <v>27.810297558087001</v>
      </c>
      <c r="N53" s="66">
        <f t="shared" si="6"/>
        <v>11.012917086948818</v>
      </c>
      <c r="O53" s="3">
        <f t="shared" si="15"/>
        <v>12.893949793582056</v>
      </c>
      <c r="P53" s="38">
        <f t="shared" si="16"/>
        <v>12.893949793582056</v>
      </c>
      <c r="Q53" s="4">
        <f t="shared" si="17"/>
        <v>28.366689545880526</v>
      </c>
      <c r="R53" s="39">
        <f t="shared" si="7"/>
        <v>10.898830932147503</v>
      </c>
      <c r="S53" s="4">
        <f t="shared" si="8"/>
        <v>13.028920338708325</v>
      </c>
      <c r="T53" s="4">
        <f t="shared" si="9"/>
        <v>13.028920338708325</v>
      </c>
      <c r="U53" s="4">
        <f t="shared" si="10"/>
        <v>28.663624745158316</v>
      </c>
      <c r="V53" s="47">
        <f t="shared" si="11"/>
        <v>10.852514557372823</v>
      </c>
    </row>
    <row r="54" spans="2:22">
      <c r="B54" s="29" t="s">
        <v>78</v>
      </c>
      <c r="C54" s="29" t="s">
        <v>79</v>
      </c>
      <c r="D54" s="41">
        <v>7</v>
      </c>
      <c r="E54" s="30">
        <v>12.5</v>
      </c>
      <c r="G54" s="64">
        <f t="shared" si="2"/>
        <v>128</v>
      </c>
      <c r="H54" s="3">
        <f t="shared" si="3"/>
        <v>896</v>
      </c>
      <c r="I54" s="3">
        <f t="shared" si="4"/>
        <v>1600</v>
      </c>
      <c r="J54" s="65">
        <f t="shared" si="5"/>
        <v>0.89494884466832059</v>
      </c>
      <c r="K54" s="3">
        <f t="shared" si="12"/>
        <v>1001.1745423640041</v>
      </c>
      <c r="L54" s="3">
        <f t="shared" si="13"/>
        <v>143.02493462342915</v>
      </c>
      <c r="M54" s="3">
        <f t="shared" si="14"/>
        <v>1787.8116827928643</v>
      </c>
      <c r="N54" s="66">
        <f t="shared" si="6"/>
        <v>2.2338623537778064</v>
      </c>
      <c r="O54" s="3">
        <f t="shared" si="15"/>
        <v>401.09901959031879</v>
      </c>
      <c r="P54" s="38">
        <f t="shared" si="16"/>
        <v>57.299859941474111</v>
      </c>
      <c r="Q54" s="4">
        <f t="shared" si="17"/>
        <v>716.24824926842643</v>
      </c>
      <c r="R54" s="39">
        <f t="shared" si="7"/>
        <v>3.1627477469376202</v>
      </c>
      <c r="S54" s="4">
        <f t="shared" si="8"/>
        <v>283.29796483692576</v>
      </c>
      <c r="T54" s="4">
        <f t="shared" si="9"/>
        <v>40.471137833846534</v>
      </c>
      <c r="U54" s="4">
        <f t="shared" si="10"/>
        <v>505.88922292308166</v>
      </c>
      <c r="V54" s="47">
        <f t="shared" si="11"/>
        <v>3.7263957844393616</v>
      </c>
    </row>
    <row r="55" spans="2:22">
      <c r="B55" s="29" t="s">
        <v>80</v>
      </c>
      <c r="C55" s="29" t="s">
        <v>81</v>
      </c>
      <c r="D55" s="41">
        <v>7.5</v>
      </c>
      <c r="E55" s="30">
        <v>17</v>
      </c>
      <c r="G55" s="64">
        <f t="shared" si="2"/>
        <v>141</v>
      </c>
      <c r="H55" s="3">
        <f t="shared" si="3"/>
        <v>1057.5</v>
      </c>
      <c r="I55" s="3">
        <f t="shared" si="4"/>
        <v>2397</v>
      </c>
      <c r="J55" s="65">
        <f t="shared" si="5"/>
        <v>5.0061817687766927</v>
      </c>
      <c r="K55" s="3">
        <f t="shared" si="12"/>
        <v>211.238834074219</v>
      </c>
      <c r="L55" s="3">
        <f t="shared" si="13"/>
        <v>28.165177876562534</v>
      </c>
      <c r="M55" s="3">
        <f t="shared" si="14"/>
        <v>478.80802390156305</v>
      </c>
      <c r="N55" s="66">
        <f t="shared" si="6"/>
        <v>5.2234813786644656</v>
      </c>
      <c r="O55" s="3">
        <f t="shared" si="15"/>
        <v>202.4511859694579</v>
      </c>
      <c r="P55" s="38">
        <f t="shared" si="16"/>
        <v>26.993491462594385</v>
      </c>
      <c r="Q55" s="4">
        <f t="shared" si="17"/>
        <v>458.88935486410452</v>
      </c>
      <c r="R55" s="39">
        <f t="shared" si="7"/>
        <v>5.6275528780855542</v>
      </c>
      <c r="S55" s="4">
        <f t="shared" si="8"/>
        <v>187.91471584710413</v>
      </c>
      <c r="T55" s="4">
        <f t="shared" si="9"/>
        <v>25.055295446280553</v>
      </c>
      <c r="U55" s="4">
        <f t="shared" si="10"/>
        <v>425.94002258676937</v>
      </c>
      <c r="V55" s="47">
        <f t="shared" si="11"/>
        <v>5.943001207721637</v>
      </c>
    </row>
    <row r="56" spans="2:22">
      <c r="B56" s="29" t="s">
        <v>82</v>
      </c>
      <c r="C56" s="29" t="s">
        <v>83</v>
      </c>
      <c r="D56" s="41">
        <v>11</v>
      </c>
      <c r="E56" s="30">
        <v>16</v>
      </c>
      <c r="G56" s="64">
        <f t="shared" si="2"/>
        <v>127</v>
      </c>
      <c r="H56" s="3">
        <f t="shared" si="3"/>
        <v>1397</v>
      </c>
      <c r="I56" s="3">
        <f t="shared" si="4"/>
        <v>2032</v>
      </c>
      <c r="J56" s="65">
        <f t="shared" si="5"/>
        <v>6.1642257690300193</v>
      </c>
      <c r="K56" s="3">
        <f t="shared" si="12"/>
        <v>226.63024560500921</v>
      </c>
      <c r="L56" s="3">
        <f t="shared" si="13"/>
        <v>20.602749600455383</v>
      </c>
      <c r="M56" s="3">
        <f t="shared" si="14"/>
        <v>329.64399360728612</v>
      </c>
      <c r="N56" s="66">
        <f t="shared" si="6"/>
        <v>7.1249956296524894</v>
      </c>
      <c r="O56" s="3">
        <f t="shared" si="15"/>
        <v>196.07029570460753</v>
      </c>
      <c r="P56" s="38">
        <f t="shared" si="16"/>
        <v>17.824572336782502</v>
      </c>
      <c r="Q56" s="4">
        <f t="shared" si="17"/>
        <v>285.19315738852004</v>
      </c>
      <c r="R56" s="39">
        <f t="shared" si="7"/>
        <v>7.8706041914706901</v>
      </c>
      <c r="S56" s="4">
        <f t="shared" si="8"/>
        <v>177.49590323877771</v>
      </c>
      <c r="T56" s="4">
        <f t="shared" si="9"/>
        <v>16.135991203525247</v>
      </c>
      <c r="U56" s="4">
        <f t="shared" si="10"/>
        <v>258.17585925640395</v>
      </c>
      <c r="V56" s="47">
        <f t="shared" si="11"/>
        <v>8.3475801061985315</v>
      </c>
    </row>
    <row r="57" spans="2:22">
      <c r="B57" s="29" t="s">
        <v>84</v>
      </c>
      <c r="C57" s="29" t="s">
        <v>85</v>
      </c>
      <c r="D57" s="41">
        <v>18</v>
      </c>
      <c r="E57" s="30">
        <v>14.5</v>
      </c>
      <c r="G57" s="64">
        <f t="shared" si="2"/>
        <v>133</v>
      </c>
      <c r="H57" s="3">
        <f t="shared" si="3"/>
        <v>2394</v>
      </c>
      <c r="I57" s="3">
        <f t="shared" si="4"/>
        <v>1928.5</v>
      </c>
      <c r="J57" s="65">
        <f t="shared" si="5"/>
        <v>12.060040079175252</v>
      </c>
      <c r="K57" s="3">
        <f t="shared" si="12"/>
        <v>198.50680298599124</v>
      </c>
      <c r="L57" s="3">
        <f t="shared" si="13"/>
        <v>11.028155721443959</v>
      </c>
      <c r="M57" s="3">
        <f t="shared" si="14"/>
        <v>159.90825796093739</v>
      </c>
      <c r="N57" s="66">
        <f t="shared" si="6"/>
        <v>13.376413075635204</v>
      </c>
      <c r="O57" s="3">
        <f t="shared" si="15"/>
        <v>178.97174574853778</v>
      </c>
      <c r="P57" s="38">
        <f t="shared" si="16"/>
        <v>9.9428747638076551</v>
      </c>
      <c r="Q57" s="4">
        <f t="shared" si="17"/>
        <v>144.17168407521098</v>
      </c>
      <c r="R57" s="39">
        <f t="shared" si="7"/>
        <v>14.266378939138924</v>
      </c>
      <c r="S57" s="4">
        <f t="shared" si="8"/>
        <v>167.80712262115858</v>
      </c>
      <c r="T57" s="4">
        <f t="shared" si="9"/>
        <v>9.3226179233977007</v>
      </c>
      <c r="U57" s="4">
        <f t="shared" si="10"/>
        <v>135.17795988926665</v>
      </c>
      <c r="V57" s="47">
        <f t="shared" si="11"/>
        <v>14.810429722119796</v>
      </c>
    </row>
    <row r="58" spans="2:22">
      <c r="B58" s="29" t="s">
        <v>86</v>
      </c>
      <c r="C58" s="29" t="s">
        <v>87</v>
      </c>
      <c r="D58" s="41">
        <v>15</v>
      </c>
      <c r="E58" s="30">
        <v>19</v>
      </c>
      <c r="G58" s="64">
        <f t="shared" si="2"/>
        <v>131</v>
      </c>
      <c r="H58" s="3">
        <f t="shared" si="3"/>
        <v>1965</v>
      </c>
      <c r="I58" s="3">
        <f t="shared" si="4"/>
        <v>2489</v>
      </c>
      <c r="J58" s="65">
        <f t="shared" si="5"/>
        <v>11.163296319094904</v>
      </c>
      <c r="K58" s="3">
        <f t="shared" si="12"/>
        <v>176.02327698126695</v>
      </c>
      <c r="L58" s="3">
        <f t="shared" si="13"/>
        <v>11.734885132084463</v>
      </c>
      <c r="M58" s="3">
        <f t="shared" si="14"/>
        <v>222.9628175096048</v>
      </c>
      <c r="N58" s="66">
        <f t="shared" si="6"/>
        <v>12.097095949056381</v>
      </c>
      <c r="O58" s="3">
        <f t="shared" si="15"/>
        <v>162.43567946183623</v>
      </c>
      <c r="P58" s="38">
        <f t="shared" si="16"/>
        <v>10.82904529745575</v>
      </c>
      <c r="Q58" s="4">
        <f t="shared" si="17"/>
        <v>205.75186065165923</v>
      </c>
      <c r="R58" s="39">
        <f t="shared" si="7"/>
        <v>12.800812769383683</v>
      </c>
      <c r="S58" s="4">
        <f t="shared" si="8"/>
        <v>153.50587774393395</v>
      </c>
      <c r="T58" s="4">
        <f t="shared" si="9"/>
        <v>10.233725182928929</v>
      </c>
      <c r="U58" s="4">
        <f t="shared" si="10"/>
        <v>194.44077847564967</v>
      </c>
      <c r="V58" s="47">
        <f t="shared" si="11"/>
        <v>13.249040997027251</v>
      </c>
    </row>
    <row r="59" spans="2:22">
      <c r="B59" s="29" t="s">
        <v>88</v>
      </c>
      <c r="C59" s="29" t="s">
        <v>89</v>
      </c>
      <c r="D59" s="41">
        <v>24</v>
      </c>
      <c r="E59" s="30">
        <v>14</v>
      </c>
      <c r="G59" s="64">
        <f t="shared" si="2"/>
        <v>666</v>
      </c>
      <c r="H59" s="3">
        <f t="shared" si="3"/>
        <v>15984</v>
      </c>
      <c r="I59" s="3">
        <f t="shared" si="4"/>
        <v>9324</v>
      </c>
      <c r="J59" s="65">
        <f t="shared" si="5"/>
        <v>17.926918853201315</v>
      </c>
      <c r="K59" s="3">
        <f t="shared" si="12"/>
        <v>891.62003414466528</v>
      </c>
      <c r="L59" s="3">
        <f t="shared" si="13"/>
        <v>37.15083475602772</v>
      </c>
      <c r="M59" s="3">
        <f t="shared" si="14"/>
        <v>520.11168658438805</v>
      </c>
      <c r="N59" s="66">
        <f t="shared" si="6"/>
        <v>19.288005029003571</v>
      </c>
      <c r="O59" s="3">
        <f t="shared" si="15"/>
        <v>828.70156742310542</v>
      </c>
      <c r="P59" s="38">
        <f t="shared" si="16"/>
        <v>34.52923197596273</v>
      </c>
      <c r="Q59" s="4">
        <f t="shared" si="17"/>
        <v>483.4092476634782</v>
      </c>
      <c r="R59" s="39">
        <f t="shared" si="7"/>
        <v>20.195563021663212</v>
      </c>
      <c r="S59" s="4">
        <f t="shared" si="8"/>
        <v>791.46097500992732</v>
      </c>
      <c r="T59" s="4">
        <f t="shared" si="9"/>
        <v>32.977540625413639</v>
      </c>
      <c r="U59" s="4">
        <f t="shared" si="10"/>
        <v>461.68556875579094</v>
      </c>
      <c r="V59" s="47">
        <f t="shared" si="11"/>
        <v>20.74778483031487</v>
      </c>
    </row>
    <row r="60" spans="2:22">
      <c r="B60" s="29" t="s">
        <v>90</v>
      </c>
      <c r="C60" s="29" t="s">
        <v>91</v>
      </c>
      <c r="D60" s="41">
        <v>19</v>
      </c>
      <c r="E60" s="30">
        <v>9</v>
      </c>
      <c r="G60" s="64">
        <f t="shared" si="2"/>
        <v>159</v>
      </c>
      <c r="H60" s="3">
        <f t="shared" si="3"/>
        <v>3021</v>
      </c>
      <c r="I60" s="3">
        <f t="shared" si="4"/>
        <v>1431</v>
      </c>
      <c r="J60" s="65">
        <f t="shared" si="5"/>
        <v>13.220606512077781</v>
      </c>
      <c r="K60" s="3">
        <f t="shared" si="12"/>
        <v>228.50691435677655</v>
      </c>
      <c r="L60" s="3">
        <f t="shared" si="13"/>
        <v>12.02667970298824</v>
      </c>
      <c r="M60" s="3">
        <f t="shared" si="14"/>
        <v>108.24011732689416</v>
      </c>
      <c r="N60" s="66">
        <f t="shared" si="6"/>
        <v>14.669059047162849</v>
      </c>
      <c r="O60" s="3">
        <f t="shared" si="15"/>
        <v>205.94367984252497</v>
      </c>
      <c r="P60" s="38">
        <f t="shared" si="16"/>
        <v>10.839141044343419</v>
      </c>
      <c r="Q60" s="4">
        <f t="shared" si="17"/>
        <v>97.552269399090775</v>
      </c>
      <c r="R60" s="39">
        <f t="shared" si="7"/>
        <v>15.60513280028092</v>
      </c>
      <c r="S60" s="4">
        <f t="shared" si="8"/>
        <v>193.59015002715111</v>
      </c>
      <c r="T60" s="4">
        <f t="shared" si="9"/>
        <v>10.1889552645869</v>
      </c>
      <c r="U60" s="4">
        <f t="shared" si="10"/>
        <v>91.700597381282108</v>
      </c>
      <c r="V60" s="47">
        <f t="shared" si="11"/>
        <v>16.168616121568444</v>
      </c>
    </row>
    <row r="61" spans="2:22">
      <c r="B61" s="29" t="s">
        <v>92</v>
      </c>
      <c r="C61" s="29" t="s">
        <v>93</v>
      </c>
      <c r="D61" s="41">
        <v>17</v>
      </c>
      <c r="E61" s="30">
        <v>5</v>
      </c>
      <c r="G61" s="64">
        <f t="shared" si="2"/>
        <v>140</v>
      </c>
      <c r="H61" s="3">
        <f t="shared" si="3"/>
        <v>2380</v>
      </c>
      <c r="I61" s="3">
        <f t="shared" si="4"/>
        <v>700</v>
      </c>
      <c r="J61" s="65">
        <f t="shared" si="5"/>
        <v>12.994132570346473</v>
      </c>
      <c r="K61" s="3">
        <f t="shared" si="12"/>
        <v>183.1595904624929</v>
      </c>
      <c r="L61" s="3">
        <f t="shared" si="13"/>
        <v>10.774093556617229</v>
      </c>
      <c r="M61" s="3">
        <f t="shared" si="14"/>
        <v>53.870467783086141</v>
      </c>
      <c r="N61" s="66">
        <f t="shared" si="6"/>
        <v>14.374906585642043</v>
      </c>
      <c r="O61" s="3">
        <f t="shared" si="15"/>
        <v>165.56629330566878</v>
      </c>
      <c r="P61" s="38">
        <f t="shared" si="16"/>
        <v>9.7391937238628685</v>
      </c>
      <c r="Q61" s="4">
        <f t="shared" si="17"/>
        <v>48.695968619314343</v>
      </c>
      <c r="R61" s="39">
        <f t="shared" si="7"/>
        <v>15.25345115229042</v>
      </c>
      <c r="S61" s="4">
        <f t="shared" si="8"/>
        <v>156.03026333110361</v>
      </c>
      <c r="T61" s="4">
        <f t="shared" si="9"/>
        <v>9.1782507841825645</v>
      </c>
      <c r="U61" s="4">
        <f t="shared" si="10"/>
        <v>45.891253920912824</v>
      </c>
      <c r="V61" s="47">
        <f t="shared" si="11"/>
        <v>15.781041744854997</v>
      </c>
    </row>
    <row r="62" spans="2:22">
      <c r="B62" s="29" t="s">
        <v>94</v>
      </c>
      <c r="C62" s="29" t="s">
        <v>95</v>
      </c>
      <c r="D62" s="41">
        <v>9.5</v>
      </c>
      <c r="E62" s="30">
        <v>4</v>
      </c>
      <c r="G62" s="64">
        <f t="shared" si="2"/>
        <v>133</v>
      </c>
      <c r="H62" s="3">
        <f t="shared" si="3"/>
        <v>1263.5</v>
      </c>
      <c r="I62" s="3">
        <f t="shared" si="4"/>
        <v>532</v>
      </c>
      <c r="J62" s="65">
        <f t="shared" si="5"/>
        <v>8.8283992598412908</v>
      </c>
      <c r="K62" s="3">
        <f t="shared" si="12"/>
        <v>143.1176777139454</v>
      </c>
      <c r="L62" s="3">
        <f t="shared" si="13"/>
        <v>15.065018706731095</v>
      </c>
      <c r="M62" s="3">
        <f t="shared" si="14"/>
        <v>60.260074826924381</v>
      </c>
      <c r="N62" s="66">
        <f t="shared" si="6"/>
        <v>9.7716669364125028</v>
      </c>
      <c r="O62" s="3">
        <f t="shared" si="15"/>
        <v>129.30240134278174</v>
      </c>
      <c r="P62" s="38">
        <f t="shared" si="16"/>
        <v>13.610779088713867</v>
      </c>
      <c r="Q62" s="4">
        <f t="shared" si="17"/>
        <v>54.443116354855469</v>
      </c>
      <c r="R62" s="39">
        <f t="shared" si="7"/>
        <v>10.393959568623306</v>
      </c>
      <c r="S62" s="4">
        <f t="shared" si="8"/>
        <v>121.56098853936108</v>
      </c>
      <c r="T62" s="4">
        <f t="shared" si="9"/>
        <v>12.795893530459061</v>
      </c>
      <c r="U62" s="4">
        <f t="shared" si="10"/>
        <v>51.183574121836244</v>
      </c>
      <c r="V62" s="47">
        <f t="shared" si="11"/>
        <v>10.779870282992338</v>
      </c>
    </row>
    <row r="63" spans="2:22">
      <c r="B63" s="29" t="s">
        <v>96</v>
      </c>
      <c r="C63" s="29" t="s">
        <v>38</v>
      </c>
      <c r="D63" s="41">
        <v>12</v>
      </c>
      <c r="E63" s="30">
        <v>11</v>
      </c>
      <c r="G63" s="64">
        <f t="shared" si="2"/>
        <v>533</v>
      </c>
      <c r="H63" s="3">
        <f t="shared" si="3"/>
        <v>6396</v>
      </c>
      <c r="I63" s="3">
        <f t="shared" si="4"/>
        <v>5863</v>
      </c>
      <c r="J63" s="65">
        <f t="shared" si="5"/>
        <v>5.9508646168527672</v>
      </c>
      <c r="K63" s="3">
        <f t="shared" si="12"/>
        <v>1074.8017997059815</v>
      </c>
      <c r="L63" s="3">
        <f t="shared" si="13"/>
        <v>89.566816642165122</v>
      </c>
      <c r="M63" s="3">
        <f t="shared" si="14"/>
        <v>985.23498306381634</v>
      </c>
      <c r="N63" s="66">
        <f t="shared" si="6"/>
        <v>7.3972753977748384</v>
      </c>
      <c r="O63" s="3">
        <f t="shared" si="15"/>
        <v>864.64267667038189</v>
      </c>
      <c r="P63" s="38">
        <f t="shared" si="16"/>
        <v>72.053556389198491</v>
      </c>
      <c r="Q63" s="4">
        <f t="shared" si="17"/>
        <v>792.58912028118334</v>
      </c>
      <c r="R63" s="39">
        <f t="shared" si="7"/>
        <v>8.3346296755230505</v>
      </c>
      <c r="S63" s="4">
        <f t="shared" si="8"/>
        <v>767.40062234362085</v>
      </c>
      <c r="T63" s="4">
        <f t="shared" si="9"/>
        <v>63.950051861968404</v>
      </c>
      <c r="U63" s="4">
        <f t="shared" si="10"/>
        <v>703.45057048165245</v>
      </c>
      <c r="V63" s="47">
        <f t="shared" si="11"/>
        <v>8.8993531640115116</v>
      </c>
    </row>
    <row r="64" spans="2:22">
      <c r="B64" s="29" t="s">
        <v>97</v>
      </c>
      <c r="C64" s="29" t="s">
        <v>98</v>
      </c>
      <c r="D64" s="41">
        <v>13</v>
      </c>
      <c r="E64" s="30">
        <v>2</v>
      </c>
      <c r="G64" s="64">
        <f t="shared" si="2"/>
        <v>136</v>
      </c>
      <c r="H64" s="3">
        <f t="shared" si="3"/>
        <v>1768</v>
      </c>
      <c r="I64" s="3">
        <f t="shared" si="4"/>
        <v>272</v>
      </c>
      <c r="J64" s="65">
        <f t="shared" si="5"/>
        <v>12.256670668635708</v>
      </c>
      <c r="K64" s="3">
        <f t="shared" si="12"/>
        <v>144.24798118499143</v>
      </c>
      <c r="L64" s="3">
        <f t="shared" si="13"/>
        <v>11.095998552691649</v>
      </c>
      <c r="M64" s="3">
        <f t="shared" si="14"/>
        <v>22.191997105383297</v>
      </c>
      <c r="N64" s="66">
        <f t="shared" si="6"/>
        <v>13.381471207151542</v>
      </c>
      <c r="O64" s="3">
        <f t="shared" si="15"/>
        <v>132.12299100977154</v>
      </c>
      <c r="P64" s="38">
        <f t="shared" si="16"/>
        <v>10.163307000751658</v>
      </c>
      <c r="Q64" s="4">
        <f t="shared" si="17"/>
        <v>20.326614001503316</v>
      </c>
      <c r="R64" s="39">
        <f t="shared" si="7"/>
        <v>14.097991872507574</v>
      </c>
      <c r="S64" s="4">
        <f t="shared" si="8"/>
        <v>125.40793156845042</v>
      </c>
      <c r="T64" s="4">
        <f t="shared" si="9"/>
        <v>9.6467639668038778</v>
      </c>
      <c r="U64" s="4">
        <f t="shared" si="10"/>
        <v>19.293527933607756</v>
      </c>
      <c r="V64" s="47">
        <f t="shared" si="11"/>
        <v>14.532249820359842</v>
      </c>
    </row>
    <row r="65" spans="2:22">
      <c r="B65" s="29" t="s">
        <v>99</v>
      </c>
      <c r="C65" s="29" t="s">
        <v>100</v>
      </c>
      <c r="D65" s="41">
        <v>10.5</v>
      </c>
      <c r="E65" s="30">
        <v>1</v>
      </c>
      <c r="G65" s="64">
        <f t="shared" si="2"/>
        <v>124</v>
      </c>
      <c r="H65" s="3">
        <f t="shared" si="3"/>
        <v>1302</v>
      </c>
      <c r="I65" s="3">
        <f t="shared" si="4"/>
        <v>124</v>
      </c>
      <c r="J65" s="65">
        <f t="shared" si="5"/>
        <v>11.985687545165218</v>
      </c>
      <c r="K65" s="3">
        <f t="shared" si="12"/>
        <v>108.62956297615152</v>
      </c>
      <c r="L65" s="3">
        <f t="shared" si="13"/>
        <v>10.345672664395384</v>
      </c>
      <c r="M65" s="3">
        <f t="shared" si="14"/>
        <v>10.345672664395384</v>
      </c>
      <c r="N65" s="66">
        <f t="shared" si="6"/>
        <v>12.893587996343907</v>
      </c>
      <c r="O65" s="3">
        <f t="shared" si="15"/>
        <v>100.98042533771002</v>
      </c>
      <c r="P65" s="38">
        <f t="shared" si="16"/>
        <v>9.6171833654961922</v>
      </c>
      <c r="Q65" s="4">
        <f t="shared" si="17"/>
        <v>9.6171833654961922</v>
      </c>
      <c r="R65" s="39">
        <f t="shared" si="7"/>
        <v>13.478508680249313</v>
      </c>
      <c r="S65" s="4">
        <f t="shared" si="8"/>
        <v>96.598223949499797</v>
      </c>
      <c r="T65" s="4">
        <f t="shared" si="9"/>
        <v>9.1998308523333137</v>
      </c>
      <c r="U65" s="4">
        <f t="shared" si="10"/>
        <v>9.1998308523333137</v>
      </c>
      <c r="V65" s="47">
        <f t="shared" si="11"/>
        <v>13.837857273760566</v>
      </c>
    </row>
    <row r="66" spans="2:22">
      <c r="B66" s="29" t="s">
        <v>101</v>
      </c>
      <c r="C66" s="29" t="s">
        <v>102</v>
      </c>
      <c r="D66" s="41">
        <v>7</v>
      </c>
      <c r="E66" s="30">
        <v>3</v>
      </c>
      <c r="G66" s="64">
        <f t="shared" si="2"/>
        <v>139</v>
      </c>
      <c r="H66" s="3">
        <f t="shared" si="3"/>
        <v>973</v>
      </c>
      <c r="I66" s="3">
        <f t="shared" si="4"/>
        <v>417</v>
      </c>
      <c r="J66" s="65">
        <f t="shared" si="5"/>
        <v>9.2125655244399773</v>
      </c>
      <c r="K66" s="3">
        <f t="shared" si="12"/>
        <v>105.61661650261615</v>
      </c>
      <c r="L66" s="3">
        <f t="shared" si="13"/>
        <v>15.088088071802309</v>
      </c>
      <c r="M66" s="3">
        <f t="shared" si="14"/>
        <v>45.264264215406925</v>
      </c>
      <c r="N66" s="66">
        <f t="shared" si="6"/>
        <v>9.8064424980629585</v>
      </c>
      <c r="O66" s="3">
        <f t="shared" si="15"/>
        <v>99.220486959689424</v>
      </c>
      <c r="P66" s="38">
        <f t="shared" si="16"/>
        <v>14.174355279955632</v>
      </c>
      <c r="Q66" s="4">
        <f t="shared" si="17"/>
        <v>42.523065839866895</v>
      </c>
      <c r="R66" s="39">
        <f t="shared" si="7"/>
        <v>10.220137813182482</v>
      </c>
      <c r="S66" s="4">
        <f t="shared" si="8"/>
        <v>95.204195656243726</v>
      </c>
      <c r="T66" s="4">
        <f t="shared" si="9"/>
        <v>13.600599379463389</v>
      </c>
      <c r="U66" s="4">
        <f t="shared" si="10"/>
        <v>40.801798138390168</v>
      </c>
      <c r="V66" s="47">
        <f t="shared" si="11"/>
        <v>10.488356039235169</v>
      </c>
    </row>
    <row r="67" spans="2:22">
      <c r="B67" s="29" t="s">
        <v>103</v>
      </c>
      <c r="C67" s="29" t="s">
        <v>104</v>
      </c>
      <c r="D67" s="41">
        <v>5</v>
      </c>
      <c r="E67" s="30">
        <v>6.5</v>
      </c>
      <c r="G67" s="64">
        <f t="shared" si="2"/>
        <v>151</v>
      </c>
      <c r="H67" s="3">
        <f t="shared" si="3"/>
        <v>755</v>
      </c>
      <c r="I67" s="3">
        <f t="shared" si="4"/>
        <v>981.5</v>
      </c>
      <c r="J67" s="65">
        <f t="shared" si="5"/>
        <v>5.7933596522650639</v>
      </c>
      <c r="K67" s="3">
        <f t="shared" si="12"/>
        <v>130.32161738911086</v>
      </c>
      <c r="L67" s="3">
        <f t="shared" si="13"/>
        <v>26.064323477822171</v>
      </c>
      <c r="M67" s="3">
        <f t="shared" si="14"/>
        <v>169.41810260584413</v>
      </c>
      <c r="N67" s="66">
        <f t="shared" si="6"/>
        <v>6.0532446602695611</v>
      </c>
      <c r="O67" s="3">
        <f t="shared" si="15"/>
        <v>124.72649667630957</v>
      </c>
      <c r="P67" s="38">
        <f t="shared" si="16"/>
        <v>24.945299335261911</v>
      </c>
      <c r="Q67" s="4">
        <f t="shared" si="17"/>
        <v>162.14444567920242</v>
      </c>
      <c r="R67" s="39">
        <f t="shared" si="7"/>
        <v>6.3272755915637857</v>
      </c>
      <c r="S67" s="4">
        <f t="shared" si="8"/>
        <v>119.32465862663678</v>
      </c>
      <c r="T67" s="4">
        <f t="shared" si="9"/>
        <v>23.864931725327356</v>
      </c>
      <c r="U67" s="4">
        <f t="shared" si="10"/>
        <v>155.1220562146278</v>
      </c>
      <c r="V67" s="47">
        <f t="shared" si="11"/>
        <v>6.5374964096413688</v>
      </c>
    </row>
    <row r="68" spans="2:22">
      <c r="B68" s="29" t="s">
        <v>105</v>
      </c>
      <c r="C68" s="29" t="s">
        <v>106</v>
      </c>
      <c r="D68" s="41">
        <v>7</v>
      </c>
      <c r="E68" s="30">
        <v>18.5</v>
      </c>
      <c r="G68" s="64">
        <f t="shared" si="2"/>
        <v>122</v>
      </c>
      <c r="H68" s="3">
        <f t="shared" si="3"/>
        <v>854</v>
      </c>
      <c r="I68" s="3">
        <f t="shared" si="4"/>
        <v>2257</v>
      </c>
      <c r="J68" s="65">
        <f t="shared" si="5"/>
        <v>6.3799545204061543</v>
      </c>
      <c r="K68" s="3">
        <f t="shared" si="12"/>
        <v>133.85675356595388</v>
      </c>
      <c r="L68" s="3">
        <f t="shared" si="13"/>
        <v>19.12239336656484</v>
      </c>
      <c r="M68" s="3">
        <f t="shared" si="14"/>
        <v>353.76427728144949</v>
      </c>
      <c r="N68" s="66">
        <f t="shared" si="6"/>
        <v>6.3565076387597665</v>
      </c>
      <c r="O68" s="3">
        <f t="shared" si="15"/>
        <v>134.35050322170713</v>
      </c>
      <c r="P68" s="38">
        <f t="shared" si="16"/>
        <v>19.192929031672445</v>
      </c>
      <c r="Q68" s="4">
        <f t="shared" si="17"/>
        <v>355.06918708594026</v>
      </c>
      <c r="R68" s="39">
        <f t="shared" si="7"/>
        <v>6.5841818801548113</v>
      </c>
      <c r="S68" s="4">
        <f t="shared" si="8"/>
        <v>129.70480092204261</v>
      </c>
      <c r="T68" s="4">
        <f t="shared" si="9"/>
        <v>18.529257274577514</v>
      </c>
      <c r="U68" s="4">
        <f t="shared" si="10"/>
        <v>342.79125957968404</v>
      </c>
      <c r="V68" s="47">
        <f t="shared" si="11"/>
        <v>6.7955071959028492</v>
      </c>
    </row>
    <row r="69" spans="2:22">
      <c r="B69" s="29" t="s">
        <v>107</v>
      </c>
      <c r="C69" s="29" t="s">
        <v>108</v>
      </c>
      <c r="D69" s="41">
        <v>13.5</v>
      </c>
      <c r="E69" s="30">
        <v>17.5</v>
      </c>
      <c r="G69" s="64">
        <f t="shared" si="2"/>
        <v>109</v>
      </c>
      <c r="H69" s="3">
        <f t="shared" si="3"/>
        <v>1471.5</v>
      </c>
      <c r="I69" s="3">
        <f t="shared" si="4"/>
        <v>1907.5</v>
      </c>
      <c r="J69" s="65">
        <f t="shared" si="5"/>
        <v>9.0632328559568869</v>
      </c>
      <c r="K69" s="3">
        <f t="shared" si="12"/>
        <v>162.35928430690646</v>
      </c>
      <c r="L69" s="3">
        <f t="shared" si="13"/>
        <v>12.026613652363441</v>
      </c>
      <c r="M69" s="3">
        <f t="shared" si="14"/>
        <v>210.46573891636024</v>
      </c>
      <c r="N69" s="66">
        <f t="shared" si="6"/>
        <v>10.039221931990609</v>
      </c>
      <c r="O69" s="3">
        <f t="shared" si="15"/>
        <v>146.57510412345533</v>
      </c>
      <c r="P69" s="38">
        <f t="shared" si="16"/>
        <v>10.857415120255952</v>
      </c>
      <c r="Q69" s="4">
        <f t="shared" si="17"/>
        <v>190.00476460447916</v>
      </c>
      <c r="R69" s="39">
        <f t="shared" si="7"/>
        <v>10.773051041489881</v>
      </c>
      <c r="S69" s="4">
        <f t="shared" si="8"/>
        <v>136.59083154185964</v>
      </c>
      <c r="T69" s="4">
        <f t="shared" si="9"/>
        <v>10.117839373471085</v>
      </c>
      <c r="U69" s="4">
        <f t="shared" si="10"/>
        <v>177.06218903574401</v>
      </c>
      <c r="V69" s="47">
        <f t="shared" si="11"/>
        <v>11.239357584728257</v>
      </c>
    </row>
    <row r="70" spans="2:22">
      <c r="B70" s="29" t="s">
        <v>109</v>
      </c>
      <c r="C70" s="29" t="s">
        <v>110</v>
      </c>
      <c r="D70" s="41">
        <v>22.5</v>
      </c>
      <c r="E70" s="30">
        <v>17.5</v>
      </c>
      <c r="G70" s="64">
        <f t="shared" si="2"/>
        <v>147</v>
      </c>
      <c r="H70" s="3">
        <f t="shared" si="3"/>
        <v>3307.5</v>
      </c>
      <c r="I70" s="3">
        <f t="shared" si="4"/>
        <v>2572.5</v>
      </c>
      <c r="J70" s="65">
        <f t="shared" si="5"/>
        <v>17.17992519975591</v>
      </c>
      <c r="K70" s="3">
        <f t="shared" si="12"/>
        <v>192.5212107470056</v>
      </c>
      <c r="L70" s="3">
        <f t="shared" si="13"/>
        <v>8.556498255422472</v>
      </c>
      <c r="M70" s="3">
        <f t="shared" si="14"/>
        <v>149.73871946989325</v>
      </c>
      <c r="N70" s="66">
        <f t="shared" si="6"/>
        <v>18.411570407932977</v>
      </c>
      <c r="O70" s="3">
        <f t="shared" si="15"/>
        <v>179.64247083317241</v>
      </c>
      <c r="P70" s="38">
        <f t="shared" si="16"/>
        <v>7.9841098148076624</v>
      </c>
      <c r="Q70" s="4">
        <f t="shared" si="17"/>
        <v>139.72192175913409</v>
      </c>
      <c r="R70" s="39">
        <f t="shared" si="7"/>
        <v>19.257439732422039</v>
      </c>
      <c r="S70" s="4">
        <f t="shared" si="8"/>
        <v>171.75180324887407</v>
      </c>
      <c r="T70" s="4">
        <f t="shared" si="9"/>
        <v>7.6334134777277356</v>
      </c>
      <c r="U70" s="4">
        <f t="shared" si="10"/>
        <v>133.58473586023538</v>
      </c>
      <c r="V70" s="47">
        <f t="shared" si="11"/>
        <v>19.777952136093116</v>
      </c>
    </row>
    <row r="71" spans="2:22">
      <c r="B71" s="29" t="s">
        <v>9</v>
      </c>
      <c r="C71" s="31" t="s">
        <v>10</v>
      </c>
      <c r="D71" s="42">
        <v>1</v>
      </c>
      <c r="E71" s="32">
        <v>12</v>
      </c>
      <c r="G71" s="64">
        <f>'Parte1 alinea a)'!E33</f>
        <v>590</v>
      </c>
      <c r="H71" s="3">
        <f t="shared" si="3"/>
        <v>590</v>
      </c>
      <c r="I71" s="3">
        <f t="shared" si="4"/>
        <v>7080</v>
      </c>
      <c r="J71" s="65">
        <f t="shared" si="5"/>
        <v>5.1691971847965776</v>
      </c>
      <c r="K71" s="3">
        <f t="shared" si="12"/>
        <v>114.13764631290964</v>
      </c>
      <c r="L71" s="3">
        <f t="shared" si="13"/>
        <v>114.13764631290964</v>
      </c>
      <c r="M71" s="3">
        <f t="shared" si="14"/>
        <v>1369.6517557549157</v>
      </c>
      <c r="N71" s="66">
        <f t="shared" si="6"/>
        <v>3.80643162674951</v>
      </c>
      <c r="O71" s="3">
        <f t="shared" si="15"/>
        <v>155.00081384722748</v>
      </c>
      <c r="P71" s="38">
        <f t="shared" si="16"/>
        <v>155.00081384722748</v>
      </c>
      <c r="Q71" s="4">
        <f t="shared" si="17"/>
        <v>1860.0097661667296</v>
      </c>
      <c r="R71" s="39">
        <f t="shared" si="7"/>
        <v>2.9349098732093601</v>
      </c>
      <c r="S71" s="4">
        <f t="shared" si="8"/>
        <v>201.02831960384108</v>
      </c>
      <c r="T71" s="4">
        <f t="shared" si="9"/>
        <v>201.02831960384108</v>
      </c>
      <c r="U71" s="4">
        <f t="shared" si="10"/>
        <v>2412.3398352460931</v>
      </c>
      <c r="V71" s="47">
        <f t="shared" si="11"/>
        <v>2.4253102852789086</v>
      </c>
    </row>
    <row r="72" spans="2:22">
      <c r="B72" s="29" t="s">
        <v>12</v>
      </c>
      <c r="C72" s="31" t="s">
        <v>13</v>
      </c>
      <c r="D72" s="42">
        <v>15</v>
      </c>
      <c r="E72" s="32">
        <v>1.5</v>
      </c>
      <c r="G72" s="64">
        <f>'Parte1 alinea a)'!F33</f>
        <v>357</v>
      </c>
      <c r="H72" s="3">
        <f t="shared" si="3"/>
        <v>5355</v>
      </c>
      <c r="I72" s="3">
        <f t="shared" si="4"/>
        <v>535.5</v>
      </c>
      <c r="J72" s="65">
        <f t="shared" si="5"/>
        <v>13.855892843297433</v>
      </c>
      <c r="K72" s="3">
        <f t="shared" si="12"/>
        <v>386.47816207602932</v>
      </c>
      <c r="L72" s="3">
        <f t="shared" si="13"/>
        <v>25.765210805068623</v>
      </c>
      <c r="M72" s="3">
        <f t="shared" si="14"/>
        <v>38.647816207602929</v>
      </c>
      <c r="N72" s="66">
        <f t="shared" si="6"/>
        <v>15.059742341472905</v>
      </c>
      <c r="O72" s="3">
        <f t="shared" si="15"/>
        <v>355.58377285465951</v>
      </c>
      <c r="P72" s="38">
        <f t="shared" si="16"/>
        <v>23.705584856977303</v>
      </c>
      <c r="Q72" s="4">
        <f t="shared" si="17"/>
        <v>35.558377285465951</v>
      </c>
      <c r="R72" s="39">
        <f t="shared" si="7"/>
        <v>15.822275885795733</v>
      </c>
      <c r="S72" s="4">
        <f t="shared" si="8"/>
        <v>338.44688581162904</v>
      </c>
      <c r="T72" s="4">
        <f t="shared" si="9"/>
        <v>22.563125720775268</v>
      </c>
      <c r="U72" s="4">
        <f t="shared" si="10"/>
        <v>33.844688581162906</v>
      </c>
      <c r="V72" s="47">
        <f t="shared" si="11"/>
        <v>16.281875942122753</v>
      </c>
    </row>
    <row r="73" spans="2:22">
      <c r="B73" s="29" t="s">
        <v>15</v>
      </c>
      <c r="C73" s="31" t="s">
        <v>16</v>
      </c>
      <c r="D73" s="42">
        <v>1.5</v>
      </c>
      <c r="E73" s="32">
        <v>13.5</v>
      </c>
      <c r="G73" s="64">
        <f>'Parte1 alinea a)'!G33</f>
        <v>944</v>
      </c>
      <c r="H73" s="3">
        <f t="shared" si="3"/>
        <v>1416</v>
      </c>
      <c r="I73" s="3">
        <f t="shared" si="4"/>
        <v>12744</v>
      </c>
      <c r="J73" s="65">
        <f t="shared" si="5"/>
        <v>4.8507812647891022</v>
      </c>
      <c r="K73" s="3">
        <f t="shared" si="12"/>
        <v>291.91174013111544</v>
      </c>
      <c r="L73" s="3">
        <f t="shared" si="13"/>
        <v>194.60782675407697</v>
      </c>
      <c r="M73" s="3">
        <f t="shared" si="14"/>
        <v>2627.205661180039</v>
      </c>
      <c r="N73" s="66">
        <f t="shared" si="6"/>
        <v>3.4023542222635874</v>
      </c>
      <c r="O73" s="3">
        <f t="shared" si="15"/>
        <v>416.18241590904512</v>
      </c>
      <c r="P73" s="38">
        <f t="shared" si="16"/>
        <v>277.45494393936337</v>
      </c>
      <c r="Q73" s="4">
        <f t="shared" si="17"/>
        <v>3745.6417431814057</v>
      </c>
      <c r="R73" s="39">
        <f t="shared" si="7"/>
        <v>2.4709988240895253</v>
      </c>
      <c r="S73" s="4">
        <f t="shared" si="8"/>
        <v>573.04762195576734</v>
      </c>
      <c r="T73" s="4">
        <f t="shared" si="9"/>
        <v>382.03174797051156</v>
      </c>
      <c r="U73" s="4">
        <f t="shared" si="10"/>
        <v>5157.4285976019064</v>
      </c>
      <c r="V73" s="47">
        <f t="shared" si="11"/>
        <v>1.9154429093379617</v>
      </c>
    </row>
    <row r="74" spans="2:22">
      <c r="B74" s="29" t="s">
        <v>19</v>
      </c>
      <c r="C74" s="31" t="s">
        <v>20</v>
      </c>
      <c r="D74" s="42">
        <v>13</v>
      </c>
      <c r="E74" s="32">
        <v>17.5</v>
      </c>
      <c r="G74" s="64">
        <f>H33</f>
        <v>613</v>
      </c>
      <c r="H74" s="3">
        <f t="shared" si="3"/>
        <v>7969</v>
      </c>
      <c r="I74" s="3">
        <f t="shared" si="4"/>
        <v>10727.5</v>
      </c>
      <c r="J74" s="65">
        <f t="shared" si="5"/>
        <v>8.663626955250658</v>
      </c>
      <c r="K74" s="3">
        <f t="shared" si="12"/>
        <v>919.82261484265848</v>
      </c>
      <c r="L74" s="3">
        <f t="shared" si="13"/>
        <v>70.755585757127577</v>
      </c>
      <c r="M74" s="3">
        <f t="shared" si="14"/>
        <v>1238.2227507497325</v>
      </c>
      <c r="N74" s="66">
        <f t="shared" si="6"/>
        <v>9.6074266357657763</v>
      </c>
      <c r="O74" s="3">
        <f t="shared" si="15"/>
        <v>829.46248793965594</v>
      </c>
      <c r="P74" s="38">
        <f t="shared" si="16"/>
        <v>63.804806764588925</v>
      </c>
      <c r="Q74" s="4">
        <f t="shared" si="17"/>
        <v>1116.5841183803061</v>
      </c>
      <c r="R74" s="39">
        <f t="shared" si="7"/>
        <v>10.327323416442722</v>
      </c>
      <c r="S74" s="4">
        <f t="shared" si="8"/>
        <v>771.64233932212289</v>
      </c>
      <c r="T74" s="4">
        <f t="shared" si="9"/>
        <v>59.357103024778681</v>
      </c>
      <c r="U74" s="4">
        <f t="shared" si="10"/>
        <v>1038.749302933627</v>
      </c>
      <c r="V74" s="47">
        <f t="shared" si="11"/>
        <v>10.787010266295068</v>
      </c>
    </row>
    <row r="75" spans="2:22">
      <c r="B75" s="29" t="s">
        <v>22</v>
      </c>
      <c r="C75" s="31" t="s">
        <v>23</v>
      </c>
      <c r="D75" s="42">
        <v>1.5</v>
      </c>
      <c r="E75" s="32">
        <v>13.5</v>
      </c>
      <c r="G75" s="64">
        <f>I33</f>
        <v>820</v>
      </c>
      <c r="H75" s="3">
        <f t="shared" si="3"/>
        <v>1230</v>
      </c>
      <c r="I75" s="3">
        <f t="shared" si="4"/>
        <v>11070</v>
      </c>
      <c r="J75" s="65">
        <f t="shared" si="5"/>
        <v>4.8507812647891022</v>
      </c>
      <c r="K75" s="3">
        <f t="shared" si="12"/>
        <v>253.56740138507911</v>
      </c>
      <c r="L75" s="3">
        <f t="shared" si="13"/>
        <v>169.04493425671942</v>
      </c>
      <c r="M75" s="3">
        <f t="shared" si="14"/>
        <v>2282.1066124657118</v>
      </c>
      <c r="N75" s="66">
        <f t="shared" si="6"/>
        <v>3.4023542222635874</v>
      </c>
      <c r="O75" s="3">
        <f t="shared" si="15"/>
        <v>361.51438670065357</v>
      </c>
      <c r="P75" s="38">
        <f t="shared" si="16"/>
        <v>241.00959113376905</v>
      </c>
      <c r="Q75" s="4">
        <f t="shared" si="17"/>
        <v>3253.6294803058822</v>
      </c>
      <c r="R75" s="39">
        <f t="shared" si="7"/>
        <v>2.4709988240895253</v>
      </c>
      <c r="S75" s="4">
        <f t="shared" si="8"/>
        <v>497.77441737683182</v>
      </c>
      <c r="T75" s="4">
        <f t="shared" si="9"/>
        <v>331.84961158455457</v>
      </c>
      <c r="U75" s="4">
        <f t="shared" si="10"/>
        <v>4479.969756391486</v>
      </c>
      <c r="V75" s="47">
        <f t="shared" si="11"/>
        <v>1.9154429093379617</v>
      </c>
    </row>
    <row r="76" spans="2:22">
      <c r="B76" s="29" t="s">
        <v>26</v>
      </c>
      <c r="C76" s="31" t="s">
        <v>27</v>
      </c>
      <c r="D76" s="42">
        <v>1.5</v>
      </c>
      <c r="E76" s="32">
        <v>13.5</v>
      </c>
      <c r="G76" s="64">
        <f>J33</f>
        <v>699</v>
      </c>
      <c r="H76" s="3">
        <f t="shared" si="3"/>
        <v>1048.5</v>
      </c>
      <c r="I76" s="3">
        <f t="shared" si="4"/>
        <v>9436.5</v>
      </c>
      <c r="J76" s="65">
        <f t="shared" si="5"/>
        <v>4.8507812647891022</v>
      </c>
      <c r="K76" s="3">
        <f t="shared" si="12"/>
        <v>216.15074825386623</v>
      </c>
      <c r="L76" s="3">
        <f t="shared" si="13"/>
        <v>144.1004988359108</v>
      </c>
      <c r="M76" s="3">
        <f t="shared" si="14"/>
        <v>1945.3567342847959</v>
      </c>
      <c r="N76" s="66">
        <f t="shared" si="6"/>
        <v>3.4023542222635874</v>
      </c>
      <c r="O76" s="3">
        <f t="shared" si="15"/>
        <v>308.16897110214251</v>
      </c>
      <c r="P76" s="38">
        <f t="shared" si="16"/>
        <v>205.44598073476166</v>
      </c>
      <c r="Q76" s="4">
        <f t="shared" si="17"/>
        <v>2773.5207399192827</v>
      </c>
      <c r="R76" s="39">
        <f t="shared" si="7"/>
        <v>2.4709988240895253</v>
      </c>
      <c r="S76" s="4">
        <f t="shared" si="8"/>
        <v>424.32233871512858</v>
      </c>
      <c r="T76" s="4">
        <f t="shared" si="9"/>
        <v>282.88155914341905</v>
      </c>
      <c r="U76" s="4">
        <f t="shared" si="10"/>
        <v>3818.9010484361575</v>
      </c>
      <c r="V76" s="47">
        <f t="shared" si="11"/>
        <v>1.9154429093379617</v>
      </c>
    </row>
    <row r="77" spans="2:22">
      <c r="B77" s="29" t="s">
        <v>29</v>
      </c>
      <c r="C77" s="31" t="s">
        <v>30</v>
      </c>
      <c r="D77" s="42">
        <v>3</v>
      </c>
      <c r="E77" s="32">
        <v>12.5</v>
      </c>
      <c r="G77" s="64">
        <f>K33</f>
        <v>588</v>
      </c>
      <c r="H77" s="3">
        <f t="shared" si="3"/>
        <v>1764</v>
      </c>
      <c r="I77" s="3">
        <f t="shared" si="4"/>
        <v>7350</v>
      </c>
      <c r="J77" s="65">
        <f t="shared" si="5"/>
        <v>3.1829029489081115</v>
      </c>
      <c r="K77" s="3">
        <f t="shared" si="12"/>
        <v>554.21105459880164</v>
      </c>
      <c r="L77" s="3">
        <f t="shared" si="13"/>
        <v>184.73701819960053</v>
      </c>
      <c r="M77" s="3">
        <f t="shared" si="14"/>
        <v>2309.2127274950067</v>
      </c>
      <c r="N77" s="66">
        <f t="shared" si="6"/>
        <v>1.7673419336702423</v>
      </c>
      <c r="O77" s="3">
        <f t="shared" si="15"/>
        <v>998.10906219867593</v>
      </c>
      <c r="P77" s="38">
        <f t="shared" si="16"/>
        <v>332.70302073289196</v>
      </c>
      <c r="Q77" s="4">
        <f t="shared" si="17"/>
        <v>4158.7877591611496</v>
      </c>
      <c r="R77" s="39">
        <f t="shared" si="7"/>
        <v>0.87339278268063747</v>
      </c>
      <c r="S77" s="4">
        <f t="shared" si="8"/>
        <v>2019.7098430168958</v>
      </c>
      <c r="T77" s="4">
        <f t="shared" si="9"/>
        <v>673.23661433896518</v>
      </c>
      <c r="U77" s="4">
        <f t="shared" si="10"/>
        <v>8415.4576792370663</v>
      </c>
      <c r="V77" s="47">
        <f t="shared" si="11"/>
        <v>0.4212814788476113</v>
      </c>
    </row>
    <row r="78" spans="2:22">
      <c r="B78" s="29" t="s">
        <v>33</v>
      </c>
      <c r="C78" s="31" t="s">
        <v>34</v>
      </c>
      <c r="D78" s="42">
        <v>1.5</v>
      </c>
      <c r="E78" s="32">
        <v>13.5</v>
      </c>
      <c r="G78" s="64">
        <f>L33</f>
        <v>1170</v>
      </c>
      <c r="H78" s="3">
        <f t="shared" si="3"/>
        <v>1755</v>
      </c>
      <c r="I78" s="3">
        <f t="shared" si="4"/>
        <v>15795</v>
      </c>
      <c r="J78" s="65">
        <f t="shared" si="5"/>
        <v>4.8507812647891022</v>
      </c>
      <c r="K78" s="3">
        <f t="shared" si="12"/>
        <v>361.79738978114949</v>
      </c>
      <c r="L78" s="3">
        <f t="shared" si="13"/>
        <v>241.19825985409963</v>
      </c>
      <c r="M78" s="3">
        <f t="shared" si="14"/>
        <v>3256.1765080303453</v>
      </c>
      <c r="N78" s="66">
        <f t="shared" si="6"/>
        <v>3.4023542222635874</v>
      </c>
      <c r="O78" s="3">
        <f t="shared" si="15"/>
        <v>515.81930785337158</v>
      </c>
      <c r="P78" s="38">
        <f t="shared" si="16"/>
        <v>343.87953856891437</v>
      </c>
      <c r="Q78" s="4">
        <f t="shared" si="17"/>
        <v>4642.373770680344</v>
      </c>
      <c r="R78" s="39">
        <f t="shared" si="7"/>
        <v>2.4709988240895253</v>
      </c>
      <c r="S78" s="4">
        <f t="shared" si="8"/>
        <v>710.23910772060151</v>
      </c>
      <c r="T78" s="4">
        <f t="shared" si="9"/>
        <v>473.49273848040099</v>
      </c>
      <c r="U78" s="4">
        <f t="shared" si="10"/>
        <v>6392.1519694854132</v>
      </c>
      <c r="V78" s="47">
        <f t="shared" si="11"/>
        <v>1.9154429093379617</v>
      </c>
    </row>
    <row r="79" spans="2:22">
      <c r="B79" s="29" t="s">
        <v>37</v>
      </c>
      <c r="C79" s="31" t="s">
        <v>38</v>
      </c>
      <c r="D79" s="42">
        <v>12</v>
      </c>
      <c r="E79" s="32">
        <v>11</v>
      </c>
      <c r="G79" s="64">
        <f>M33</f>
        <v>995</v>
      </c>
      <c r="H79" s="3">
        <f t="shared" si="3"/>
        <v>11940</v>
      </c>
      <c r="I79" s="3">
        <f t="shared" si="4"/>
        <v>10945</v>
      </c>
      <c r="J79" s="65">
        <f t="shared" si="5"/>
        <v>5.9508646168527672</v>
      </c>
      <c r="K79" s="3">
        <f t="shared" si="12"/>
        <v>2006.431127030866</v>
      </c>
      <c r="L79" s="3">
        <f t="shared" si="13"/>
        <v>167.20259391923884</v>
      </c>
      <c r="M79" s="3">
        <f t="shared" si="14"/>
        <v>1839.228533111627</v>
      </c>
      <c r="N79" s="66">
        <f t="shared" si="6"/>
        <v>7.3972753977748384</v>
      </c>
      <c r="O79" s="3">
        <f t="shared" si="15"/>
        <v>1614.1078110450844</v>
      </c>
      <c r="P79" s="38">
        <f t="shared" si="16"/>
        <v>134.50898425375703</v>
      </c>
      <c r="Q79" s="4">
        <f t="shared" si="17"/>
        <v>1479.5988267913274</v>
      </c>
      <c r="R79" s="39">
        <f t="shared" si="7"/>
        <v>8.3346296755230505</v>
      </c>
      <c r="S79" s="4">
        <f t="shared" si="8"/>
        <v>1432.577146776553</v>
      </c>
      <c r="T79" s="4">
        <f t="shared" si="9"/>
        <v>119.3814288980461</v>
      </c>
      <c r="U79" s="4">
        <f t="shared" si="10"/>
        <v>1313.1957178785069</v>
      </c>
      <c r="V79" s="47">
        <f t="shared" si="11"/>
        <v>8.8993531640115116</v>
      </c>
    </row>
    <row r="80" spans="2:22" ht="16" thickBot="1">
      <c r="B80" s="29" t="s">
        <v>40</v>
      </c>
      <c r="C80" s="31" t="s">
        <v>41</v>
      </c>
      <c r="D80" s="42">
        <v>1</v>
      </c>
      <c r="E80" s="32">
        <v>6</v>
      </c>
      <c r="G80" s="64">
        <f>N33</f>
        <v>292</v>
      </c>
      <c r="H80" s="3">
        <f t="shared" si="3"/>
        <v>292</v>
      </c>
      <c r="I80" s="3">
        <f t="shared" si="4"/>
        <v>1752</v>
      </c>
      <c r="J80" s="65">
        <f t="shared" si="5"/>
        <v>8.0509448692331205</v>
      </c>
      <c r="K80" s="3">
        <f t="shared" si="12"/>
        <v>36.269034845324185</v>
      </c>
      <c r="L80" s="3">
        <f t="shared" si="13"/>
        <v>36.269034845324185</v>
      </c>
      <c r="M80" s="3">
        <f t="shared" si="14"/>
        <v>217.61420907194511</v>
      </c>
      <c r="N80" s="66">
        <f t="shared" si="6"/>
        <v>7.5547252354492267</v>
      </c>
      <c r="O80" s="3">
        <f t="shared" si="15"/>
        <v>38.651306420760491</v>
      </c>
      <c r="P80" s="38">
        <f t="shared" si="16"/>
        <v>38.651306420760491</v>
      </c>
      <c r="Q80" s="4">
        <f t="shared" si="17"/>
        <v>231.90783852456295</v>
      </c>
      <c r="R80" s="39">
        <f t="shared" si="7"/>
        <v>7.2983024220473238</v>
      </c>
      <c r="S80" s="4">
        <f t="shared" si="8"/>
        <v>40.009303960589783</v>
      </c>
      <c r="T80" s="4">
        <f t="shared" si="9"/>
        <v>40.009303960589783</v>
      </c>
      <c r="U80" s="4">
        <f t="shared" si="10"/>
        <v>240.05582376353871</v>
      </c>
      <c r="V80" s="47">
        <f t="shared" si="11"/>
        <v>7.1825648255062555</v>
      </c>
    </row>
    <row r="81" spans="1:22" ht="18" thickTop="1" thickBot="1">
      <c r="F81" s="67" t="s">
        <v>510</v>
      </c>
      <c r="G81" s="68">
        <f>SUM(G41:G80)</f>
        <v>14136</v>
      </c>
      <c r="H81" s="69">
        <f>SUM(H41:H80)</f>
        <v>87166</v>
      </c>
      <c r="I81" s="69">
        <f>SUM(I41:I80)</f>
        <v>172102.39999999999</v>
      </c>
      <c r="J81" s="69"/>
      <c r="K81" s="69">
        <f>SUM(K41:K80)</f>
        <v>11564.845498679404</v>
      </c>
      <c r="L81" s="69">
        <f>SUM(L41:L80)</f>
        <v>2426.1898897320698</v>
      </c>
      <c r="M81" s="69">
        <f>SUM(M41:M80)</f>
        <v>30445.640604063534</v>
      </c>
      <c r="N81" s="69"/>
      <c r="O81" s="69">
        <f>SUM(O41:O80)</f>
        <v>11192.561683126991</v>
      </c>
      <c r="P81" s="49">
        <f>SUM(P41:P80)</f>
        <v>2910.9543055164509</v>
      </c>
      <c r="Q81" s="48">
        <f>SUM(Q41:Q80)</f>
        <v>37030.133835335364</v>
      </c>
      <c r="R81" s="48"/>
      <c r="S81" s="48">
        <f>SUM(S41:S80)</f>
        <v>12421.040472836001</v>
      </c>
      <c r="T81" s="48">
        <f>SUM(T41:T80)</f>
        <v>3779.4915904113041</v>
      </c>
      <c r="U81" s="48">
        <f>SUM(U41:U80)</f>
        <v>48411.226679598483</v>
      </c>
      <c r="V81" s="50"/>
    </row>
    <row r="82" spans="1:22" ht="16" thickTop="1">
      <c r="F82" s="75"/>
      <c r="G82" s="76"/>
      <c r="H82" s="76"/>
      <c r="I82" s="76"/>
      <c r="J82" s="76"/>
      <c r="K82" s="76"/>
      <c r="L82" s="76"/>
      <c r="M82" s="76"/>
      <c r="N82" s="76"/>
      <c r="O82" s="76"/>
      <c r="P82" s="77"/>
      <c r="Q82" s="78"/>
      <c r="R82" s="78"/>
      <c r="S82" s="78"/>
      <c r="T82" s="78"/>
      <c r="U82" s="78"/>
      <c r="V82" s="78"/>
    </row>
    <row r="83" spans="1:22">
      <c r="F83" s="75"/>
      <c r="G83" s="76"/>
      <c r="H83" s="76"/>
      <c r="I83" s="76"/>
      <c r="J83" s="76"/>
      <c r="K83" s="76"/>
      <c r="L83" s="76"/>
      <c r="M83" s="76"/>
      <c r="N83" s="76"/>
      <c r="O83" s="76"/>
      <c r="P83" s="77"/>
      <c r="Q83" s="78"/>
      <c r="R83" s="78"/>
      <c r="S83" s="78"/>
      <c r="T83" s="78"/>
      <c r="U83" s="78"/>
      <c r="V83" s="78"/>
    </row>
    <row r="84" spans="1:22">
      <c r="F84" s="75"/>
      <c r="G84" s="76"/>
      <c r="H84" s="76"/>
      <c r="I84" s="76"/>
      <c r="J84" s="76"/>
      <c r="K84" s="76"/>
      <c r="L84" s="76"/>
      <c r="M84" s="76"/>
      <c r="N84" s="76"/>
      <c r="O84" s="76"/>
      <c r="P84" s="77"/>
      <c r="Q84" s="78"/>
      <c r="R84" s="78"/>
      <c r="S84" s="78"/>
      <c r="T84" s="78"/>
      <c r="U84" s="78"/>
      <c r="V84" s="78"/>
    </row>
    <row r="85" spans="1:22">
      <c r="F85" s="75"/>
      <c r="G85" s="76"/>
      <c r="H85" s="76"/>
      <c r="I85" s="76"/>
      <c r="J85" s="76"/>
      <c r="K85" s="76"/>
      <c r="L85" s="76"/>
      <c r="M85" s="76"/>
      <c r="N85" s="76"/>
      <c r="O85" s="76"/>
      <c r="P85" s="77"/>
      <c r="Q85" s="78"/>
      <c r="R85" s="78"/>
      <c r="S85" s="78"/>
      <c r="T85" s="78"/>
      <c r="U85" s="78"/>
      <c r="V85" s="78"/>
    </row>
    <row r="86" spans="1:22">
      <c r="F86" s="75"/>
      <c r="G86" s="76"/>
      <c r="H86" s="76"/>
      <c r="I86" s="76"/>
      <c r="J86" s="76"/>
      <c r="K86" s="76"/>
      <c r="L86" s="76"/>
      <c r="M86" s="76"/>
      <c r="N86" s="76"/>
      <c r="O86" s="76"/>
      <c r="P86" s="77"/>
      <c r="Q86" s="78"/>
      <c r="R86" s="78"/>
      <c r="S86" s="78"/>
      <c r="T86" s="78"/>
      <c r="U86" s="78"/>
      <c r="V86" s="78"/>
    </row>
    <row r="87" spans="1:22">
      <c r="F87" s="75"/>
      <c r="G87" s="76"/>
      <c r="H87" s="76"/>
      <c r="I87" s="76"/>
      <c r="J87" s="76"/>
      <c r="K87" s="76"/>
      <c r="L87" s="76"/>
      <c r="M87" s="76"/>
      <c r="N87" s="76"/>
      <c r="O87" s="76"/>
      <c r="P87" s="77"/>
      <c r="Q87" s="78"/>
      <c r="R87" s="78"/>
      <c r="S87" s="78"/>
      <c r="T87" s="78"/>
      <c r="U87" s="78"/>
      <c r="V87" s="78"/>
    </row>
    <row r="88" spans="1:22">
      <c r="F88" s="75"/>
      <c r="G88" s="76"/>
      <c r="H88" s="76"/>
      <c r="I88" s="76"/>
      <c r="J88" s="76"/>
      <c r="K88" s="76"/>
      <c r="L88" s="76"/>
      <c r="M88" s="76"/>
      <c r="N88" s="76"/>
      <c r="O88" s="76"/>
      <c r="P88" s="77"/>
      <c r="Q88" s="78"/>
      <c r="R88" s="78"/>
      <c r="S88" s="78"/>
      <c r="T88" s="78"/>
      <c r="U88" s="78"/>
      <c r="V88" s="78"/>
    </row>
    <row r="89" spans="1:22">
      <c r="F89" s="75"/>
      <c r="G89" s="76"/>
      <c r="H89" s="76"/>
      <c r="I89" s="76"/>
      <c r="J89" s="76"/>
      <c r="K89" s="76"/>
      <c r="L89" s="76"/>
      <c r="M89" s="76"/>
      <c r="N89" s="76"/>
      <c r="O89" s="76"/>
      <c r="P89" s="77"/>
      <c r="Q89" s="78"/>
      <c r="R89" s="78"/>
      <c r="S89" s="78"/>
      <c r="T89" s="78"/>
      <c r="U89" s="78"/>
      <c r="V89" s="78"/>
    </row>
    <row r="90" spans="1:22">
      <c r="F90" s="75"/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78"/>
      <c r="R90" s="78"/>
      <c r="S90" s="78"/>
      <c r="T90" s="78"/>
      <c r="U90" s="78"/>
      <c r="V90" s="78"/>
    </row>
    <row r="91" spans="1:22">
      <c r="F91" s="75"/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78"/>
      <c r="R91" s="78"/>
      <c r="S91" s="78"/>
      <c r="T91" s="78"/>
      <c r="U91" s="78"/>
      <c r="V91" s="78"/>
    </row>
    <row r="92" spans="1:22">
      <c r="F92" s="75"/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78"/>
      <c r="R92" s="78"/>
      <c r="S92" s="78"/>
      <c r="T92" s="78"/>
      <c r="U92" s="78"/>
      <c r="V92" s="78"/>
    </row>
    <row r="93" spans="1:22">
      <c r="F93" s="75"/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78"/>
      <c r="R93" s="78"/>
      <c r="S93" s="78"/>
      <c r="T93" s="78"/>
      <c r="U93" s="78"/>
      <c r="V93" s="78"/>
    </row>
    <row r="94" spans="1:22">
      <c r="F94" s="75"/>
      <c r="G94" s="76"/>
      <c r="H94" s="76"/>
      <c r="I94" s="76"/>
      <c r="J94" s="76"/>
      <c r="K94" s="76"/>
      <c r="L94" s="76"/>
      <c r="M94" s="76"/>
      <c r="N94" s="76"/>
      <c r="O94" s="76"/>
      <c r="P94" s="77"/>
      <c r="Q94" s="78"/>
      <c r="R94" s="78"/>
      <c r="S94" s="78"/>
      <c r="T94" s="78"/>
      <c r="U94" s="78"/>
      <c r="V94" s="78"/>
    </row>
    <row r="95" spans="1:22">
      <c r="F95" s="75"/>
      <c r="G95" s="76"/>
      <c r="H95" s="76"/>
      <c r="I95" s="76"/>
      <c r="J95" s="76"/>
      <c r="K95" s="76"/>
      <c r="L95" s="76"/>
      <c r="M95" s="76"/>
      <c r="N95" s="76"/>
      <c r="O95" s="76"/>
      <c r="P95" s="77"/>
      <c r="Q95" s="78"/>
      <c r="R95" s="78"/>
      <c r="S95" s="78"/>
      <c r="T95" s="78"/>
      <c r="U95" s="78"/>
      <c r="V95" s="78"/>
    </row>
    <row r="96" spans="1:22">
      <c r="A96" s="78"/>
      <c r="B96" s="78"/>
      <c r="C96" s="78"/>
      <c r="D96" s="78"/>
      <c r="E96" s="7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78"/>
      <c r="B97" s="78"/>
      <c r="C97" s="78"/>
      <c r="D97" s="78"/>
      <c r="E97" s="7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78"/>
      <c r="B98" s="78"/>
      <c r="C98" s="78"/>
      <c r="D98" s="78"/>
      <c r="E98" s="7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s="6" customFormat="1"/>
    <row r="112" spans="1:1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</sheetData>
  <mergeCells count="4">
    <mergeCell ref="C1:D1"/>
    <mergeCell ref="E1:O1"/>
    <mergeCell ref="A33:D33"/>
    <mergeCell ref="A34:D34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AE141"/>
  <sheetViews>
    <sheetView zoomScale="78" zoomScaleNormal="78" workbookViewId="0"/>
  </sheetViews>
  <sheetFormatPr baseColWidth="10" defaultColWidth="9.1640625" defaultRowHeight="15"/>
  <cols>
    <col min="1" max="1" width="13.33203125" style="1" bestFit="1" customWidth="1"/>
    <col min="2" max="2" width="25.83203125" style="1" bestFit="1" customWidth="1"/>
    <col min="3" max="3" width="13.33203125" style="2" bestFit="1" customWidth="1"/>
    <col min="4" max="4" width="10" style="2" customWidth="1"/>
    <col min="5" max="5" width="43.6640625" style="2" bestFit="1" customWidth="1"/>
    <col min="6" max="6" width="11.5" style="57" bestFit="1" customWidth="1"/>
    <col min="7" max="7" width="8.1640625" style="57" bestFit="1" customWidth="1"/>
    <col min="8" max="8" width="11" style="57" bestFit="1" customWidth="1"/>
    <col min="9" max="9" width="8.83203125" style="57" bestFit="1" customWidth="1"/>
    <col min="10" max="10" width="11.5" style="57" bestFit="1" customWidth="1"/>
    <col min="11" max="11" width="12.83203125" style="57" bestFit="1" customWidth="1"/>
    <col min="12" max="12" width="11.5" style="57" bestFit="1" customWidth="1"/>
    <col min="13" max="13" width="12.83203125" style="57" bestFit="1" customWidth="1"/>
    <col min="14" max="14" width="11.5" style="57" bestFit="1" customWidth="1"/>
    <col min="15" max="15" width="13.5" style="58" bestFit="1" customWidth="1"/>
    <col min="16" max="16" width="15.33203125" style="2" bestFit="1" customWidth="1"/>
    <col min="17" max="22" width="15.33203125" style="1" bestFit="1" customWidth="1"/>
    <col min="23" max="16384" width="9.1640625" style="1"/>
  </cols>
  <sheetData>
    <row r="1" spans="1:22" s="7" customFormat="1" ht="34.5" customHeight="1">
      <c r="A1" s="9"/>
      <c r="B1" s="10"/>
      <c r="C1" s="319" t="s">
        <v>47</v>
      </c>
      <c r="D1" s="328"/>
      <c r="E1" s="319" t="s">
        <v>48</v>
      </c>
      <c r="F1" s="327"/>
      <c r="G1" s="327"/>
      <c r="H1" s="327"/>
      <c r="I1" s="327"/>
      <c r="J1" s="327"/>
      <c r="K1" s="327"/>
      <c r="L1" s="327"/>
      <c r="M1" s="327"/>
      <c r="N1" s="327"/>
      <c r="O1" s="328"/>
      <c r="P1" s="8"/>
    </row>
    <row r="2" spans="1:22">
      <c r="A2" s="11" t="s">
        <v>49</v>
      </c>
      <c r="B2" s="12" t="s">
        <v>50</v>
      </c>
      <c r="C2" s="12" t="s">
        <v>3</v>
      </c>
      <c r="D2" s="12" t="s">
        <v>4</v>
      </c>
      <c r="E2" s="12" t="s">
        <v>11</v>
      </c>
      <c r="F2" s="11" t="s">
        <v>14</v>
      </c>
      <c r="G2" s="11" t="s">
        <v>17</v>
      </c>
      <c r="H2" s="11" t="s">
        <v>21</v>
      </c>
      <c r="I2" s="11" t="s">
        <v>51</v>
      </c>
      <c r="J2" s="11" t="s">
        <v>52</v>
      </c>
      <c r="K2" s="11" t="s">
        <v>31</v>
      </c>
      <c r="L2" s="11" t="s">
        <v>36</v>
      </c>
      <c r="M2" s="11" t="s">
        <v>39</v>
      </c>
      <c r="N2" s="11" t="s">
        <v>42</v>
      </c>
      <c r="O2" s="52" t="s">
        <v>53</v>
      </c>
    </row>
    <row r="3" spans="1:22" ht="19">
      <c r="A3" s="13" t="s">
        <v>54</v>
      </c>
      <c r="B3" s="13" t="s">
        <v>55</v>
      </c>
      <c r="C3" s="14">
        <v>2.5</v>
      </c>
      <c r="D3" s="14">
        <v>19.5</v>
      </c>
      <c r="E3" s="14">
        <v>86</v>
      </c>
      <c r="F3" s="53">
        <v>49</v>
      </c>
      <c r="G3" s="53">
        <v>135</v>
      </c>
      <c r="H3" s="53">
        <v>79</v>
      </c>
      <c r="I3" s="53">
        <v>107</v>
      </c>
      <c r="J3" s="53">
        <v>100</v>
      </c>
      <c r="K3" s="53">
        <v>59</v>
      </c>
      <c r="L3" s="53">
        <v>229</v>
      </c>
      <c r="M3" s="53">
        <v>178</v>
      </c>
      <c r="N3" s="53">
        <v>58</v>
      </c>
      <c r="O3" s="53">
        <f>SUM(E3:N3)</f>
        <v>1080</v>
      </c>
      <c r="Q3" s="33"/>
      <c r="R3" s="33"/>
      <c r="S3" s="33"/>
      <c r="T3" s="33"/>
      <c r="U3" s="33"/>
      <c r="V3" s="33"/>
    </row>
    <row r="4" spans="1:22">
      <c r="A4" s="13" t="s">
        <v>56</v>
      </c>
      <c r="B4" s="13" t="s">
        <v>57</v>
      </c>
      <c r="C4" s="14">
        <v>1.5</v>
      </c>
      <c r="D4" s="14">
        <v>16</v>
      </c>
      <c r="E4" s="14">
        <v>10</v>
      </c>
      <c r="F4" s="53">
        <v>5</v>
      </c>
      <c r="G4" s="53">
        <v>21</v>
      </c>
      <c r="H4" s="53">
        <v>7</v>
      </c>
      <c r="I4" s="53">
        <v>17</v>
      </c>
      <c r="J4" s="53">
        <v>20</v>
      </c>
      <c r="K4" s="53">
        <v>8</v>
      </c>
      <c r="L4" s="53">
        <v>19</v>
      </c>
      <c r="M4" s="53">
        <v>23</v>
      </c>
      <c r="N4" s="53">
        <v>2</v>
      </c>
      <c r="O4" s="53">
        <f t="shared" ref="O4:O31" si="0">SUM(E4:N4)</f>
        <v>132</v>
      </c>
    </row>
    <row r="5" spans="1:22">
      <c r="A5" s="13" t="s">
        <v>58</v>
      </c>
      <c r="B5" s="13" t="s">
        <v>59</v>
      </c>
      <c r="C5" s="14">
        <v>5.5</v>
      </c>
      <c r="D5" s="14">
        <v>15</v>
      </c>
      <c r="E5" s="14">
        <v>11</v>
      </c>
      <c r="F5" s="53">
        <v>5</v>
      </c>
      <c r="G5" s="53">
        <v>21</v>
      </c>
      <c r="H5" s="53">
        <v>11</v>
      </c>
      <c r="I5" s="53">
        <v>12</v>
      </c>
      <c r="J5" s="53">
        <v>17</v>
      </c>
      <c r="K5" s="53">
        <v>9</v>
      </c>
      <c r="L5" s="53">
        <v>17</v>
      </c>
      <c r="M5" s="53">
        <v>21</v>
      </c>
      <c r="N5" s="53">
        <v>2</v>
      </c>
      <c r="O5" s="53">
        <f t="shared" si="0"/>
        <v>126</v>
      </c>
    </row>
    <row r="6" spans="1:22">
      <c r="A6" s="13" t="s">
        <v>60</v>
      </c>
      <c r="B6" s="13" t="s">
        <v>61</v>
      </c>
      <c r="C6" s="14">
        <v>2</v>
      </c>
      <c r="D6" s="14">
        <v>14</v>
      </c>
      <c r="E6" s="14">
        <v>10</v>
      </c>
      <c r="F6" s="53">
        <v>4</v>
      </c>
      <c r="G6" s="53">
        <v>18</v>
      </c>
      <c r="H6" s="53">
        <v>14</v>
      </c>
      <c r="I6" s="53">
        <v>14</v>
      </c>
      <c r="J6" s="53">
        <v>17</v>
      </c>
      <c r="K6" s="53">
        <v>8</v>
      </c>
      <c r="L6" s="53">
        <v>27</v>
      </c>
      <c r="M6" s="53">
        <v>22</v>
      </c>
      <c r="N6" s="53">
        <v>2</v>
      </c>
      <c r="O6" s="53">
        <f t="shared" si="0"/>
        <v>136</v>
      </c>
    </row>
    <row r="7" spans="1:22">
      <c r="A7" s="13" t="s">
        <v>62</v>
      </c>
      <c r="B7" s="13" t="s">
        <v>30</v>
      </c>
      <c r="C7" s="14">
        <v>1.5</v>
      </c>
      <c r="D7" s="14">
        <v>13.5</v>
      </c>
      <c r="E7" s="14">
        <v>80</v>
      </c>
      <c r="F7" s="53">
        <v>39</v>
      </c>
      <c r="G7" s="53">
        <v>141</v>
      </c>
      <c r="H7" s="53">
        <v>76</v>
      </c>
      <c r="I7" s="53">
        <v>56</v>
      </c>
      <c r="J7" s="53">
        <v>112</v>
      </c>
      <c r="K7" s="53">
        <v>64</v>
      </c>
      <c r="L7" s="53">
        <v>146</v>
      </c>
      <c r="M7" s="53">
        <v>45</v>
      </c>
      <c r="N7" s="53">
        <v>32</v>
      </c>
      <c r="O7" s="53">
        <f t="shared" si="0"/>
        <v>791</v>
      </c>
    </row>
    <row r="8" spans="1:22">
      <c r="A8" s="13" t="s">
        <v>63</v>
      </c>
      <c r="B8" s="13" t="s">
        <v>64</v>
      </c>
      <c r="C8" s="14">
        <v>1.5</v>
      </c>
      <c r="D8" s="14">
        <v>10.5</v>
      </c>
      <c r="E8" s="14">
        <v>10</v>
      </c>
      <c r="F8" s="53">
        <v>4</v>
      </c>
      <c r="G8" s="53">
        <v>20</v>
      </c>
      <c r="H8" s="53">
        <v>6</v>
      </c>
      <c r="I8" s="53">
        <v>12</v>
      </c>
      <c r="J8" s="53">
        <v>13</v>
      </c>
      <c r="K8" s="53">
        <v>8</v>
      </c>
      <c r="L8" s="53">
        <v>26</v>
      </c>
      <c r="M8" s="53">
        <v>22</v>
      </c>
      <c r="N8" s="53">
        <v>5</v>
      </c>
      <c r="O8" s="53">
        <f t="shared" si="0"/>
        <v>126</v>
      </c>
    </row>
    <row r="9" spans="1:22">
      <c r="A9" s="13" t="s">
        <v>65</v>
      </c>
      <c r="B9" s="13" t="s">
        <v>10</v>
      </c>
      <c r="C9" s="14">
        <v>1</v>
      </c>
      <c r="D9" s="14">
        <v>12</v>
      </c>
      <c r="E9" s="14">
        <v>11</v>
      </c>
      <c r="F9" s="53">
        <v>5</v>
      </c>
      <c r="G9" s="53">
        <v>19</v>
      </c>
      <c r="H9" s="53">
        <v>12</v>
      </c>
      <c r="I9" s="53">
        <v>14</v>
      </c>
      <c r="J9" s="53">
        <v>14</v>
      </c>
      <c r="K9" s="53">
        <v>8</v>
      </c>
      <c r="L9" s="53">
        <v>20</v>
      </c>
      <c r="M9" s="53">
        <v>23</v>
      </c>
      <c r="N9" s="53">
        <v>4</v>
      </c>
      <c r="O9" s="53">
        <f t="shared" si="0"/>
        <v>130</v>
      </c>
    </row>
    <row r="10" spans="1:22">
      <c r="A10" s="13" t="s">
        <v>66</v>
      </c>
      <c r="B10" s="13" t="s">
        <v>67</v>
      </c>
      <c r="C10" s="14">
        <v>0</v>
      </c>
      <c r="D10" s="14">
        <v>7</v>
      </c>
      <c r="E10" s="14">
        <v>64</v>
      </c>
      <c r="F10" s="53">
        <v>24</v>
      </c>
      <c r="G10" s="53">
        <v>112</v>
      </c>
      <c r="H10" s="53">
        <v>63</v>
      </c>
      <c r="I10" s="53">
        <v>74</v>
      </c>
      <c r="J10" s="53">
        <v>55</v>
      </c>
      <c r="K10" s="53">
        <v>89</v>
      </c>
      <c r="L10" s="53">
        <v>30</v>
      </c>
      <c r="M10" s="53">
        <v>80</v>
      </c>
      <c r="N10" s="53">
        <v>29</v>
      </c>
      <c r="O10" s="53">
        <f t="shared" si="0"/>
        <v>620</v>
      </c>
    </row>
    <row r="11" spans="1:22">
      <c r="A11" s="13" t="s">
        <v>68</v>
      </c>
      <c r="B11" s="13" t="s">
        <v>69</v>
      </c>
      <c r="C11" s="14">
        <v>2.5</v>
      </c>
      <c r="D11" s="14">
        <v>6</v>
      </c>
      <c r="E11" s="14">
        <v>10</v>
      </c>
      <c r="F11" s="53">
        <v>6</v>
      </c>
      <c r="G11" s="53">
        <v>18</v>
      </c>
      <c r="H11" s="53">
        <v>14</v>
      </c>
      <c r="I11" s="53">
        <v>16</v>
      </c>
      <c r="J11" s="53">
        <v>10</v>
      </c>
      <c r="K11" s="53">
        <v>10</v>
      </c>
      <c r="L11" s="53">
        <v>34</v>
      </c>
      <c r="M11" s="53">
        <v>22</v>
      </c>
      <c r="N11" s="53">
        <v>6</v>
      </c>
      <c r="O11" s="53">
        <f t="shared" si="0"/>
        <v>146</v>
      </c>
    </row>
    <row r="12" spans="1:22">
      <c r="A12" s="13" t="s">
        <v>70</v>
      </c>
      <c r="B12" s="13" t="s">
        <v>71</v>
      </c>
      <c r="C12" s="14">
        <v>2.5</v>
      </c>
      <c r="D12" s="14">
        <v>4.5</v>
      </c>
      <c r="E12" s="14">
        <v>11</v>
      </c>
      <c r="F12" s="53">
        <v>5</v>
      </c>
      <c r="G12" s="53">
        <v>20</v>
      </c>
      <c r="H12" s="53">
        <v>7</v>
      </c>
      <c r="I12" s="53">
        <v>15</v>
      </c>
      <c r="J12" s="53">
        <v>12</v>
      </c>
      <c r="K12" s="53">
        <v>10</v>
      </c>
      <c r="L12" s="53">
        <v>24</v>
      </c>
      <c r="M12" s="53">
        <v>23</v>
      </c>
      <c r="N12" s="53">
        <v>7</v>
      </c>
      <c r="O12" s="53">
        <f t="shared" si="0"/>
        <v>134</v>
      </c>
    </row>
    <row r="13" spans="1:22">
      <c r="A13" s="13" t="s">
        <v>72</v>
      </c>
      <c r="B13" s="13" t="s">
        <v>73</v>
      </c>
      <c r="C13" s="14">
        <v>0.5</v>
      </c>
      <c r="D13" s="14">
        <v>6</v>
      </c>
      <c r="E13" s="14">
        <v>10</v>
      </c>
      <c r="F13" s="53">
        <v>9</v>
      </c>
      <c r="G13" s="53">
        <v>18</v>
      </c>
      <c r="H13" s="53">
        <v>12</v>
      </c>
      <c r="I13" s="53">
        <v>19</v>
      </c>
      <c r="J13" s="53">
        <v>13</v>
      </c>
      <c r="K13" s="53">
        <v>9</v>
      </c>
      <c r="L13" s="53">
        <v>34</v>
      </c>
      <c r="M13" s="53">
        <v>22</v>
      </c>
      <c r="N13" s="53">
        <v>6</v>
      </c>
      <c r="O13" s="53">
        <f t="shared" si="0"/>
        <v>152</v>
      </c>
    </row>
    <row r="14" spans="1:22">
      <c r="A14" s="13" t="s">
        <v>74</v>
      </c>
      <c r="B14" s="13" t="s">
        <v>75</v>
      </c>
      <c r="C14" s="14">
        <v>2.5</v>
      </c>
      <c r="D14" s="14">
        <v>2</v>
      </c>
      <c r="E14" s="14">
        <v>10</v>
      </c>
      <c r="F14" s="53">
        <v>8</v>
      </c>
      <c r="G14" s="53">
        <v>19</v>
      </c>
      <c r="H14" s="53">
        <v>11</v>
      </c>
      <c r="I14" s="53">
        <v>16</v>
      </c>
      <c r="J14" s="53">
        <v>14</v>
      </c>
      <c r="K14" s="53">
        <v>14</v>
      </c>
      <c r="L14" s="53">
        <v>16</v>
      </c>
      <c r="M14" s="53">
        <v>20</v>
      </c>
      <c r="N14" s="53">
        <v>6</v>
      </c>
      <c r="O14" s="53">
        <f t="shared" si="0"/>
        <v>134</v>
      </c>
    </row>
    <row r="15" spans="1:22">
      <c r="A15" s="13" t="s">
        <v>76</v>
      </c>
      <c r="B15" s="13" t="s">
        <v>77</v>
      </c>
      <c r="C15" s="14">
        <v>1</v>
      </c>
      <c r="D15" s="14">
        <v>2.2000000000000002</v>
      </c>
      <c r="E15" s="14">
        <v>9</v>
      </c>
      <c r="F15" s="53">
        <v>7</v>
      </c>
      <c r="G15" s="53">
        <v>18</v>
      </c>
      <c r="H15" s="53">
        <v>11</v>
      </c>
      <c r="I15" s="53">
        <v>18</v>
      </c>
      <c r="J15" s="53">
        <v>17</v>
      </c>
      <c r="K15" s="53">
        <v>9</v>
      </c>
      <c r="L15" s="53">
        <v>25</v>
      </c>
      <c r="M15" s="53">
        <v>24</v>
      </c>
      <c r="N15" s="53">
        <v>4</v>
      </c>
      <c r="O15" s="53">
        <f t="shared" si="0"/>
        <v>142</v>
      </c>
    </row>
    <row r="16" spans="1:22">
      <c r="A16" s="13" t="s">
        <v>78</v>
      </c>
      <c r="B16" s="13" t="s">
        <v>79</v>
      </c>
      <c r="C16" s="14">
        <v>7</v>
      </c>
      <c r="D16" s="14">
        <v>12.5</v>
      </c>
      <c r="E16" s="14">
        <v>11</v>
      </c>
      <c r="F16" s="53">
        <v>8</v>
      </c>
      <c r="G16" s="53">
        <v>18</v>
      </c>
      <c r="H16" s="53">
        <v>12</v>
      </c>
      <c r="I16" s="53">
        <v>14</v>
      </c>
      <c r="J16" s="53">
        <v>13</v>
      </c>
      <c r="K16" s="53">
        <v>9</v>
      </c>
      <c r="L16" s="53">
        <v>13</v>
      </c>
      <c r="M16" s="53">
        <v>24</v>
      </c>
      <c r="N16" s="53">
        <v>6</v>
      </c>
      <c r="O16" s="53">
        <f t="shared" si="0"/>
        <v>128</v>
      </c>
    </row>
    <row r="17" spans="1:15">
      <c r="A17" s="13" t="s">
        <v>80</v>
      </c>
      <c r="B17" s="13" t="s">
        <v>81</v>
      </c>
      <c r="C17" s="14">
        <v>7.5</v>
      </c>
      <c r="D17" s="14">
        <v>17</v>
      </c>
      <c r="E17" s="14">
        <v>11</v>
      </c>
      <c r="F17" s="53">
        <v>7</v>
      </c>
      <c r="G17" s="53">
        <v>17</v>
      </c>
      <c r="H17" s="53">
        <v>10</v>
      </c>
      <c r="I17" s="53">
        <v>20</v>
      </c>
      <c r="J17" s="53">
        <v>17</v>
      </c>
      <c r="K17" s="53">
        <v>11</v>
      </c>
      <c r="L17" s="53">
        <v>18</v>
      </c>
      <c r="M17" s="53">
        <v>23</v>
      </c>
      <c r="N17" s="53">
        <v>7</v>
      </c>
      <c r="O17" s="53">
        <f t="shared" si="0"/>
        <v>141</v>
      </c>
    </row>
    <row r="18" spans="1:15">
      <c r="A18" s="13" t="s">
        <v>82</v>
      </c>
      <c r="B18" s="13" t="s">
        <v>83</v>
      </c>
      <c r="C18" s="14">
        <v>11</v>
      </c>
      <c r="D18" s="14">
        <v>16</v>
      </c>
      <c r="E18" s="14">
        <v>10</v>
      </c>
      <c r="F18" s="53">
        <v>6</v>
      </c>
      <c r="G18" s="53">
        <v>17</v>
      </c>
      <c r="H18" s="53">
        <v>10</v>
      </c>
      <c r="I18" s="53">
        <v>21</v>
      </c>
      <c r="J18" s="53">
        <v>17</v>
      </c>
      <c r="K18" s="53">
        <v>9</v>
      </c>
      <c r="L18" s="53">
        <v>5</v>
      </c>
      <c r="M18" s="53">
        <v>24</v>
      </c>
      <c r="N18" s="53">
        <v>8</v>
      </c>
      <c r="O18" s="53">
        <f t="shared" si="0"/>
        <v>127</v>
      </c>
    </row>
    <row r="19" spans="1:15">
      <c r="A19" s="13" t="s">
        <v>84</v>
      </c>
      <c r="B19" s="13" t="s">
        <v>85</v>
      </c>
      <c r="C19" s="14">
        <v>18</v>
      </c>
      <c r="D19" s="14">
        <v>14.5</v>
      </c>
      <c r="E19" s="14">
        <v>11</v>
      </c>
      <c r="F19" s="53">
        <v>7</v>
      </c>
      <c r="G19" s="53">
        <v>14</v>
      </c>
      <c r="H19" s="53">
        <v>11</v>
      </c>
      <c r="I19" s="53">
        <v>18</v>
      </c>
      <c r="J19" s="53">
        <v>13</v>
      </c>
      <c r="K19" s="53">
        <v>11</v>
      </c>
      <c r="L19" s="53">
        <v>18</v>
      </c>
      <c r="M19" s="53">
        <v>24</v>
      </c>
      <c r="N19" s="53">
        <v>6</v>
      </c>
      <c r="O19" s="53">
        <f t="shared" si="0"/>
        <v>133</v>
      </c>
    </row>
    <row r="20" spans="1:15">
      <c r="A20" s="13" t="s">
        <v>86</v>
      </c>
      <c r="B20" s="13" t="s">
        <v>87</v>
      </c>
      <c r="C20" s="14">
        <v>15</v>
      </c>
      <c r="D20" s="14">
        <v>19</v>
      </c>
      <c r="E20" s="14">
        <v>10</v>
      </c>
      <c r="F20" s="53">
        <v>7</v>
      </c>
      <c r="G20" s="53">
        <v>15</v>
      </c>
      <c r="H20" s="53">
        <v>11</v>
      </c>
      <c r="I20" s="53">
        <v>14</v>
      </c>
      <c r="J20" s="53">
        <v>13</v>
      </c>
      <c r="K20" s="53">
        <v>11</v>
      </c>
      <c r="L20" s="53">
        <v>19</v>
      </c>
      <c r="M20" s="53">
        <v>24</v>
      </c>
      <c r="N20" s="53">
        <v>7</v>
      </c>
      <c r="O20" s="53">
        <f t="shared" si="0"/>
        <v>131</v>
      </c>
    </row>
    <row r="21" spans="1:15">
      <c r="A21" s="13" t="s">
        <v>88</v>
      </c>
      <c r="B21" s="13" t="s">
        <v>89</v>
      </c>
      <c r="C21" s="14">
        <v>24</v>
      </c>
      <c r="D21" s="14">
        <v>14</v>
      </c>
      <c r="E21" s="14">
        <v>72</v>
      </c>
      <c r="F21" s="53">
        <v>30</v>
      </c>
      <c r="G21" s="53">
        <v>90</v>
      </c>
      <c r="H21" s="53">
        <v>60</v>
      </c>
      <c r="I21" s="53">
        <v>76</v>
      </c>
      <c r="J21" s="53">
        <v>68</v>
      </c>
      <c r="K21" s="53">
        <v>77</v>
      </c>
      <c r="L21" s="53">
        <v>120</v>
      </c>
      <c r="M21" s="53">
        <v>58</v>
      </c>
      <c r="N21" s="53">
        <v>15</v>
      </c>
      <c r="O21" s="53">
        <f t="shared" si="0"/>
        <v>666</v>
      </c>
    </row>
    <row r="22" spans="1:15">
      <c r="A22" s="13" t="s">
        <v>90</v>
      </c>
      <c r="B22" s="13" t="s">
        <v>91</v>
      </c>
      <c r="C22" s="14">
        <v>19</v>
      </c>
      <c r="D22" s="14">
        <v>9</v>
      </c>
      <c r="E22" s="14">
        <v>11</v>
      </c>
      <c r="F22" s="53">
        <v>7</v>
      </c>
      <c r="G22" s="53">
        <v>16</v>
      </c>
      <c r="H22" s="53">
        <v>15</v>
      </c>
      <c r="I22" s="53">
        <v>28</v>
      </c>
      <c r="J22" s="53">
        <v>7</v>
      </c>
      <c r="K22" s="53">
        <v>15</v>
      </c>
      <c r="L22" s="53">
        <v>29</v>
      </c>
      <c r="M22" s="53">
        <v>24</v>
      </c>
      <c r="N22" s="53">
        <v>7</v>
      </c>
      <c r="O22" s="53">
        <f t="shared" si="0"/>
        <v>159</v>
      </c>
    </row>
    <row r="23" spans="1:15">
      <c r="A23" s="13" t="s">
        <v>92</v>
      </c>
      <c r="B23" s="13" t="s">
        <v>93</v>
      </c>
      <c r="C23" s="14">
        <v>17</v>
      </c>
      <c r="D23" s="14">
        <v>5</v>
      </c>
      <c r="E23" s="14">
        <v>10</v>
      </c>
      <c r="F23" s="53">
        <v>8</v>
      </c>
      <c r="G23" s="53">
        <v>15</v>
      </c>
      <c r="H23" s="53">
        <v>10</v>
      </c>
      <c r="I23" s="53">
        <v>19</v>
      </c>
      <c r="J23" s="53">
        <v>8</v>
      </c>
      <c r="K23" s="53">
        <v>9</v>
      </c>
      <c r="L23" s="53">
        <v>31</v>
      </c>
      <c r="M23" s="53">
        <v>23</v>
      </c>
      <c r="N23" s="53">
        <v>7</v>
      </c>
      <c r="O23" s="53">
        <f t="shared" si="0"/>
        <v>140</v>
      </c>
    </row>
    <row r="24" spans="1:15">
      <c r="A24" s="13" t="s">
        <v>94</v>
      </c>
      <c r="B24" s="13" t="s">
        <v>95</v>
      </c>
      <c r="C24" s="14">
        <v>9.5</v>
      </c>
      <c r="D24" s="14">
        <v>4</v>
      </c>
      <c r="E24" s="14">
        <v>11</v>
      </c>
      <c r="F24" s="53">
        <v>7</v>
      </c>
      <c r="G24" s="53">
        <v>14</v>
      </c>
      <c r="H24" s="53">
        <v>11</v>
      </c>
      <c r="I24" s="53">
        <v>22</v>
      </c>
      <c r="J24" s="53">
        <v>7</v>
      </c>
      <c r="K24" s="53">
        <v>11</v>
      </c>
      <c r="L24" s="53">
        <v>22</v>
      </c>
      <c r="M24" s="53">
        <v>22</v>
      </c>
      <c r="N24" s="53">
        <v>6</v>
      </c>
      <c r="O24" s="53">
        <f t="shared" si="0"/>
        <v>133</v>
      </c>
    </row>
    <row r="25" spans="1:15">
      <c r="A25" s="13" t="s">
        <v>96</v>
      </c>
      <c r="B25" s="13" t="s">
        <v>38</v>
      </c>
      <c r="C25" s="14">
        <v>12</v>
      </c>
      <c r="D25" s="14">
        <v>11</v>
      </c>
      <c r="E25" s="14">
        <v>30</v>
      </c>
      <c r="F25" s="53">
        <v>50</v>
      </c>
      <c r="G25" s="53">
        <v>41</v>
      </c>
      <c r="H25" s="53">
        <v>79</v>
      </c>
      <c r="I25" s="53">
        <v>63</v>
      </c>
      <c r="J25" s="53">
        <v>28</v>
      </c>
      <c r="K25" s="53">
        <v>42</v>
      </c>
      <c r="L25" s="53">
        <v>120</v>
      </c>
      <c r="M25" s="53">
        <v>60</v>
      </c>
      <c r="N25" s="53">
        <v>20</v>
      </c>
      <c r="O25" s="53">
        <f t="shared" si="0"/>
        <v>533</v>
      </c>
    </row>
    <row r="26" spans="1:15">
      <c r="A26" s="13" t="s">
        <v>97</v>
      </c>
      <c r="B26" s="13" t="s">
        <v>98</v>
      </c>
      <c r="C26" s="14">
        <v>13</v>
      </c>
      <c r="D26" s="14">
        <v>2</v>
      </c>
      <c r="E26" s="14">
        <v>10</v>
      </c>
      <c r="F26" s="53">
        <v>7</v>
      </c>
      <c r="G26" s="53">
        <v>14</v>
      </c>
      <c r="H26" s="53">
        <v>9</v>
      </c>
      <c r="I26" s="53">
        <v>22</v>
      </c>
      <c r="J26" s="53">
        <v>12</v>
      </c>
      <c r="K26" s="53">
        <v>11</v>
      </c>
      <c r="L26" s="53">
        <v>19</v>
      </c>
      <c r="M26" s="53">
        <v>24</v>
      </c>
      <c r="N26" s="53">
        <v>8</v>
      </c>
      <c r="O26" s="53">
        <f t="shared" si="0"/>
        <v>136</v>
      </c>
    </row>
    <row r="27" spans="1:15">
      <c r="A27" s="13" t="s">
        <v>99</v>
      </c>
      <c r="B27" s="13" t="s">
        <v>100</v>
      </c>
      <c r="C27" s="14">
        <v>10.5</v>
      </c>
      <c r="D27" s="14">
        <v>1</v>
      </c>
      <c r="E27" s="14">
        <v>9</v>
      </c>
      <c r="F27" s="53">
        <v>6</v>
      </c>
      <c r="G27" s="53">
        <v>13</v>
      </c>
      <c r="H27" s="53">
        <v>6</v>
      </c>
      <c r="I27" s="53">
        <v>15</v>
      </c>
      <c r="J27" s="53">
        <v>14</v>
      </c>
      <c r="K27" s="53">
        <v>12</v>
      </c>
      <c r="L27" s="53">
        <v>15</v>
      </c>
      <c r="M27" s="53">
        <v>26</v>
      </c>
      <c r="N27" s="53">
        <v>8</v>
      </c>
      <c r="O27" s="53">
        <f t="shared" si="0"/>
        <v>124</v>
      </c>
    </row>
    <row r="28" spans="1:15">
      <c r="A28" s="13" t="s">
        <v>101</v>
      </c>
      <c r="B28" s="13" t="s">
        <v>102</v>
      </c>
      <c r="C28" s="14">
        <v>7</v>
      </c>
      <c r="D28" s="14">
        <v>3</v>
      </c>
      <c r="E28" s="14">
        <v>11</v>
      </c>
      <c r="F28" s="53">
        <v>9</v>
      </c>
      <c r="G28" s="53">
        <v>17</v>
      </c>
      <c r="H28" s="53">
        <v>12</v>
      </c>
      <c r="I28" s="53">
        <v>21</v>
      </c>
      <c r="J28" s="53">
        <v>9</v>
      </c>
      <c r="K28" s="53">
        <v>9</v>
      </c>
      <c r="L28" s="53">
        <v>24</v>
      </c>
      <c r="M28" s="53">
        <v>23</v>
      </c>
      <c r="N28" s="53">
        <v>4</v>
      </c>
      <c r="O28" s="53">
        <f t="shared" si="0"/>
        <v>139</v>
      </c>
    </row>
    <row r="29" spans="1:15">
      <c r="A29" s="13" t="s">
        <v>103</v>
      </c>
      <c r="B29" s="13" t="s">
        <v>104</v>
      </c>
      <c r="C29" s="14">
        <v>5</v>
      </c>
      <c r="D29" s="14">
        <v>6.5</v>
      </c>
      <c r="E29" s="14">
        <v>11</v>
      </c>
      <c r="F29" s="53">
        <v>5</v>
      </c>
      <c r="G29" s="53">
        <v>13</v>
      </c>
      <c r="H29" s="53">
        <v>11</v>
      </c>
      <c r="I29" s="53">
        <v>23</v>
      </c>
      <c r="J29" s="53">
        <v>12</v>
      </c>
      <c r="K29" s="53">
        <v>14</v>
      </c>
      <c r="L29" s="53">
        <v>33</v>
      </c>
      <c r="M29" s="53">
        <v>24</v>
      </c>
      <c r="N29" s="53">
        <v>5</v>
      </c>
      <c r="O29" s="53">
        <f t="shared" si="0"/>
        <v>151</v>
      </c>
    </row>
    <row r="30" spans="1:15">
      <c r="A30" s="13" t="s">
        <v>105</v>
      </c>
      <c r="B30" s="13" t="s">
        <v>106</v>
      </c>
      <c r="C30" s="14">
        <v>7</v>
      </c>
      <c r="D30" s="14">
        <v>18.5</v>
      </c>
      <c r="E30" s="14">
        <v>10</v>
      </c>
      <c r="F30" s="53">
        <v>8</v>
      </c>
      <c r="G30" s="53">
        <v>15</v>
      </c>
      <c r="H30" s="53">
        <v>7</v>
      </c>
      <c r="I30" s="53">
        <v>17</v>
      </c>
      <c r="J30" s="53">
        <v>18</v>
      </c>
      <c r="K30" s="53">
        <v>10</v>
      </c>
      <c r="L30" s="53">
        <v>11</v>
      </c>
      <c r="M30" s="53">
        <v>22</v>
      </c>
      <c r="N30" s="53">
        <v>4</v>
      </c>
      <c r="O30" s="53">
        <f t="shared" si="0"/>
        <v>122</v>
      </c>
    </row>
    <row r="31" spans="1:15">
      <c r="A31" s="13" t="s">
        <v>107</v>
      </c>
      <c r="B31" s="13" t="s">
        <v>108</v>
      </c>
      <c r="C31" s="14">
        <v>13.5</v>
      </c>
      <c r="D31" s="14">
        <v>17.5</v>
      </c>
      <c r="E31" s="14">
        <v>9</v>
      </c>
      <c r="F31" s="53">
        <v>6</v>
      </c>
      <c r="G31" s="53">
        <v>14</v>
      </c>
      <c r="H31" s="53">
        <v>6</v>
      </c>
      <c r="I31" s="53">
        <v>16</v>
      </c>
      <c r="J31" s="53">
        <v>10</v>
      </c>
      <c r="K31" s="53">
        <v>14</v>
      </c>
      <c r="L31" s="53">
        <v>6</v>
      </c>
      <c r="M31" s="53">
        <v>23</v>
      </c>
      <c r="N31" s="53">
        <v>5</v>
      </c>
      <c r="O31" s="53">
        <f t="shared" si="0"/>
        <v>109</v>
      </c>
    </row>
    <row r="32" spans="1:15">
      <c r="A32" s="13" t="s">
        <v>109</v>
      </c>
      <c r="B32" s="13" t="s">
        <v>110</v>
      </c>
      <c r="C32" s="14">
        <v>22.5</v>
      </c>
      <c r="D32" s="14">
        <v>17.5</v>
      </c>
      <c r="E32" s="14">
        <v>11</v>
      </c>
      <c r="F32" s="53">
        <v>9</v>
      </c>
      <c r="G32" s="53">
        <v>21</v>
      </c>
      <c r="H32" s="53">
        <v>10</v>
      </c>
      <c r="I32" s="53">
        <v>21</v>
      </c>
      <c r="J32" s="53">
        <v>19</v>
      </c>
      <c r="K32" s="53">
        <v>8</v>
      </c>
      <c r="L32" s="53">
        <v>20</v>
      </c>
      <c r="M32" s="53">
        <v>22</v>
      </c>
      <c r="N32" s="53">
        <v>6</v>
      </c>
      <c r="O32" s="53">
        <f>SUM(E32:N32)</f>
        <v>147</v>
      </c>
    </row>
    <row r="33" spans="1:31" s="7" customFormat="1">
      <c r="A33" s="321" t="s">
        <v>53</v>
      </c>
      <c r="B33" s="329"/>
      <c r="C33" s="329"/>
      <c r="D33" s="330"/>
      <c r="E33" s="15">
        <f>SUM(E3:E32)</f>
        <v>590</v>
      </c>
      <c r="F33" s="54">
        <f t="shared" ref="F33:N33" si="1">SUM(F3:F32)</f>
        <v>357</v>
      </c>
      <c r="G33" s="54">
        <f t="shared" si="1"/>
        <v>944</v>
      </c>
      <c r="H33" s="54">
        <f t="shared" si="1"/>
        <v>613</v>
      </c>
      <c r="I33" s="54">
        <f t="shared" si="1"/>
        <v>820</v>
      </c>
      <c r="J33" s="54">
        <f t="shared" si="1"/>
        <v>699</v>
      </c>
      <c r="K33" s="54">
        <f t="shared" si="1"/>
        <v>588</v>
      </c>
      <c r="L33" s="54">
        <f t="shared" si="1"/>
        <v>1170</v>
      </c>
      <c r="M33" s="54">
        <f t="shared" si="1"/>
        <v>995</v>
      </c>
      <c r="N33" s="54">
        <f t="shared" si="1"/>
        <v>292</v>
      </c>
      <c r="O33" s="53">
        <f>SUM(O3:O32)</f>
        <v>7068</v>
      </c>
      <c r="P33" s="8"/>
    </row>
    <row r="34" spans="1:31" s="7" customFormat="1" ht="26.25" customHeight="1">
      <c r="A34" s="325" t="s">
        <v>111</v>
      </c>
      <c r="B34" s="326"/>
      <c r="C34" s="326"/>
      <c r="D34" s="331"/>
      <c r="E34" s="16">
        <v>0.12</v>
      </c>
      <c r="F34" s="55">
        <v>0.1</v>
      </c>
      <c r="G34" s="55">
        <v>0.15</v>
      </c>
      <c r="H34" s="55">
        <v>0.12</v>
      </c>
      <c r="I34" s="55">
        <v>0.09</v>
      </c>
      <c r="J34" s="55">
        <v>0.09</v>
      </c>
      <c r="K34" s="55">
        <v>0.1</v>
      </c>
      <c r="L34" s="55">
        <v>0.12</v>
      </c>
      <c r="M34" s="55">
        <v>0.2</v>
      </c>
      <c r="N34" s="55">
        <v>0.1</v>
      </c>
      <c r="O34" s="56"/>
      <c r="P34" s="8"/>
    </row>
    <row r="35" spans="1:31" s="7" customFormat="1">
      <c r="A35" s="79"/>
      <c r="B35" s="79"/>
      <c r="C35" s="80"/>
      <c r="D35" s="80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8"/>
    </row>
    <row r="36" spans="1:31" s="7" customFormat="1">
      <c r="A36" s="79"/>
      <c r="B36" s="79"/>
      <c r="C36" s="80"/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"/>
    </row>
    <row r="37" spans="1:31" s="7" customFormat="1">
      <c r="A37" s="79"/>
      <c r="B37" s="79"/>
      <c r="C37" s="80"/>
      <c r="D37" s="80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8"/>
    </row>
    <row r="39" spans="1:31" ht="16" thickBot="1">
      <c r="D39" s="2" t="s">
        <v>112</v>
      </c>
    </row>
    <row r="40" spans="1:31" ht="17" thickTop="1">
      <c r="B40" s="27" t="s">
        <v>49</v>
      </c>
      <c r="C40" s="28" t="s">
        <v>50</v>
      </c>
      <c r="D40" s="40" t="s">
        <v>3</v>
      </c>
      <c r="E40" s="28" t="s">
        <v>4</v>
      </c>
      <c r="G40" s="59" t="s">
        <v>481</v>
      </c>
      <c r="H40" s="60" t="s">
        <v>482</v>
      </c>
      <c r="I40" s="60" t="s">
        <v>483</v>
      </c>
      <c r="J40" s="61" t="s">
        <v>484</v>
      </c>
      <c r="K40" s="62" t="s">
        <v>485</v>
      </c>
      <c r="L40" s="62" t="s">
        <v>486</v>
      </c>
      <c r="M40" s="62" t="s">
        <v>487</v>
      </c>
      <c r="N40" s="63" t="s">
        <v>488</v>
      </c>
      <c r="O40" s="62" t="s">
        <v>489</v>
      </c>
      <c r="P40" s="44" t="s">
        <v>490</v>
      </c>
      <c r="Q40" s="43" t="s">
        <v>491</v>
      </c>
      <c r="R40" s="45" t="s">
        <v>492</v>
      </c>
      <c r="S40" s="43" t="s">
        <v>493</v>
      </c>
      <c r="T40" s="44" t="s">
        <v>494</v>
      </c>
      <c r="U40" s="43" t="s">
        <v>495</v>
      </c>
      <c r="V40" s="46" t="s">
        <v>496</v>
      </c>
      <c r="X40" s="34" t="s">
        <v>497</v>
      </c>
      <c r="Y40" s="34">
        <f>$H$81/$G$81</f>
        <v>10.446271929824562</v>
      </c>
      <c r="Z40" s="35" t="s">
        <v>498</v>
      </c>
      <c r="AA40" s="35">
        <f>$K$81/$L$81</f>
        <v>10.227758900939367</v>
      </c>
      <c r="AB40" s="36" t="s">
        <v>499</v>
      </c>
      <c r="AC40" s="36">
        <f>O81/P81</f>
        <v>10.095850809086743</v>
      </c>
      <c r="AD40" s="37" t="s">
        <v>500</v>
      </c>
      <c r="AE40" s="37">
        <f>S81/T81</f>
        <v>10.001221973155031</v>
      </c>
    </row>
    <row r="41" spans="1:31">
      <c r="B41" s="29" t="s">
        <v>54</v>
      </c>
      <c r="C41" s="29" t="s">
        <v>55</v>
      </c>
      <c r="D41" s="41">
        <v>2.5</v>
      </c>
      <c r="E41" s="30">
        <v>19.5</v>
      </c>
      <c r="G41" s="64">
        <f t="shared" ref="G41:G70" si="2">O3</f>
        <v>1080</v>
      </c>
      <c r="H41" s="3">
        <f t="shared" ref="H41:H80" si="3">G41*D41</f>
        <v>2700</v>
      </c>
      <c r="I41" s="3">
        <f t="shared" ref="I41:I80" si="4">G41*E41</f>
        <v>21060</v>
      </c>
      <c r="J41" s="65">
        <f t="shared" ref="J41:J80" si="5">SQRT((($Y$40-D41)^2)+(($Y$41-E41)^2))</f>
        <v>10.743276935556716</v>
      </c>
      <c r="K41" s="3">
        <f>H41/J41</f>
        <v>251.31996654241382</v>
      </c>
      <c r="L41" s="3">
        <f>G41/J41</f>
        <v>100.52798661696552</v>
      </c>
      <c r="M41" s="3">
        <f>I41/J41</f>
        <v>1960.2957390308277</v>
      </c>
      <c r="N41" s="66">
        <f t="shared" ref="N41:N80" si="6">SQRT((($AA$40-D41)^2 )+(($AA$41-E41)^2))</f>
        <v>10.678606062994808</v>
      </c>
      <c r="O41" s="3">
        <f>H41/N41</f>
        <v>252.84198930761818</v>
      </c>
      <c r="P41" s="38">
        <f>G41/N41</f>
        <v>101.13679572304727</v>
      </c>
      <c r="Q41" s="4">
        <f>I41/N41</f>
        <v>1972.1675165994218</v>
      </c>
      <c r="R41" s="39">
        <f t="shared" ref="R41:R80" si="7">SQRT((($AC$40-D41)^2)+(($AC$41-E41)^2))</f>
        <v>10.591032514792309</v>
      </c>
      <c r="S41" s="4">
        <f t="shared" ref="S41:S80" si="8">H41/R41</f>
        <v>254.93265139437136</v>
      </c>
      <c r="T41" s="4">
        <f t="shared" ref="T41:T80" si="9">G41/R41</f>
        <v>101.97306055774855</v>
      </c>
      <c r="U41" s="4">
        <f t="shared" ref="U41:U80" si="10">I41/R41</f>
        <v>1988.4746808760967</v>
      </c>
      <c r="V41" s="47">
        <f t="shared" ref="V41:V80" si="11">SQRT(($AE$40-D41)^2+($AE$41-E41)^2)</f>
        <v>10.512593648927071</v>
      </c>
      <c r="X41" s="34" t="s">
        <v>501</v>
      </c>
      <c r="Y41" s="34">
        <f>$I$81/$G$81</f>
        <v>12.269871250707414</v>
      </c>
      <c r="Z41" s="35" t="s">
        <v>502</v>
      </c>
      <c r="AA41" s="35">
        <f>$M$81/$L$81</f>
        <v>12.130171656165805</v>
      </c>
      <c r="AB41" s="36" t="s">
        <v>503</v>
      </c>
      <c r="AC41" s="36">
        <f>Q81/P81</f>
        <v>12.119415997667653</v>
      </c>
      <c r="AD41" s="37" t="s">
        <v>504</v>
      </c>
      <c r="AE41" s="37">
        <f>U81/T81</f>
        <v>12.134791643346542</v>
      </c>
    </row>
    <row r="42" spans="1:31">
      <c r="B42" s="29" t="s">
        <v>56</v>
      </c>
      <c r="C42" s="29" t="s">
        <v>57</v>
      </c>
      <c r="D42" s="41">
        <v>1.5</v>
      </c>
      <c r="E42" s="30">
        <v>16</v>
      </c>
      <c r="G42" s="64">
        <f t="shared" si="2"/>
        <v>132</v>
      </c>
      <c r="H42" s="3">
        <f t="shared" si="3"/>
        <v>198</v>
      </c>
      <c r="I42" s="3">
        <f t="shared" si="4"/>
        <v>2112</v>
      </c>
      <c r="J42" s="65">
        <f t="shared" si="5"/>
        <v>9.6927623476832423</v>
      </c>
      <c r="K42" s="3">
        <f t="shared" ref="K42:K80" si="12">H42/J42</f>
        <v>20.42761319195305</v>
      </c>
      <c r="L42" s="3">
        <f t="shared" ref="L42:L80" si="13">G42/J42</f>
        <v>13.618408794635366</v>
      </c>
      <c r="M42" s="3">
        <f t="shared" ref="M42:M80" si="14">I42/J42</f>
        <v>217.89454071416586</v>
      </c>
      <c r="N42" s="66">
        <f t="shared" si="6"/>
        <v>9.547216706646438</v>
      </c>
      <c r="O42" s="3">
        <f t="shared" ref="O42:O80" si="15">H42/N42</f>
        <v>20.739028565483313</v>
      </c>
      <c r="P42" s="38">
        <f t="shared" ref="P42:P80" si="16">G42/N42</f>
        <v>13.826019043655542</v>
      </c>
      <c r="Q42" s="4">
        <f t="shared" ref="Q42:Q80" si="17">I42/N42</f>
        <v>221.21630469848867</v>
      </c>
      <c r="R42" s="39">
        <f t="shared" si="7"/>
        <v>9.4312026450095399</v>
      </c>
      <c r="S42" s="4">
        <f t="shared" si="8"/>
        <v>20.994141198394292</v>
      </c>
      <c r="T42" s="4">
        <f t="shared" si="9"/>
        <v>13.996094132262861</v>
      </c>
      <c r="U42" s="4">
        <f t="shared" si="10"/>
        <v>223.93750611620578</v>
      </c>
      <c r="V42" s="47">
        <f t="shared" si="11"/>
        <v>9.3386621460034434</v>
      </c>
      <c r="X42" s="34" t="s">
        <v>505</v>
      </c>
      <c r="Y42" s="34">
        <f>SUMPRODUCT($G$41:$G$80,$J$41:$J$80)</f>
        <v>135059.7157199838</v>
      </c>
      <c r="Z42" s="35" t="s">
        <v>506</v>
      </c>
      <c r="AA42" s="35">
        <f>SUMPRODUCT($G$41:$G$80,$N$41:$N$80)</f>
        <v>134959.36577740553</v>
      </c>
      <c r="AB42" s="36" t="s">
        <v>507</v>
      </c>
      <c r="AC42" s="36">
        <f>SUMPRODUCT(G41:G80,R41:R80)</f>
        <v>134929.07821241557</v>
      </c>
      <c r="AD42" s="37" t="s">
        <v>508</v>
      </c>
      <c r="AE42" s="37">
        <f>SUMPRODUCT(G41:G80,V41:V80)</f>
        <v>134912.81076891063</v>
      </c>
    </row>
    <row r="43" spans="1:31">
      <c r="B43" s="29" t="s">
        <v>58</v>
      </c>
      <c r="C43" s="29" t="s">
        <v>59</v>
      </c>
      <c r="D43" s="41">
        <v>5.5</v>
      </c>
      <c r="E43" s="30">
        <v>15</v>
      </c>
      <c r="G43" s="64">
        <f t="shared" si="2"/>
        <v>126</v>
      </c>
      <c r="H43" s="3">
        <f t="shared" si="3"/>
        <v>693</v>
      </c>
      <c r="I43" s="3">
        <f t="shared" si="4"/>
        <v>1890</v>
      </c>
      <c r="J43" s="65">
        <f t="shared" si="5"/>
        <v>5.6497087528017138</v>
      </c>
      <c r="K43" s="3">
        <f t="shared" si="12"/>
        <v>122.66119021734323</v>
      </c>
      <c r="L43" s="3">
        <f t="shared" si="13"/>
        <v>22.302034584971498</v>
      </c>
      <c r="M43" s="3">
        <f t="shared" si="14"/>
        <v>334.53051877457244</v>
      </c>
      <c r="N43" s="66">
        <f t="shared" si="6"/>
        <v>5.530607466498191</v>
      </c>
      <c r="O43" s="3">
        <f t="shared" si="15"/>
        <v>125.30269128624059</v>
      </c>
      <c r="P43" s="38">
        <f t="shared" si="16"/>
        <v>22.782307506589198</v>
      </c>
      <c r="Q43" s="4">
        <f t="shared" si="17"/>
        <v>341.73461259883794</v>
      </c>
      <c r="R43" s="39">
        <f t="shared" si="7"/>
        <v>5.4239845919652385</v>
      </c>
      <c r="S43" s="4">
        <f t="shared" si="8"/>
        <v>127.76584967194931</v>
      </c>
      <c r="T43" s="4">
        <f t="shared" si="9"/>
        <v>23.230154485808967</v>
      </c>
      <c r="U43" s="4">
        <f t="shared" si="10"/>
        <v>348.45231728713446</v>
      </c>
      <c r="V43" s="47">
        <f t="shared" si="11"/>
        <v>5.3357678152868013</v>
      </c>
      <c r="AA43" s="131">
        <f>(Y42-AA42)/Y42</f>
        <v>7.4300424847863569E-4</v>
      </c>
      <c r="AC43" s="131">
        <f>(AA42-AC42)/AA42</f>
        <v>2.2441988235125378E-4</v>
      </c>
      <c r="AE43" s="131">
        <f>(AC42-AE42)/AC42</f>
        <v>1.2056291883452834E-4</v>
      </c>
    </row>
    <row r="44" spans="1:31">
      <c r="B44" s="29" t="s">
        <v>60</v>
      </c>
      <c r="C44" s="29" t="s">
        <v>61</v>
      </c>
      <c r="D44" s="41">
        <v>2</v>
      </c>
      <c r="E44" s="30">
        <v>14</v>
      </c>
      <c r="G44" s="64">
        <f t="shared" si="2"/>
        <v>136</v>
      </c>
      <c r="H44" s="3">
        <f t="shared" si="3"/>
        <v>272</v>
      </c>
      <c r="I44" s="3">
        <f t="shared" si="4"/>
        <v>1904</v>
      </c>
      <c r="J44" s="65">
        <f t="shared" si="5"/>
        <v>8.6216503641513462</v>
      </c>
      <c r="K44" s="3">
        <f t="shared" si="12"/>
        <v>31.548484166206819</v>
      </c>
      <c r="L44" s="3">
        <f t="shared" si="13"/>
        <v>15.77424208310341</v>
      </c>
      <c r="M44" s="3">
        <f t="shared" si="14"/>
        <v>220.83938916344772</v>
      </c>
      <c r="N44" s="66">
        <f t="shared" si="6"/>
        <v>8.4375514556885935</v>
      </c>
      <c r="O44" s="3">
        <f t="shared" si="15"/>
        <v>32.23684044221357</v>
      </c>
      <c r="P44" s="38">
        <f t="shared" si="16"/>
        <v>16.118420221106785</v>
      </c>
      <c r="Q44" s="4">
        <f t="shared" si="17"/>
        <v>225.65788309549495</v>
      </c>
      <c r="R44" s="39">
        <f t="shared" si="7"/>
        <v>8.311401597373262</v>
      </c>
      <c r="S44" s="4">
        <f t="shared" si="8"/>
        <v>32.726128898158763</v>
      </c>
      <c r="T44" s="4">
        <f t="shared" si="9"/>
        <v>16.363064449079381</v>
      </c>
      <c r="U44" s="4">
        <f t="shared" si="10"/>
        <v>229.08290228711132</v>
      </c>
      <c r="V44" s="47">
        <f t="shared" si="11"/>
        <v>8.2157504390912948</v>
      </c>
    </row>
    <row r="45" spans="1:31">
      <c r="B45" s="29" t="s">
        <v>62</v>
      </c>
      <c r="C45" s="29" t="s">
        <v>30</v>
      </c>
      <c r="D45" s="41">
        <v>1.5</v>
      </c>
      <c r="E45" s="30">
        <v>13.5</v>
      </c>
      <c r="G45" s="64">
        <f t="shared" si="2"/>
        <v>791</v>
      </c>
      <c r="H45" s="3">
        <f t="shared" si="3"/>
        <v>1186.5</v>
      </c>
      <c r="I45" s="3">
        <f t="shared" si="4"/>
        <v>10678.5</v>
      </c>
      <c r="J45" s="65">
        <f t="shared" si="5"/>
        <v>9.0304483931974833</v>
      </c>
      <c r="K45" s="3">
        <f t="shared" si="12"/>
        <v>131.38882460075567</v>
      </c>
      <c r="L45" s="3">
        <f t="shared" si="13"/>
        <v>87.592549733837117</v>
      </c>
      <c r="M45" s="3">
        <f t="shared" si="14"/>
        <v>1182.499421406801</v>
      </c>
      <c r="N45" s="66">
        <f t="shared" si="6"/>
        <v>8.8346027145818997</v>
      </c>
      <c r="O45" s="3">
        <f t="shared" si="15"/>
        <v>134.30145512277872</v>
      </c>
      <c r="P45" s="38">
        <f t="shared" si="16"/>
        <v>89.534303415185803</v>
      </c>
      <c r="Q45" s="4">
        <f t="shared" si="17"/>
        <v>1208.7130961050084</v>
      </c>
      <c r="R45" s="39">
        <f t="shared" si="7"/>
        <v>8.7060130553298176</v>
      </c>
      <c r="S45" s="4">
        <f t="shared" si="8"/>
        <v>136.28511609842178</v>
      </c>
      <c r="T45" s="4">
        <f t="shared" si="9"/>
        <v>90.856744065614521</v>
      </c>
      <c r="U45" s="4">
        <f t="shared" si="10"/>
        <v>1226.5660448857961</v>
      </c>
      <c r="V45" s="47">
        <f t="shared" si="11"/>
        <v>8.6101433724375553</v>
      </c>
    </row>
    <row r="46" spans="1:31">
      <c r="B46" s="29" t="s">
        <v>63</v>
      </c>
      <c r="C46" s="29" t="s">
        <v>64</v>
      </c>
      <c r="D46" s="41">
        <v>1.5</v>
      </c>
      <c r="E46" s="30">
        <v>10.5</v>
      </c>
      <c r="G46" s="64">
        <f t="shared" si="2"/>
        <v>126</v>
      </c>
      <c r="H46" s="3">
        <f t="shared" si="3"/>
        <v>189</v>
      </c>
      <c r="I46" s="3">
        <f t="shared" si="4"/>
        <v>1323</v>
      </c>
      <c r="J46" s="65">
        <f t="shared" si="5"/>
        <v>9.1196614896852122</v>
      </c>
      <c r="K46" s="3">
        <f t="shared" si="12"/>
        <v>20.724453447506615</v>
      </c>
      <c r="L46" s="3">
        <f t="shared" si="13"/>
        <v>13.816302298337742</v>
      </c>
      <c r="M46" s="3">
        <f t="shared" si="14"/>
        <v>145.0711741325463</v>
      </c>
      <c r="N46" s="66">
        <f t="shared" si="6"/>
        <v>8.8786955720698462</v>
      </c>
      <c r="O46" s="3">
        <f t="shared" si="15"/>
        <v>21.286910725326216</v>
      </c>
      <c r="P46" s="38">
        <f t="shared" si="16"/>
        <v>14.191273816884145</v>
      </c>
      <c r="Q46" s="4">
        <f t="shared" si="17"/>
        <v>149.00837507728352</v>
      </c>
      <c r="R46" s="39">
        <f t="shared" si="7"/>
        <v>8.7470657540445611</v>
      </c>
      <c r="S46" s="4">
        <f t="shared" si="8"/>
        <v>21.607245825562494</v>
      </c>
      <c r="T46" s="4">
        <f t="shared" si="9"/>
        <v>14.404830550374996</v>
      </c>
      <c r="U46" s="4">
        <f t="shared" si="10"/>
        <v>151.25072077893748</v>
      </c>
      <c r="V46" s="47">
        <f t="shared" si="11"/>
        <v>8.6569809260509292</v>
      </c>
    </row>
    <row r="47" spans="1:31">
      <c r="B47" s="29" t="s">
        <v>65</v>
      </c>
      <c r="C47" s="29" t="s">
        <v>10</v>
      </c>
      <c r="D47" s="41">
        <v>1</v>
      </c>
      <c r="E47" s="30">
        <v>12</v>
      </c>
      <c r="G47" s="64">
        <f t="shared" si="2"/>
        <v>130</v>
      </c>
      <c r="H47" s="3">
        <f t="shared" si="3"/>
        <v>130</v>
      </c>
      <c r="I47" s="3">
        <f t="shared" si="4"/>
        <v>1560</v>
      </c>
      <c r="J47" s="65">
        <f t="shared" si="5"/>
        <v>9.4501261295365691</v>
      </c>
      <c r="K47" s="3">
        <f t="shared" si="12"/>
        <v>13.756430148977827</v>
      </c>
      <c r="L47" s="3">
        <f t="shared" si="13"/>
        <v>13.756430148977827</v>
      </c>
      <c r="M47" s="3">
        <f t="shared" si="14"/>
        <v>165.07716178773393</v>
      </c>
      <c r="N47" s="66">
        <f t="shared" si="6"/>
        <v>9.2286769904431409</v>
      </c>
      <c r="O47" s="3">
        <f t="shared" si="15"/>
        <v>14.086526176463099</v>
      </c>
      <c r="P47" s="38">
        <f t="shared" si="16"/>
        <v>14.086526176463099</v>
      </c>
      <c r="Q47" s="4">
        <f t="shared" si="17"/>
        <v>169.03831411755718</v>
      </c>
      <c r="R47" s="39">
        <f t="shared" si="7"/>
        <v>9.0966346591287763</v>
      </c>
      <c r="S47" s="4">
        <f t="shared" si="8"/>
        <v>14.290999349912406</v>
      </c>
      <c r="T47" s="4">
        <f t="shared" si="9"/>
        <v>14.290999349912406</v>
      </c>
      <c r="U47" s="4">
        <f t="shared" si="10"/>
        <v>171.49199219894888</v>
      </c>
      <c r="V47" s="47">
        <f t="shared" si="11"/>
        <v>9.0022311566147319</v>
      </c>
    </row>
    <row r="48" spans="1:31">
      <c r="B48" s="29" t="s">
        <v>66</v>
      </c>
      <c r="C48" s="29" t="s">
        <v>67</v>
      </c>
      <c r="D48" s="41">
        <v>0</v>
      </c>
      <c r="E48" s="30">
        <v>7</v>
      </c>
      <c r="G48" s="64">
        <f t="shared" si="2"/>
        <v>620</v>
      </c>
      <c r="H48" s="3">
        <f t="shared" si="3"/>
        <v>0</v>
      </c>
      <c r="I48" s="3">
        <f t="shared" si="4"/>
        <v>4340</v>
      </c>
      <c r="J48" s="65">
        <f t="shared" si="5"/>
        <v>11.700262400086295</v>
      </c>
      <c r="K48" s="3">
        <f t="shared" si="12"/>
        <v>0</v>
      </c>
      <c r="L48" s="3">
        <f t="shared" si="13"/>
        <v>52.990264559829633</v>
      </c>
      <c r="M48" s="3">
        <f t="shared" si="14"/>
        <v>370.93185191880741</v>
      </c>
      <c r="N48" s="66">
        <f t="shared" si="6"/>
        <v>11.442277455011807</v>
      </c>
      <c r="O48" s="3">
        <f t="shared" si="15"/>
        <v>0</v>
      </c>
      <c r="P48" s="38">
        <f t="shared" si="16"/>
        <v>54.185017138212743</v>
      </c>
      <c r="Q48" s="4">
        <f t="shared" si="17"/>
        <v>379.2951199674892</v>
      </c>
      <c r="R48" s="39">
        <f t="shared" si="7"/>
        <v>11.319656519369875</v>
      </c>
      <c r="S48" s="4">
        <f t="shared" si="8"/>
        <v>0</v>
      </c>
      <c r="T48" s="4">
        <f t="shared" si="9"/>
        <v>54.771979957083822</v>
      </c>
      <c r="U48" s="4">
        <f t="shared" si="10"/>
        <v>383.40385969958675</v>
      </c>
      <c r="V48" s="47">
        <f t="shared" si="11"/>
        <v>11.242354120774728</v>
      </c>
    </row>
    <row r="49" spans="2:22">
      <c r="B49" s="29" t="s">
        <v>68</v>
      </c>
      <c r="C49" s="29" t="s">
        <v>69</v>
      </c>
      <c r="D49" s="41">
        <v>2.5</v>
      </c>
      <c r="E49" s="30">
        <v>6</v>
      </c>
      <c r="G49" s="64">
        <f t="shared" si="2"/>
        <v>146</v>
      </c>
      <c r="H49" s="3">
        <f t="shared" si="3"/>
        <v>365</v>
      </c>
      <c r="I49" s="3">
        <f t="shared" si="4"/>
        <v>876</v>
      </c>
      <c r="J49" s="65">
        <f t="shared" si="5"/>
        <v>10.121982171648256</v>
      </c>
      <c r="K49" s="3">
        <f t="shared" si="12"/>
        <v>36.060130694792925</v>
      </c>
      <c r="L49" s="3">
        <f t="shared" si="13"/>
        <v>14.42405227791717</v>
      </c>
      <c r="M49" s="3">
        <f t="shared" si="14"/>
        <v>86.544313667503019</v>
      </c>
      <c r="N49" s="66">
        <f t="shared" si="6"/>
        <v>9.8639374574814802</v>
      </c>
      <c r="O49" s="3">
        <f t="shared" si="15"/>
        <v>37.0034787399386</v>
      </c>
      <c r="P49" s="38">
        <f t="shared" si="16"/>
        <v>14.801391495975441</v>
      </c>
      <c r="Q49" s="4">
        <f t="shared" si="17"/>
        <v>88.808348975852653</v>
      </c>
      <c r="R49" s="39">
        <f t="shared" si="7"/>
        <v>9.754188929194191</v>
      </c>
      <c r="S49" s="4">
        <f t="shared" si="8"/>
        <v>37.419820617535777</v>
      </c>
      <c r="T49" s="4">
        <f t="shared" si="9"/>
        <v>14.96792824701431</v>
      </c>
      <c r="U49" s="4">
        <f t="shared" si="10"/>
        <v>89.807569482085867</v>
      </c>
      <c r="V49" s="47">
        <f t="shared" si="11"/>
        <v>9.690407607413551</v>
      </c>
    </row>
    <row r="50" spans="2:22">
      <c r="B50" s="29" t="s">
        <v>70</v>
      </c>
      <c r="C50" s="29" t="s">
        <v>71</v>
      </c>
      <c r="D50" s="41">
        <v>2.5</v>
      </c>
      <c r="E50" s="30">
        <v>4.5</v>
      </c>
      <c r="G50" s="64">
        <f t="shared" si="2"/>
        <v>134</v>
      </c>
      <c r="H50" s="3">
        <f t="shared" si="3"/>
        <v>335</v>
      </c>
      <c r="I50" s="3">
        <f t="shared" si="4"/>
        <v>603</v>
      </c>
      <c r="J50" s="65">
        <f t="shared" si="5"/>
        <v>11.11369141353526</v>
      </c>
      <c r="K50" s="3">
        <f t="shared" si="12"/>
        <v>30.142999974968411</v>
      </c>
      <c r="L50" s="3">
        <f t="shared" si="13"/>
        <v>12.057199989987364</v>
      </c>
      <c r="M50" s="3">
        <f t="shared" si="14"/>
        <v>54.257399954943139</v>
      </c>
      <c r="N50" s="66">
        <f t="shared" si="6"/>
        <v>10.859916073966854</v>
      </c>
      <c r="O50" s="3">
        <f t="shared" si="15"/>
        <v>30.847383876478975</v>
      </c>
      <c r="P50" s="38">
        <f t="shared" si="16"/>
        <v>12.33895355059159</v>
      </c>
      <c r="Q50" s="4">
        <f t="shared" si="17"/>
        <v>55.525290977662159</v>
      </c>
      <c r="R50" s="39">
        <f t="shared" si="7"/>
        <v>10.758831240400488</v>
      </c>
      <c r="S50" s="4">
        <f t="shared" si="8"/>
        <v>31.137211144463489</v>
      </c>
      <c r="T50" s="4">
        <f t="shared" si="9"/>
        <v>12.454884457785395</v>
      </c>
      <c r="U50" s="4">
        <f t="shared" si="10"/>
        <v>56.046980060034279</v>
      </c>
      <c r="V50" s="47">
        <f t="shared" si="11"/>
        <v>10.703194594505796</v>
      </c>
    </row>
    <row r="51" spans="2:22">
      <c r="B51" s="29" t="s">
        <v>72</v>
      </c>
      <c r="C51" s="29" t="s">
        <v>73</v>
      </c>
      <c r="D51" s="41">
        <v>0.5</v>
      </c>
      <c r="E51" s="30">
        <v>6</v>
      </c>
      <c r="G51" s="64">
        <f t="shared" si="2"/>
        <v>152</v>
      </c>
      <c r="H51" s="3">
        <f t="shared" si="3"/>
        <v>76</v>
      </c>
      <c r="I51" s="3">
        <f t="shared" si="4"/>
        <v>912</v>
      </c>
      <c r="J51" s="65">
        <f t="shared" si="5"/>
        <v>11.757534214386252</v>
      </c>
      <c r="K51" s="3">
        <f t="shared" si="12"/>
        <v>6.4639403648945475</v>
      </c>
      <c r="L51" s="3">
        <f t="shared" si="13"/>
        <v>12.927880729789095</v>
      </c>
      <c r="M51" s="3">
        <f t="shared" si="14"/>
        <v>77.56728437873457</v>
      </c>
      <c r="N51" s="66">
        <f t="shared" si="6"/>
        <v>11.498186716559429</v>
      </c>
      <c r="O51" s="3">
        <f t="shared" si="15"/>
        <v>6.6097378546259398</v>
      </c>
      <c r="P51" s="38">
        <f t="shared" si="16"/>
        <v>13.21947570925188</v>
      </c>
      <c r="Q51" s="4">
        <f t="shared" si="17"/>
        <v>79.316854255511274</v>
      </c>
      <c r="R51" s="39">
        <f t="shared" si="7"/>
        <v>11.381019501905859</v>
      </c>
      <c r="S51" s="4">
        <f t="shared" si="8"/>
        <v>6.6777848844976573</v>
      </c>
      <c r="T51" s="4">
        <f t="shared" si="9"/>
        <v>13.355569768995315</v>
      </c>
      <c r="U51" s="4">
        <f t="shared" si="10"/>
        <v>80.133418613971884</v>
      </c>
      <c r="V51" s="47">
        <f t="shared" si="11"/>
        <v>11.309681140086955</v>
      </c>
    </row>
    <row r="52" spans="2:22">
      <c r="B52" s="29" t="s">
        <v>74</v>
      </c>
      <c r="C52" s="29" t="s">
        <v>75</v>
      </c>
      <c r="D52" s="41">
        <v>2.5</v>
      </c>
      <c r="E52" s="30">
        <v>2</v>
      </c>
      <c r="G52" s="64">
        <f t="shared" si="2"/>
        <v>134</v>
      </c>
      <c r="H52" s="3">
        <f t="shared" si="3"/>
        <v>335</v>
      </c>
      <c r="I52" s="3">
        <f t="shared" si="4"/>
        <v>268</v>
      </c>
      <c r="J52" s="65">
        <f t="shared" si="5"/>
        <v>12.985125840315312</v>
      </c>
      <c r="K52" s="3">
        <f t="shared" si="12"/>
        <v>25.798748823820819</v>
      </c>
      <c r="L52" s="3">
        <f t="shared" si="13"/>
        <v>10.319499529528327</v>
      </c>
      <c r="M52" s="3">
        <f t="shared" si="14"/>
        <v>20.638999059056655</v>
      </c>
      <c r="N52" s="66">
        <f t="shared" si="6"/>
        <v>12.741217972173331</v>
      </c>
      <c r="O52" s="3">
        <f t="shared" si="15"/>
        <v>26.292619805393489</v>
      </c>
      <c r="P52" s="38">
        <f t="shared" si="16"/>
        <v>10.517047922157396</v>
      </c>
      <c r="Q52" s="4">
        <f t="shared" si="17"/>
        <v>21.034095844314791</v>
      </c>
      <c r="R52" s="39">
        <f t="shared" si="7"/>
        <v>12.653044283798099</v>
      </c>
      <c r="S52" s="4">
        <f t="shared" si="8"/>
        <v>26.475841899088188</v>
      </c>
      <c r="T52" s="4">
        <f t="shared" si="9"/>
        <v>10.590336759635274</v>
      </c>
      <c r="U52" s="4">
        <f t="shared" si="10"/>
        <v>21.180673519270549</v>
      </c>
      <c r="V52" s="47">
        <f t="shared" si="11"/>
        <v>12.608819641211099</v>
      </c>
    </row>
    <row r="53" spans="2:22">
      <c r="B53" s="29" t="s">
        <v>76</v>
      </c>
      <c r="C53" s="29" t="s">
        <v>77</v>
      </c>
      <c r="D53" s="41">
        <v>1</v>
      </c>
      <c r="E53" s="30">
        <v>2.2000000000000002</v>
      </c>
      <c r="G53" s="64">
        <f t="shared" si="2"/>
        <v>142</v>
      </c>
      <c r="H53" s="3">
        <f t="shared" si="3"/>
        <v>142</v>
      </c>
      <c r="I53" s="3">
        <f t="shared" si="4"/>
        <v>312.40000000000003</v>
      </c>
      <c r="J53" s="65">
        <f t="shared" si="5"/>
        <v>13.807040246845634</v>
      </c>
      <c r="K53" s="3">
        <f t="shared" si="12"/>
        <v>10.284608247769931</v>
      </c>
      <c r="L53" s="3">
        <f t="shared" si="13"/>
        <v>10.284608247769931</v>
      </c>
      <c r="M53" s="3">
        <f t="shared" si="14"/>
        <v>22.626138145093851</v>
      </c>
      <c r="N53" s="66">
        <f t="shared" si="6"/>
        <v>13.555804788163055</v>
      </c>
      <c r="O53" s="3">
        <f t="shared" si="15"/>
        <v>10.475217238595421</v>
      </c>
      <c r="P53" s="38">
        <f t="shared" si="16"/>
        <v>10.475217238595421</v>
      </c>
      <c r="Q53" s="4">
        <f t="shared" si="17"/>
        <v>23.045477924909932</v>
      </c>
      <c r="R53" s="39">
        <f t="shared" si="7"/>
        <v>13.458429168218291</v>
      </c>
      <c r="S53" s="4">
        <f t="shared" si="8"/>
        <v>10.551008459094845</v>
      </c>
      <c r="T53" s="4">
        <f t="shared" si="9"/>
        <v>10.551008459094845</v>
      </c>
      <c r="U53" s="4">
        <f t="shared" si="10"/>
        <v>23.212218610008662</v>
      </c>
      <c r="V53" s="47">
        <f t="shared" si="11"/>
        <v>13.40604647189906</v>
      </c>
    </row>
    <row r="54" spans="2:22">
      <c r="B54" s="29" t="s">
        <v>78</v>
      </c>
      <c r="C54" s="29" t="s">
        <v>79</v>
      </c>
      <c r="D54" s="41">
        <v>7</v>
      </c>
      <c r="E54" s="30">
        <v>12.5</v>
      </c>
      <c r="G54" s="64">
        <f t="shared" si="2"/>
        <v>128</v>
      </c>
      <c r="H54" s="3">
        <f t="shared" si="3"/>
        <v>896</v>
      </c>
      <c r="I54" s="3">
        <f t="shared" si="4"/>
        <v>1600</v>
      </c>
      <c r="J54" s="65">
        <f t="shared" si="5"/>
        <v>3.4539469387278774</v>
      </c>
      <c r="K54" s="3">
        <f t="shared" si="12"/>
        <v>259.41336560601758</v>
      </c>
      <c r="L54" s="3">
        <f t="shared" si="13"/>
        <v>37.059052229431082</v>
      </c>
      <c r="M54" s="3">
        <f t="shared" si="14"/>
        <v>463.23815286788852</v>
      </c>
      <c r="N54" s="66">
        <f t="shared" si="6"/>
        <v>3.2488768099908709</v>
      </c>
      <c r="O54" s="3">
        <f t="shared" si="15"/>
        <v>275.78761904564726</v>
      </c>
      <c r="P54" s="38">
        <f t="shared" si="16"/>
        <v>39.398231292235323</v>
      </c>
      <c r="Q54" s="4">
        <f t="shared" si="17"/>
        <v>492.47789115294154</v>
      </c>
      <c r="R54" s="39">
        <f t="shared" si="7"/>
        <v>3.1191563626971877</v>
      </c>
      <c r="S54" s="4">
        <f t="shared" si="8"/>
        <v>287.2571605308089</v>
      </c>
      <c r="T54" s="4">
        <f t="shared" si="9"/>
        <v>41.036737218686987</v>
      </c>
      <c r="U54" s="4">
        <f t="shared" si="10"/>
        <v>512.95921523358732</v>
      </c>
      <c r="V54" s="47">
        <f t="shared" si="11"/>
        <v>3.0233607915559961</v>
      </c>
    </row>
    <row r="55" spans="2:22">
      <c r="B55" s="29" t="s">
        <v>80</v>
      </c>
      <c r="C55" s="29" t="s">
        <v>81</v>
      </c>
      <c r="D55" s="41">
        <v>7.5</v>
      </c>
      <c r="E55" s="30">
        <v>17</v>
      </c>
      <c r="G55" s="64">
        <f t="shared" si="2"/>
        <v>141</v>
      </c>
      <c r="H55" s="3">
        <f t="shared" si="3"/>
        <v>1057.5</v>
      </c>
      <c r="I55" s="3">
        <f t="shared" si="4"/>
        <v>2397</v>
      </c>
      <c r="J55" s="65">
        <f t="shared" si="5"/>
        <v>5.5726686846928546</v>
      </c>
      <c r="K55" s="3">
        <f t="shared" si="12"/>
        <v>189.76545347200837</v>
      </c>
      <c r="L55" s="3">
        <f t="shared" si="13"/>
        <v>25.302060462934449</v>
      </c>
      <c r="M55" s="3">
        <f t="shared" si="14"/>
        <v>430.13502786988562</v>
      </c>
      <c r="N55" s="66">
        <f t="shared" si="6"/>
        <v>5.5817467445294255</v>
      </c>
      <c r="O55" s="3">
        <f t="shared" si="15"/>
        <v>189.45682210258602</v>
      </c>
      <c r="P55" s="38">
        <f t="shared" si="16"/>
        <v>25.260909613678134</v>
      </c>
      <c r="Q55" s="4">
        <f t="shared" si="17"/>
        <v>429.43546343252831</v>
      </c>
      <c r="R55" s="39">
        <f t="shared" si="7"/>
        <v>5.5279780776391227</v>
      </c>
      <c r="S55" s="4">
        <f t="shared" si="8"/>
        <v>191.29960089343098</v>
      </c>
      <c r="T55" s="4">
        <f t="shared" si="9"/>
        <v>25.506613452457465</v>
      </c>
      <c r="U55" s="4">
        <f t="shared" si="10"/>
        <v>433.61242869177687</v>
      </c>
      <c r="V55" s="47">
        <f t="shared" si="11"/>
        <v>5.4704994024900682</v>
      </c>
    </row>
    <row r="56" spans="2:22">
      <c r="B56" s="29" t="s">
        <v>82</v>
      </c>
      <c r="C56" s="29" t="s">
        <v>83</v>
      </c>
      <c r="D56" s="41">
        <v>11</v>
      </c>
      <c r="E56" s="30">
        <v>16</v>
      </c>
      <c r="G56" s="64">
        <f t="shared" si="2"/>
        <v>127</v>
      </c>
      <c r="H56" s="3">
        <f t="shared" si="3"/>
        <v>1397</v>
      </c>
      <c r="I56" s="3">
        <f t="shared" si="4"/>
        <v>2032</v>
      </c>
      <c r="J56" s="65">
        <f t="shared" si="5"/>
        <v>3.7710045428240053</v>
      </c>
      <c r="K56" s="3">
        <f t="shared" si="12"/>
        <v>370.45831797217187</v>
      </c>
      <c r="L56" s="3">
        <f t="shared" si="13"/>
        <v>33.678028906561082</v>
      </c>
      <c r="M56" s="3">
        <f t="shared" si="14"/>
        <v>538.84846250497731</v>
      </c>
      <c r="N56" s="66">
        <f t="shared" si="6"/>
        <v>3.9461281942963895</v>
      </c>
      <c r="O56" s="3">
        <f t="shared" si="15"/>
        <v>354.01789582486958</v>
      </c>
      <c r="P56" s="38">
        <f t="shared" si="16"/>
        <v>32.183445074988143</v>
      </c>
      <c r="Q56" s="4">
        <f t="shared" si="17"/>
        <v>514.93512119981028</v>
      </c>
      <c r="R56" s="39">
        <f t="shared" si="7"/>
        <v>3.9845222999233965</v>
      </c>
      <c r="S56" s="4">
        <f t="shared" si="8"/>
        <v>350.60664612840986</v>
      </c>
      <c r="T56" s="4">
        <f t="shared" si="9"/>
        <v>31.873331466219078</v>
      </c>
      <c r="U56" s="4">
        <f t="shared" si="10"/>
        <v>509.97330345950525</v>
      </c>
      <c r="V56" s="47">
        <f t="shared" si="11"/>
        <v>3.9921664778979413</v>
      </c>
    </row>
    <row r="57" spans="2:22">
      <c r="B57" s="29" t="s">
        <v>84</v>
      </c>
      <c r="C57" s="29" t="s">
        <v>85</v>
      </c>
      <c r="D57" s="41">
        <v>18</v>
      </c>
      <c r="E57" s="30">
        <v>14.5</v>
      </c>
      <c r="G57" s="64">
        <f t="shared" si="2"/>
        <v>133</v>
      </c>
      <c r="H57" s="3">
        <f t="shared" si="3"/>
        <v>2394</v>
      </c>
      <c r="I57" s="3">
        <f t="shared" si="4"/>
        <v>1928.5</v>
      </c>
      <c r="J57" s="65">
        <f t="shared" si="5"/>
        <v>7.876057516078566</v>
      </c>
      <c r="K57" s="3">
        <f t="shared" si="12"/>
        <v>303.9591820035306</v>
      </c>
      <c r="L57" s="3">
        <f t="shared" si="13"/>
        <v>16.886621222418366</v>
      </c>
      <c r="M57" s="3">
        <f t="shared" si="14"/>
        <v>244.85600772506632</v>
      </c>
      <c r="N57" s="66">
        <f t="shared" si="6"/>
        <v>8.1255041739677392</v>
      </c>
      <c r="O57" s="3">
        <f t="shared" si="15"/>
        <v>294.62787154424581</v>
      </c>
      <c r="P57" s="38">
        <f t="shared" si="16"/>
        <v>16.368215085791434</v>
      </c>
      <c r="Q57" s="4">
        <f t="shared" si="17"/>
        <v>237.33911874397577</v>
      </c>
      <c r="R57" s="39">
        <f t="shared" si="7"/>
        <v>8.2548624836744189</v>
      </c>
      <c r="S57" s="4">
        <f t="shared" si="8"/>
        <v>290.01088809590664</v>
      </c>
      <c r="T57" s="4">
        <f t="shared" si="9"/>
        <v>16.111716005328148</v>
      </c>
      <c r="U57" s="4">
        <f t="shared" si="10"/>
        <v>233.61988207725815</v>
      </c>
      <c r="V57" s="47">
        <f t="shared" si="11"/>
        <v>8.3411426371403845</v>
      </c>
    </row>
    <row r="58" spans="2:22">
      <c r="B58" s="29" t="s">
        <v>86</v>
      </c>
      <c r="C58" s="29" t="s">
        <v>87</v>
      </c>
      <c r="D58" s="41">
        <v>15</v>
      </c>
      <c r="E58" s="30">
        <v>19</v>
      </c>
      <c r="G58" s="64">
        <f t="shared" si="2"/>
        <v>131</v>
      </c>
      <c r="H58" s="3">
        <f t="shared" si="3"/>
        <v>1965</v>
      </c>
      <c r="I58" s="3">
        <f t="shared" si="4"/>
        <v>2489</v>
      </c>
      <c r="J58" s="65">
        <f t="shared" si="5"/>
        <v>8.1259505486532664</v>
      </c>
      <c r="K58" s="3">
        <f t="shared" si="12"/>
        <v>241.81786342837938</v>
      </c>
      <c r="L58" s="3">
        <f t="shared" si="13"/>
        <v>16.12119089522529</v>
      </c>
      <c r="M58" s="3">
        <f t="shared" si="14"/>
        <v>306.30262700928051</v>
      </c>
      <c r="N58" s="66">
        <f t="shared" si="6"/>
        <v>8.3647370897901574</v>
      </c>
      <c r="O58" s="3">
        <f t="shared" si="15"/>
        <v>234.91473538342794</v>
      </c>
      <c r="P58" s="38">
        <f t="shared" si="16"/>
        <v>15.660982358895197</v>
      </c>
      <c r="Q58" s="4">
        <f t="shared" si="17"/>
        <v>297.55866481900875</v>
      </c>
      <c r="R58" s="39">
        <f t="shared" si="7"/>
        <v>8.4494446858883556</v>
      </c>
      <c r="S58" s="4">
        <f t="shared" si="8"/>
        <v>232.55966197184523</v>
      </c>
      <c r="T58" s="4">
        <f t="shared" si="9"/>
        <v>15.503977464789681</v>
      </c>
      <c r="U58" s="4">
        <f t="shared" si="10"/>
        <v>294.57557183100397</v>
      </c>
      <c r="V58" s="47">
        <f t="shared" si="11"/>
        <v>8.4922828227710685</v>
      </c>
    </row>
    <row r="59" spans="2:22">
      <c r="B59" s="29" t="s">
        <v>88</v>
      </c>
      <c r="C59" s="29" t="s">
        <v>89</v>
      </c>
      <c r="D59" s="41">
        <v>24</v>
      </c>
      <c r="E59" s="30">
        <v>14</v>
      </c>
      <c r="G59" s="64">
        <f t="shared" si="2"/>
        <v>666</v>
      </c>
      <c r="H59" s="3">
        <f t="shared" si="3"/>
        <v>15984</v>
      </c>
      <c r="I59" s="3">
        <f t="shared" si="4"/>
        <v>9324</v>
      </c>
      <c r="J59" s="65">
        <f t="shared" si="5"/>
        <v>13.663707040528582</v>
      </c>
      <c r="K59" s="3">
        <f t="shared" si="12"/>
        <v>1169.8143082685456</v>
      </c>
      <c r="L59" s="3">
        <f t="shared" si="13"/>
        <v>48.742262844522735</v>
      </c>
      <c r="M59" s="3">
        <f t="shared" si="14"/>
        <v>682.39167982331833</v>
      </c>
      <c r="N59" s="66">
        <f t="shared" si="6"/>
        <v>13.898592839782758</v>
      </c>
      <c r="O59" s="3">
        <f t="shared" si="15"/>
        <v>1150.044481787254</v>
      </c>
      <c r="P59" s="38">
        <f t="shared" si="16"/>
        <v>47.918520074468915</v>
      </c>
      <c r="Q59" s="4">
        <f t="shared" si="17"/>
        <v>670.85928104256482</v>
      </c>
      <c r="R59" s="39">
        <f t="shared" si="7"/>
        <v>14.030750547030694</v>
      </c>
      <c r="S59" s="4">
        <f t="shared" si="8"/>
        <v>1139.212043320282</v>
      </c>
      <c r="T59" s="4">
        <f t="shared" si="9"/>
        <v>47.467168471678413</v>
      </c>
      <c r="U59" s="4">
        <f t="shared" si="10"/>
        <v>664.54035860349779</v>
      </c>
      <c r="V59" s="47">
        <f t="shared" si="11"/>
        <v>14.122492289203326</v>
      </c>
    </row>
    <row r="60" spans="2:22">
      <c r="B60" s="29" t="s">
        <v>90</v>
      </c>
      <c r="C60" s="29" t="s">
        <v>91</v>
      </c>
      <c r="D60" s="41">
        <v>19</v>
      </c>
      <c r="E60" s="30">
        <v>9</v>
      </c>
      <c r="G60" s="64">
        <f t="shared" si="2"/>
        <v>159</v>
      </c>
      <c r="H60" s="3">
        <f t="shared" si="3"/>
        <v>3021</v>
      </c>
      <c r="I60" s="3">
        <f t="shared" si="4"/>
        <v>1431</v>
      </c>
      <c r="J60" s="65">
        <f t="shared" si="5"/>
        <v>9.1574189537614856</v>
      </c>
      <c r="K60" s="3">
        <f t="shared" si="12"/>
        <v>329.89644956225351</v>
      </c>
      <c r="L60" s="3">
        <f t="shared" si="13"/>
        <v>17.362971029592288</v>
      </c>
      <c r="M60" s="3">
        <f t="shared" si="14"/>
        <v>156.2667392663306</v>
      </c>
      <c r="N60" s="66">
        <f t="shared" si="6"/>
        <v>9.3139781241482567</v>
      </c>
      <c r="O60" s="3">
        <f t="shared" si="15"/>
        <v>324.35120200330766</v>
      </c>
      <c r="P60" s="38">
        <f t="shared" si="16"/>
        <v>17.071115894910932</v>
      </c>
      <c r="Q60" s="4">
        <f t="shared" si="17"/>
        <v>153.64004305419837</v>
      </c>
      <c r="R60" s="39">
        <f t="shared" si="7"/>
        <v>9.4347564346169577</v>
      </c>
      <c r="S60" s="4">
        <f t="shared" si="8"/>
        <v>320.19904498177431</v>
      </c>
      <c r="T60" s="4">
        <f t="shared" si="9"/>
        <v>16.852581314830228</v>
      </c>
      <c r="U60" s="4">
        <f t="shared" si="10"/>
        <v>151.67323183347204</v>
      </c>
      <c r="V60" s="47">
        <f t="shared" si="11"/>
        <v>9.5291618006844203</v>
      </c>
    </row>
    <row r="61" spans="2:22">
      <c r="B61" s="29" t="s">
        <v>92</v>
      </c>
      <c r="C61" s="29" t="s">
        <v>93</v>
      </c>
      <c r="D61" s="41">
        <v>17</v>
      </c>
      <c r="E61" s="30">
        <v>5</v>
      </c>
      <c r="G61" s="64">
        <f t="shared" si="2"/>
        <v>140</v>
      </c>
      <c r="H61" s="3">
        <f t="shared" si="3"/>
        <v>2380</v>
      </c>
      <c r="I61" s="3">
        <f t="shared" si="4"/>
        <v>700</v>
      </c>
      <c r="J61" s="65">
        <f t="shared" si="5"/>
        <v>9.7878690029887334</v>
      </c>
      <c r="K61" s="3">
        <f t="shared" si="12"/>
        <v>243.15813782073147</v>
      </c>
      <c r="L61" s="3">
        <f t="shared" si="13"/>
        <v>14.303419871807733</v>
      </c>
      <c r="M61" s="3">
        <f t="shared" si="14"/>
        <v>71.517099359038667</v>
      </c>
      <c r="N61" s="66">
        <f t="shared" si="6"/>
        <v>9.8337478791250383</v>
      </c>
      <c r="O61" s="3">
        <f t="shared" si="15"/>
        <v>242.02369526396294</v>
      </c>
      <c r="P61" s="38">
        <f t="shared" si="16"/>
        <v>14.236687956703701</v>
      </c>
      <c r="Q61" s="4">
        <f t="shared" si="17"/>
        <v>71.183439783518509</v>
      </c>
      <c r="R61" s="39">
        <f t="shared" si="7"/>
        <v>9.9173262625686718</v>
      </c>
      <c r="S61" s="4">
        <f t="shared" si="8"/>
        <v>239.98403773231917</v>
      </c>
      <c r="T61" s="4">
        <f t="shared" si="9"/>
        <v>14.116708101901128</v>
      </c>
      <c r="U61" s="4">
        <f t="shared" si="10"/>
        <v>70.583540509505639</v>
      </c>
      <c r="V61" s="47">
        <f t="shared" si="11"/>
        <v>9.9944057183514214</v>
      </c>
    </row>
    <row r="62" spans="2:22">
      <c r="B62" s="29" t="s">
        <v>94</v>
      </c>
      <c r="C62" s="29" t="s">
        <v>95</v>
      </c>
      <c r="D62" s="41">
        <v>9.5</v>
      </c>
      <c r="E62" s="30">
        <v>4</v>
      </c>
      <c r="G62" s="64">
        <f t="shared" si="2"/>
        <v>133</v>
      </c>
      <c r="H62" s="3">
        <f t="shared" si="3"/>
        <v>1263.5</v>
      </c>
      <c r="I62" s="3">
        <f t="shared" si="4"/>
        <v>532</v>
      </c>
      <c r="J62" s="65">
        <f t="shared" si="5"/>
        <v>8.3238333157536797</v>
      </c>
      <c r="K62" s="3">
        <f t="shared" si="12"/>
        <v>151.79304439082185</v>
      </c>
      <c r="L62" s="3">
        <f t="shared" si="13"/>
        <v>15.978215199033878</v>
      </c>
      <c r="M62" s="3">
        <f t="shared" si="14"/>
        <v>63.912860796135512</v>
      </c>
      <c r="N62" s="66">
        <f t="shared" si="6"/>
        <v>8.1626787378052743</v>
      </c>
      <c r="O62" s="3">
        <f t="shared" si="15"/>
        <v>154.78987236728139</v>
      </c>
      <c r="P62" s="38">
        <f t="shared" si="16"/>
        <v>16.293670775503305</v>
      </c>
      <c r="Q62" s="4">
        <f t="shared" si="17"/>
        <v>65.174683102013219</v>
      </c>
      <c r="R62" s="39">
        <f t="shared" si="7"/>
        <v>8.1412501699598163</v>
      </c>
      <c r="S62" s="4">
        <f t="shared" si="8"/>
        <v>155.19729447231032</v>
      </c>
      <c r="T62" s="4">
        <f t="shared" si="9"/>
        <v>16.336557312874771</v>
      </c>
      <c r="U62" s="4">
        <f t="shared" si="10"/>
        <v>65.346229251499082</v>
      </c>
      <c r="V62" s="47">
        <f t="shared" si="11"/>
        <v>8.1502183128450092</v>
      </c>
    </row>
    <row r="63" spans="2:22">
      <c r="B63" s="29" t="s">
        <v>96</v>
      </c>
      <c r="C63" s="29" t="s">
        <v>38</v>
      </c>
      <c r="D63" s="41">
        <v>12</v>
      </c>
      <c r="E63" s="30">
        <v>11</v>
      </c>
      <c r="G63" s="64">
        <f t="shared" si="2"/>
        <v>533</v>
      </c>
      <c r="H63" s="3">
        <f t="shared" si="3"/>
        <v>6396</v>
      </c>
      <c r="I63" s="3">
        <f t="shared" si="4"/>
        <v>5863</v>
      </c>
      <c r="J63" s="65">
        <f t="shared" si="5"/>
        <v>2.0066499219904563</v>
      </c>
      <c r="K63" s="3">
        <f t="shared" si="12"/>
        <v>3187.4020126318874</v>
      </c>
      <c r="L63" s="3">
        <f t="shared" si="13"/>
        <v>265.61683438599061</v>
      </c>
      <c r="M63" s="3">
        <f t="shared" si="14"/>
        <v>2921.7851782458965</v>
      </c>
      <c r="N63" s="66">
        <f t="shared" si="6"/>
        <v>2.1019339869748999</v>
      </c>
      <c r="O63" s="3">
        <f t="shared" si="15"/>
        <v>3042.9119276029755</v>
      </c>
      <c r="P63" s="38">
        <f t="shared" si="16"/>
        <v>253.57599396691461</v>
      </c>
      <c r="Q63" s="4">
        <f t="shared" si="17"/>
        <v>2789.3359336360609</v>
      </c>
      <c r="R63" s="39">
        <f t="shared" si="7"/>
        <v>2.208817855118407</v>
      </c>
      <c r="S63" s="4">
        <f t="shared" si="8"/>
        <v>2895.6665599106782</v>
      </c>
      <c r="T63" s="4">
        <f t="shared" si="9"/>
        <v>241.30554665922315</v>
      </c>
      <c r="U63" s="4">
        <f t="shared" si="10"/>
        <v>2654.361013251455</v>
      </c>
      <c r="V63" s="47">
        <f t="shared" si="11"/>
        <v>2.298448536384361</v>
      </c>
    </row>
    <row r="64" spans="2:22">
      <c r="B64" s="29" t="s">
        <v>97</v>
      </c>
      <c r="C64" s="29" t="s">
        <v>98</v>
      </c>
      <c r="D64" s="41">
        <v>13</v>
      </c>
      <c r="E64" s="30">
        <v>2</v>
      </c>
      <c r="G64" s="64">
        <f t="shared" si="2"/>
        <v>136</v>
      </c>
      <c r="H64" s="3">
        <f t="shared" si="3"/>
        <v>1768</v>
      </c>
      <c r="I64" s="3">
        <f t="shared" si="4"/>
        <v>272</v>
      </c>
      <c r="J64" s="65">
        <f t="shared" si="5"/>
        <v>10.582616999707994</v>
      </c>
      <c r="K64" s="3">
        <f t="shared" si="12"/>
        <v>167.06642601246784</v>
      </c>
      <c r="L64" s="3">
        <f t="shared" si="13"/>
        <v>12.851263539420604</v>
      </c>
      <c r="M64" s="3">
        <f t="shared" si="14"/>
        <v>25.702527078841207</v>
      </c>
      <c r="N64" s="66">
        <f t="shared" si="6"/>
        <v>10.502651974368471</v>
      </c>
      <c r="O64" s="3">
        <f t="shared" si="15"/>
        <v>168.33843531279257</v>
      </c>
      <c r="P64" s="38">
        <f t="shared" si="16"/>
        <v>12.949110408676352</v>
      </c>
      <c r="Q64" s="4">
        <f t="shared" si="17"/>
        <v>25.898220817352705</v>
      </c>
      <c r="R64" s="39">
        <f t="shared" si="7"/>
        <v>10.527899251841944</v>
      </c>
      <c r="S64" s="4">
        <f t="shared" si="8"/>
        <v>167.93473775793149</v>
      </c>
      <c r="T64" s="4">
        <f t="shared" si="9"/>
        <v>12.918056750610114</v>
      </c>
      <c r="U64" s="4">
        <f t="shared" si="10"/>
        <v>25.836113501220229</v>
      </c>
      <c r="V64" s="47">
        <f t="shared" si="11"/>
        <v>10.569137680451282</v>
      </c>
    </row>
    <row r="65" spans="2:22">
      <c r="B65" s="29" t="s">
        <v>99</v>
      </c>
      <c r="C65" s="29" t="s">
        <v>100</v>
      </c>
      <c r="D65" s="41">
        <v>10.5</v>
      </c>
      <c r="E65" s="30">
        <v>1</v>
      </c>
      <c r="G65" s="64">
        <f t="shared" si="2"/>
        <v>124</v>
      </c>
      <c r="H65" s="3">
        <f t="shared" si="3"/>
        <v>1302</v>
      </c>
      <c r="I65" s="3">
        <f t="shared" si="4"/>
        <v>124</v>
      </c>
      <c r="J65" s="65">
        <f t="shared" si="5"/>
        <v>11.269999321785528</v>
      </c>
      <c r="K65" s="3">
        <f t="shared" si="12"/>
        <v>115.52795726288664</v>
      </c>
      <c r="L65" s="3">
        <f t="shared" si="13"/>
        <v>11.002662596465395</v>
      </c>
      <c r="M65" s="3">
        <f t="shared" si="14"/>
        <v>11.002662596465395</v>
      </c>
      <c r="N65" s="66">
        <f t="shared" si="6"/>
        <v>11.133500631505546</v>
      </c>
      <c r="O65" s="3">
        <f t="shared" si="15"/>
        <v>116.9443504871778</v>
      </c>
      <c r="P65" s="38">
        <f t="shared" si="16"/>
        <v>11.137557189255029</v>
      </c>
      <c r="Q65" s="4">
        <f t="shared" si="17"/>
        <v>11.137557189255029</v>
      </c>
      <c r="R65" s="39">
        <f t="shared" si="7"/>
        <v>11.126758229498076</v>
      </c>
      <c r="S65" s="4">
        <f t="shared" si="8"/>
        <v>117.01521441782354</v>
      </c>
      <c r="T65" s="4">
        <f t="shared" si="9"/>
        <v>11.144306135030813</v>
      </c>
      <c r="U65" s="4">
        <f t="shared" si="10"/>
        <v>11.144306135030813</v>
      </c>
      <c r="V65" s="47">
        <f t="shared" si="11"/>
        <v>11.145957314686045</v>
      </c>
    </row>
    <row r="66" spans="2:22">
      <c r="B66" s="29" t="s">
        <v>101</v>
      </c>
      <c r="C66" s="29" t="s">
        <v>102</v>
      </c>
      <c r="D66" s="41">
        <v>7</v>
      </c>
      <c r="E66" s="30">
        <v>3</v>
      </c>
      <c r="G66" s="64">
        <f t="shared" si="2"/>
        <v>139</v>
      </c>
      <c r="H66" s="3">
        <f t="shared" si="3"/>
        <v>973</v>
      </c>
      <c r="I66" s="3">
        <f t="shared" si="4"/>
        <v>417</v>
      </c>
      <c r="J66" s="65">
        <f t="shared" si="5"/>
        <v>9.8897574904033174</v>
      </c>
      <c r="K66" s="3">
        <f t="shared" si="12"/>
        <v>98.384616705128096</v>
      </c>
      <c r="L66" s="3">
        <f t="shared" si="13"/>
        <v>14.05494524358973</v>
      </c>
      <c r="M66" s="3">
        <f t="shared" si="14"/>
        <v>42.164835730769184</v>
      </c>
      <c r="N66" s="66">
        <f t="shared" si="6"/>
        <v>9.6839280250137509</v>
      </c>
      <c r="O66" s="3">
        <f t="shared" si="15"/>
        <v>100.47575709843407</v>
      </c>
      <c r="P66" s="38">
        <f t="shared" si="16"/>
        <v>14.353679585490582</v>
      </c>
      <c r="Q66" s="4">
        <f t="shared" si="17"/>
        <v>43.061038756471746</v>
      </c>
      <c r="R66" s="39">
        <f t="shared" si="7"/>
        <v>9.6305784027045718</v>
      </c>
      <c r="S66" s="4">
        <f t="shared" si="8"/>
        <v>101.03235333474372</v>
      </c>
      <c r="T66" s="4">
        <f t="shared" si="9"/>
        <v>14.433193333534815</v>
      </c>
      <c r="U66" s="4">
        <f t="shared" si="10"/>
        <v>43.29958000060445</v>
      </c>
      <c r="V66" s="47">
        <f t="shared" si="11"/>
        <v>9.6151833939609492</v>
      </c>
    </row>
    <row r="67" spans="2:22">
      <c r="B67" s="29" t="s">
        <v>103</v>
      </c>
      <c r="C67" s="29" t="s">
        <v>104</v>
      </c>
      <c r="D67" s="41">
        <v>5</v>
      </c>
      <c r="E67" s="30">
        <v>6.5</v>
      </c>
      <c r="G67" s="64">
        <f t="shared" si="2"/>
        <v>151</v>
      </c>
      <c r="H67" s="3">
        <f t="shared" si="3"/>
        <v>755</v>
      </c>
      <c r="I67" s="3">
        <f t="shared" si="4"/>
        <v>981.5</v>
      </c>
      <c r="J67" s="65">
        <f t="shared" si="5"/>
        <v>7.9343110717525374</v>
      </c>
      <c r="K67" s="3">
        <f t="shared" si="12"/>
        <v>95.156339746739349</v>
      </c>
      <c r="L67" s="3">
        <f t="shared" si="13"/>
        <v>19.031267949347868</v>
      </c>
      <c r="M67" s="3">
        <f t="shared" si="14"/>
        <v>123.70324167076114</v>
      </c>
      <c r="N67" s="66">
        <f t="shared" si="6"/>
        <v>7.6829874400680618</v>
      </c>
      <c r="O67" s="3">
        <f t="shared" si="15"/>
        <v>98.269066022749044</v>
      </c>
      <c r="P67" s="38">
        <f t="shared" si="16"/>
        <v>19.65381320454981</v>
      </c>
      <c r="Q67" s="4">
        <f t="shared" si="17"/>
        <v>127.74978582957375</v>
      </c>
      <c r="R67" s="39">
        <f t="shared" si="7"/>
        <v>7.5858771162808303</v>
      </c>
      <c r="S67" s="4">
        <f t="shared" si="8"/>
        <v>99.527053816837736</v>
      </c>
      <c r="T67" s="4">
        <f t="shared" si="9"/>
        <v>19.905410763367545</v>
      </c>
      <c r="U67" s="4">
        <f t="shared" si="10"/>
        <v>129.38516996188906</v>
      </c>
      <c r="V67" s="47">
        <f t="shared" si="11"/>
        <v>7.5341288871837548</v>
      </c>
    </row>
    <row r="68" spans="2:22">
      <c r="B68" s="29" t="s">
        <v>105</v>
      </c>
      <c r="C68" s="29" t="s">
        <v>106</v>
      </c>
      <c r="D68" s="41">
        <v>7</v>
      </c>
      <c r="E68" s="30">
        <v>18.5</v>
      </c>
      <c r="G68" s="64">
        <f t="shared" si="2"/>
        <v>122</v>
      </c>
      <c r="H68" s="3">
        <f t="shared" si="3"/>
        <v>854</v>
      </c>
      <c r="I68" s="3">
        <f t="shared" si="4"/>
        <v>2257</v>
      </c>
      <c r="J68" s="65">
        <f t="shared" si="5"/>
        <v>7.1197819100769308</v>
      </c>
      <c r="K68" s="3">
        <f t="shared" si="12"/>
        <v>119.94749428929802</v>
      </c>
      <c r="L68" s="3">
        <f t="shared" si="13"/>
        <v>17.135356327042572</v>
      </c>
      <c r="M68" s="3">
        <f t="shared" si="14"/>
        <v>317.00409205028762</v>
      </c>
      <c r="N68" s="66">
        <f t="shared" si="6"/>
        <v>7.1409481620094954</v>
      </c>
      <c r="O68" s="3">
        <f t="shared" si="15"/>
        <v>119.59196182705246</v>
      </c>
      <c r="P68" s="38">
        <f t="shared" si="16"/>
        <v>17.084565975293209</v>
      </c>
      <c r="Q68" s="4">
        <f t="shared" si="17"/>
        <v>316.06447054292437</v>
      </c>
      <c r="R68" s="39">
        <f t="shared" si="7"/>
        <v>7.0919774705608383</v>
      </c>
      <c r="S68" s="4">
        <f t="shared" si="8"/>
        <v>120.41775422228818</v>
      </c>
      <c r="T68" s="4">
        <f t="shared" si="9"/>
        <v>17.20253631746974</v>
      </c>
      <c r="U68" s="4">
        <f t="shared" si="10"/>
        <v>318.24692187319016</v>
      </c>
      <c r="V68" s="47">
        <f t="shared" si="11"/>
        <v>7.0372729629992037</v>
      </c>
    </row>
    <row r="69" spans="2:22">
      <c r="B69" s="29" t="s">
        <v>107</v>
      </c>
      <c r="C69" s="29" t="s">
        <v>108</v>
      </c>
      <c r="D69" s="41">
        <v>13.5</v>
      </c>
      <c r="E69" s="30">
        <v>17.5</v>
      </c>
      <c r="G69" s="64">
        <f t="shared" si="2"/>
        <v>109</v>
      </c>
      <c r="H69" s="3">
        <f t="shared" si="3"/>
        <v>1471.5</v>
      </c>
      <c r="I69" s="3">
        <f t="shared" si="4"/>
        <v>1907.5</v>
      </c>
      <c r="J69" s="65">
        <f t="shared" si="5"/>
        <v>6.0563604467331889</v>
      </c>
      <c r="K69" s="3">
        <f t="shared" si="12"/>
        <v>242.96770526492188</v>
      </c>
      <c r="L69" s="3">
        <f t="shared" si="13"/>
        <v>17.997607797401621</v>
      </c>
      <c r="M69" s="3">
        <f t="shared" si="14"/>
        <v>314.95813645452836</v>
      </c>
      <c r="N69" s="66">
        <f t="shared" si="6"/>
        <v>6.2882921570667047</v>
      </c>
      <c r="O69" s="3">
        <f t="shared" si="15"/>
        <v>234.00630302241072</v>
      </c>
      <c r="P69" s="38">
        <f t="shared" si="16"/>
        <v>17.333800223882275</v>
      </c>
      <c r="Q69" s="4">
        <f t="shared" si="17"/>
        <v>303.3415039179398</v>
      </c>
      <c r="R69" s="39">
        <f t="shared" si="7"/>
        <v>6.3670178199962777</v>
      </c>
      <c r="S69" s="4">
        <f t="shared" si="8"/>
        <v>231.11290742403801</v>
      </c>
      <c r="T69" s="4">
        <f t="shared" si="9"/>
        <v>17.119474624002816</v>
      </c>
      <c r="U69" s="4">
        <f t="shared" si="10"/>
        <v>299.59080592004926</v>
      </c>
      <c r="V69" s="47">
        <f t="shared" si="11"/>
        <v>6.4052250851501906</v>
      </c>
    </row>
    <row r="70" spans="2:22">
      <c r="B70" s="29" t="s">
        <v>109</v>
      </c>
      <c r="C70" s="29" t="s">
        <v>110</v>
      </c>
      <c r="D70" s="41">
        <v>22.5</v>
      </c>
      <c r="E70" s="30">
        <v>17.5</v>
      </c>
      <c r="G70" s="64">
        <f t="shared" si="2"/>
        <v>147</v>
      </c>
      <c r="H70" s="3">
        <f t="shared" si="3"/>
        <v>3307.5</v>
      </c>
      <c r="I70" s="3">
        <f t="shared" si="4"/>
        <v>2572.5</v>
      </c>
      <c r="J70" s="65">
        <f t="shared" si="5"/>
        <v>13.139505589020926</v>
      </c>
      <c r="K70" s="3">
        <f t="shared" si="12"/>
        <v>251.72180015385604</v>
      </c>
      <c r="L70" s="3">
        <f t="shared" si="13"/>
        <v>11.187635562393602</v>
      </c>
      <c r="M70" s="3">
        <f t="shared" si="14"/>
        <v>195.78362234188802</v>
      </c>
      <c r="N70" s="66">
        <f t="shared" si="6"/>
        <v>13.395632050624489</v>
      </c>
      <c r="O70" s="3">
        <f t="shared" si="15"/>
        <v>246.90884218828691</v>
      </c>
      <c r="P70" s="38">
        <f t="shared" si="16"/>
        <v>10.973726319479418</v>
      </c>
      <c r="Q70" s="4">
        <f t="shared" si="17"/>
        <v>192.04021059088981</v>
      </c>
      <c r="R70" s="39">
        <f t="shared" si="7"/>
        <v>13.520858011109679</v>
      </c>
      <c r="S70" s="4">
        <f t="shared" si="8"/>
        <v>244.62204967187196</v>
      </c>
      <c r="T70" s="4">
        <f t="shared" si="9"/>
        <v>10.872091096527644</v>
      </c>
      <c r="U70" s="4">
        <f t="shared" si="10"/>
        <v>190.26159418923376</v>
      </c>
      <c r="V70" s="47">
        <f t="shared" si="11"/>
        <v>13.601651108400286</v>
      </c>
    </row>
    <row r="71" spans="2:22">
      <c r="B71" s="29" t="s">
        <v>9</v>
      </c>
      <c r="C71" s="31" t="s">
        <v>10</v>
      </c>
      <c r="D71" s="42">
        <v>1</v>
      </c>
      <c r="E71" s="32">
        <v>12</v>
      </c>
      <c r="G71" s="64">
        <f>'Parte1 alinea b)'!E33</f>
        <v>590</v>
      </c>
      <c r="H71" s="3">
        <f t="shared" si="3"/>
        <v>590</v>
      </c>
      <c r="I71" s="3">
        <f t="shared" si="4"/>
        <v>7080</v>
      </c>
      <c r="J71" s="65">
        <f t="shared" si="5"/>
        <v>9.4501261295365691</v>
      </c>
      <c r="K71" s="3">
        <f t="shared" si="12"/>
        <v>62.433029137668598</v>
      </c>
      <c r="L71" s="3">
        <f t="shared" si="13"/>
        <v>62.433029137668598</v>
      </c>
      <c r="M71" s="3">
        <f t="shared" si="14"/>
        <v>749.19634965202317</v>
      </c>
      <c r="N71" s="66">
        <f t="shared" si="6"/>
        <v>9.2286769904431409</v>
      </c>
      <c r="O71" s="3">
        <f t="shared" si="15"/>
        <v>63.93115726240945</v>
      </c>
      <c r="P71" s="38">
        <f t="shared" si="16"/>
        <v>63.93115726240945</v>
      </c>
      <c r="Q71" s="4">
        <f t="shared" si="17"/>
        <v>767.17388714891342</v>
      </c>
      <c r="R71" s="39">
        <f t="shared" si="7"/>
        <v>9.0966346591287763</v>
      </c>
      <c r="S71" s="4">
        <f t="shared" si="8"/>
        <v>64.859150895756301</v>
      </c>
      <c r="T71" s="4">
        <f t="shared" si="9"/>
        <v>64.859150895756301</v>
      </c>
      <c r="U71" s="4">
        <f t="shared" si="10"/>
        <v>778.30981074907561</v>
      </c>
      <c r="V71" s="47">
        <f t="shared" si="11"/>
        <v>9.0022311566147319</v>
      </c>
    </row>
    <row r="72" spans="2:22">
      <c r="B72" s="29" t="s">
        <v>12</v>
      </c>
      <c r="C72" s="31" t="s">
        <v>13</v>
      </c>
      <c r="D72" s="42">
        <v>15</v>
      </c>
      <c r="E72" s="32">
        <v>1.5</v>
      </c>
      <c r="G72" s="64">
        <f>'Parte1 alinea b)'!F33</f>
        <v>357</v>
      </c>
      <c r="H72" s="3">
        <f t="shared" si="3"/>
        <v>5355</v>
      </c>
      <c r="I72" s="3">
        <f t="shared" si="4"/>
        <v>535.5</v>
      </c>
      <c r="J72" s="65">
        <f t="shared" si="5"/>
        <v>11.69301355912657</v>
      </c>
      <c r="K72" s="3">
        <f t="shared" si="12"/>
        <v>457.96577357257434</v>
      </c>
      <c r="L72" s="3">
        <f t="shared" si="13"/>
        <v>30.531051571504953</v>
      </c>
      <c r="M72" s="3">
        <f t="shared" si="14"/>
        <v>45.796577357257434</v>
      </c>
      <c r="N72" s="66">
        <f t="shared" si="6"/>
        <v>11.652245901418073</v>
      </c>
      <c r="O72" s="3">
        <f t="shared" si="15"/>
        <v>459.5680562618661</v>
      </c>
      <c r="P72" s="38">
        <f t="shared" si="16"/>
        <v>30.637870417457741</v>
      </c>
      <c r="Q72" s="4">
        <f t="shared" si="17"/>
        <v>45.956805626186615</v>
      </c>
      <c r="R72" s="39">
        <f t="shared" si="7"/>
        <v>11.697122527282291</v>
      </c>
      <c r="S72" s="4">
        <f t="shared" si="8"/>
        <v>457.80489923996549</v>
      </c>
      <c r="T72" s="4">
        <f t="shared" si="9"/>
        <v>30.5203266159977</v>
      </c>
      <c r="U72" s="4">
        <f t="shared" si="10"/>
        <v>45.780489923996555</v>
      </c>
      <c r="V72" s="47">
        <f t="shared" si="11"/>
        <v>11.75102442594098</v>
      </c>
    </row>
    <row r="73" spans="2:22">
      <c r="B73" s="29" t="s">
        <v>15</v>
      </c>
      <c r="C73" s="31" t="s">
        <v>511</v>
      </c>
      <c r="D73" s="42">
        <v>1.5</v>
      </c>
      <c r="E73" s="32">
        <v>13.5</v>
      </c>
      <c r="G73" s="64">
        <f>'Parte1 alinea b)'!G33</f>
        <v>944</v>
      </c>
      <c r="H73" s="3">
        <f t="shared" si="3"/>
        <v>1416</v>
      </c>
      <c r="I73" s="3">
        <f t="shared" si="4"/>
        <v>12744</v>
      </c>
      <c r="J73" s="65">
        <f t="shared" si="5"/>
        <v>9.0304483931974833</v>
      </c>
      <c r="K73" s="3">
        <f t="shared" si="12"/>
        <v>156.80284503554154</v>
      </c>
      <c r="L73" s="3">
        <f t="shared" si="13"/>
        <v>104.53523002369435</v>
      </c>
      <c r="M73" s="3">
        <f t="shared" si="14"/>
        <v>1411.2256053198737</v>
      </c>
      <c r="N73" s="66">
        <f t="shared" si="6"/>
        <v>8.8346027145818997</v>
      </c>
      <c r="O73" s="3">
        <f t="shared" si="15"/>
        <v>160.27885415411265</v>
      </c>
      <c r="P73" s="38">
        <f t="shared" si="16"/>
        <v>106.8525694360751</v>
      </c>
      <c r="Q73" s="4">
        <f t="shared" si="17"/>
        <v>1442.5096873870139</v>
      </c>
      <c r="R73" s="39">
        <f t="shared" si="7"/>
        <v>8.7060130553298176</v>
      </c>
      <c r="S73" s="4">
        <f t="shared" si="8"/>
        <v>162.64620682289529</v>
      </c>
      <c r="T73" s="4">
        <f t="shared" si="9"/>
        <v>108.43080454859685</v>
      </c>
      <c r="U73" s="4">
        <f t="shared" si="10"/>
        <v>1463.8158614060576</v>
      </c>
      <c r="V73" s="47">
        <f t="shared" si="11"/>
        <v>8.6101433724375553</v>
      </c>
    </row>
    <row r="74" spans="2:22">
      <c r="B74" s="29" t="s">
        <v>19</v>
      </c>
      <c r="C74" s="31" t="s">
        <v>20</v>
      </c>
      <c r="D74" s="42">
        <v>13</v>
      </c>
      <c r="E74" s="32">
        <v>17.5</v>
      </c>
      <c r="G74" s="64">
        <f>H33</f>
        <v>613</v>
      </c>
      <c r="H74" s="3">
        <f t="shared" si="3"/>
        <v>7969</v>
      </c>
      <c r="I74" s="3">
        <f t="shared" si="4"/>
        <v>10727.5</v>
      </c>
      <c r="J74" s="65">
        <f t="shared" si="5"/>
        <v>5.8202898373344603</v>
      </c>
      <c r="K74" s="3">
        <f t="shared" si="12"/>
        <v>1369.17580098547</v>
      </c>
      <c r="L74" s="3">
        <f t="shared" si="13"/>
        <v>105.32121546042076</v>
      </c>
      <c r="M74" s="3">
        <f t="shared" si="14"/>
        <v>1843.1212705573632</v>
      </c>
      <c r="N74" s="66">
        <f t="shared" si="6"/>
        <v>6.0432091767177809</v>
      </c>
      <c r="O74" s="3">
        <f t="shared" si="15"/>
        <v>1318.6702242082847</v>
      </c>
      <c r="P74" s="38">
        <f t="shared" si="16"/>
        <v>101.43617109294497</v>
      </c>
      <c r="Q74" s="4">
        <f t="shared" si="17"/>
        <v>1775.1329941265371</v>
      </c>
      <c r="R74" s="39">
        <f t="shared" si="7"/>
        <v>6.1143083606600106</v>
      </c>
      <c r="S74" s="4">
        <f t="shared" si="8"/>
        <v>1303.336294138064</v>
      </c>
      <c r="T74" s="4">
        <f t="shared" si="9"/>
        <v>100.25663801062032</v>
      </c>
      <c r="U74" s="4">
        <f t="shared" si="10"/>
        <v>1754.4911651858556</v>
      </c>
      <c r="V74" s="47">
        <f t="shared" si="11"/>
        <v>6.1463916540188279</v>
      </c>
    </row>
    <row r="75" spans="2:22">
      <c r="B75" s="29" t="s">
        <v>22</v>
      </c>
      <c r="C75" s="31" t="s">
        <v>89</v>
      </c>
      <c r="D75" s="41">
        <v>24</v>
      </c>
      <c r="E75" s="30">
        <v>14</v>
      </c>
      <c r="G75" s="64">
        <f>I33</f>
        <v>820</v>
      </c>
      <c r="H75" s="3">
        <f t="shared" si="3"/>
        <v>19680</v>
      </c>
      <c r="I75" s="3">
        <f t="shared" si="4"/>
        <v>11480</v>
      </c>
      <c r="J75" s="65">
        <f t="shared" si="5"/>
        <v>13.663707040528582</v>
      </c>
      <c r="K75" s="3">
        <f t="shared" si="12"/>
        <v>1440.3119110813925</v>
      </c>
      <c r="L75" s="3">
        <f t="shared" si="13"/>
        <v>60.012996295058024</v>
      </c>
      <c r="M75" s="3">
        <f t="shared" si="14"/>
        <v>840.18194813081232</v>
      </c>
      <c r="N75" s="66">
        <f t="shared" si="6"/>
        <v>13.898592839782758</v>
      </c>
      <c r="O75" s="3">
        <f t="shared" si="15"/>
        <v>1415.9706832816039</v>
      </c>
      <c r="P75" s="38">
        <f t="shared" si="16"/>
        <v>58.998778470066831</v>
      </c>
      <c r="Q75" s="4">
        <f t="shared" si="17"/>
        <v>825.98289858093563</v>
      </c>
      <c r="R75" s="39">
        <f t="shared" si="7"/>
        <v>14.030750547030694</v>
      </c>
      <c r="S75" s="4">
        <f t="shared" si="8"/>
        <v>1402.6334467306774</v>
      </c>
      <c r="T75" s="4">
        <f t="shared" si="9"/>
        <v>58.44306028044489</v>
      </c>
      <c r="U75" s="4">
        <f t="shared" si="10"/>
        <v>818.20284392622852</v>
      </c>
      <c r="V75" s="47">
        <f t="shared" si="11"/>
        <v>14.122492289203326</v>
      </c>
    </row>
    <row r="76" spans="2:22">
      <c r="B76" s="29" t="s">
        <v>26</v>
      </c>
      <c r="C76" s="31" t="s">
        <v>89</v>
      </c>
      <c r="D76" s="41">
        <v>24</v>
      </c>
      <c r="E76" s="30">
        <v>14</v>
      </c>
      <c r="G76" s="64">
        <f>J33</f>
        <v>699</v>
      </c>
      <c r="H76" s="3">
        <f t="shared" si="3"/>
        <v>16776</v>
      </c>
      <c r="I76" s="3">
        <f t="shared" si="4"/>
        <v>9786</v>
      </c>
      <c r="J76" s="65">
        <f t="shared" si="5"/>
        <v>13.663707040528582</v>
      </c>
      <c r="K76" s="3">
        <f t="shared" si="12"/>
        <v>1227.77808029987</v>
      </c>
      <c r="L76" s="3">
        <f t="shared" si="13"/>
        <v>51.157420012494583</v>
      </c>
      <c r="M76" s="3">
        <f t="shared" si="14"/>
        <v>716.20388017492417</v>
      </c>
      <c r="N76" s="66">
        <f t="shared" si="6"/>
        <v>13.898592839782758</v>
      </c>
      <c r="O76" s="3">
        <f t="shared" si="15"/>
        <v>1207.0286678217576</v>
      </c>
      <c r="P76" s="38">
        <f t="shared" si="16"/>
        <v>50.292861159239898</v>
      </c>
      <c r="Q76" s="4">
        <f t="shared" si="17"/>
        <v>704.10005622935853</v>
      </c>
      <c r="R76" s="39">
        <f t="shared" si="7"/>
        <v>14.030750547030694</v>
      </c>
      <c r="S76" s="4">
        <f t="shared" si="8"/>
        <v>1195.6594869082237</v>
      </c>
      <c r="T76" s="4">
        <f t="shared" si="9"/>
        <v>49.819145287842659</v>
      </c>
      <c r="U76" s="4">
        <f t="shared" si="10"/>
        <v>697.4680340297972</v>
      </c>
      <c r="V76" s="47">
        <f t="shared" si="11"/>
        <v>14.122492289203326</v>
      </c>
    </row>
    <row r="77" spans="2:22">
      <c r="B77" s="29" t="s">
        <v>29</v>
      </c>
      <c r="C77" s="31" t="s">
        <v>30</v>
      </c>
      <c r="D77" s="42">
        <v>3</v>
      </c>
      <c r="E77" s="32">
        <v>12.5</v>
      </c>
      <c r="G77" s="64">
        <f>K33</f>
        <v>588</v>
      </c>
      <c r="H77" s="3">
        <f t="shared" si="3"/>
        <v>1764</v>
      </c>
      <c r="I77" s="3">
        <f t="shared" si="4"/>
        <v>7350</v>
      </c>
      <c r="J77" s="65">
        <f t="shared" si="5"/>
        <v>7.4498271720989724</v>
      </c>
      <c r="K77" s="3">
        <f t="shared" si="12"/>
        <v>236.78401649457282</v>
      </c>
      <c r="L77" s="3">
        <f t="shared" si="13"/>
        <v>78.928005498190942</v>
      </c>
      <c r="M77" s="3">
        <f t="shared" si="14"/>
        <v>986.60006872738677</v>
      </c>
      <c r="N77" s="66">
        <f t="shared" si="6"/>
        <v>7.2372143628616801</v>
      </c>
      <c r="O77" s="3">
        <f t="shared" si="15"/>
        <v>243.74018946462346</v>
      </c>
      <c r="P77" s="38">
        <f t="shared" si="16"/>
        <v>81.246729821541152</v>
      </c>
      <c r="Q77" s="4">
        <f t="shared" si="17"/>
        <v>1015.5841227692644</v>
      </c>
      <c r="R77" s="39">
        <f t="shared" si="7"/>
        <v>7.1060497386134509</v>
      </c>
      <c r="S77" s="4">
        <f t="shared" si="8"/>
        <v>248.23918560752938</v>
      </c>
      <c r="T77" s="4">
        <f t="shared" si="9"/>
        <v>82.746395202509788</v>
      </c>
      <c r="U77" s="4">
        <f t="shared" si="10"/>
        <v>1034.3299400313724</v>
      </c>
      <c r="V77" s="47">
        <f t="shared" si="11"/>
        <v>7.0107407783456344</v>
      </c>
    </row>
    <row r="78" spans="2:22">
      <c r="B78" s="29" t="s">
        <v>33</v>
      </c>
      <c r="C78" s="31" t="s">
        <v>89</v>
      </c>
      <c r="D78" s="41">
        <v>24</v>
      </c>
      <c r="E78" s="30">
        <v>14</v>
      </c>
      <c r="G78" s="64">
        <f>L33</f>
        <v>1170</v>
      </c>
      <c r="H78" s="3">
        <f t="shared" si="3"/>
        <v>28080</v>
      </c>
      <c r="I78" s="3">
        <f t="shared" si="4"/>
        <v>16380</v>
      </c>
      <c r="J78" s="65">
        <f t="shared" si="5"/>
        <v>13.663707040528582</v>
      </c>
      <c r="K78" s="3">
        <f t="shared" si="12"/>
        <v>2055.0791902014989</v>
      </c>
      <c r="L78" s="3">
        <f t="shared" si="13"/>
        <v>85.628299591729132</v>
      </c>
      <c r="M78" s="3">
        <f t="shared" si="14"/>
        <v>1198.7961942842078</v>
      </c>
      <c r="N78" s="66">
        <f t="shared" si="6"/>
        <v>13.898592839782758</v>
      </c>
      <c r="O78" s="3">
        <f t="shared" si="15"/>
        <v>2020.3484139505813</v>
      </c>
      <c r="P78" s="38">
        <f t="shared" si="16"/>
        <v>84.181183914607558</v>
      </c>
      <c r="Q78" s="4">
        <f t="shared" si="17"/>
        <v>1178.5365748045058</v>
      </c>
      <c r="R78" s="39">
        <f t="shared" si="7"/>
        <v>14.030750547030694</v>
      </c>
      <c r="S78" s="4">
        <f t="shared" si="8"/>
        <v>2001.3184544815763</v>
      </c>
      <c r="T78" s="4">
        <f t="shared" si="9"/>
        <v>83.388268936732345</v>
      </c>
      <c r="U78" s="4">
        <f t="shared" si="10"/>
        <v>1167.4357651142529</v>
      </c>
      <c r="V78" s="47">
        <f t="shared" si="11"/>
        <v>14.122492289203326</v>
      </c>
    </row>
    <row r="79" spans="2:22">
      <c r="B79" s="29" t="s">
        <v>37</v>
      </c>
      <c r="C79" s="31" t="s">
        <v>38</v>
      </c>
      <c r="D79" s="42">
        <v>12</v>
      </c>
      <c r="E79" s="32">
        <v>11</v>
      </c>
      <c r="G79" s="64">
        <f>M33</f>
        <v>995</v>
      </c>
      <c r="H79" s="3">
        <f t="shared" si="3"/>
        <v>11940</v>
      </c>
      <c r="I79" s="3">
        <f t="shared" si="4"/>
        <v>10945</v>
      </c>
      <c r="J79" s="65">
        <f t="shared" si="5"/>
        <v>2.0066499219904563</v>
      </c>
      <c r="K79" s="3">
        <f t="shared" si="12"/>
        <v>5950.2157646692831</v>
      </c>
      <c r="L79" s="3">
        <f t="shared" si="13"/>
        <v>495.85131372244024</v>
      </c>
      <c r="M79" s="3">
        <f t="shared" si="14"/>
        <v>5454.3644509468422</v>
      </c>
      <c r="N79" s="66">
        <f t="shared" si="6"/>
        <v>2.1019339869748999</v>
      </c>
      <c r="O79" s="3">
        <f t="shared" si="15"/>
        <v>5680.4828667260044</v>
      </c>
      <c r="P79" s="38">
        <f t="shared" si="16"/>
        <v>473.37357222716707</v>
      </c>
      <c r="Q79" s="4">
        <f t="shared" si="17"/>
        <v>5207.1092944988377</v>
      </c>
      <c r="R79" s="39">
        <f t="shared" si="7"/>
        <v>2.208817855118407</v>
      </c>
      <c r="S79" s="4">
        <f t="shared" si="8"/>
        <v>5405.6064298520159</v>
      </c>
      <c r="T79" s="4">
        <f t="shared" si="9"/>
        <v>450.46720248766803</v>
      </c>
      <c r="U79" s="4">
        <f t="shared" si="10"/>
        <v>4955.1392273643478</v>
      </c>
      <c r="V79" s="47">
        <f t="shared" si="11"/>
        <v>2.298448536384361</v>
      </c>
    </row>
    <row r="80" spans="2:22" ht="16" thickBot="1">
      <c r="B80" s="29" t="s">
        <v>40</v>
      </c>
      <c r="C80" s="31" t="s">
        <v>41</v>
      </c>
      <c r="D80" s="42">
        <v>1</v>
      </c>
      <c r="E80" s="32">
        <v>6</v>
      </c>
      <c r="G80" s="64">
        <f>N33</f>
        <v>292</v>
      </c>
      <c r="H80" s="3">
        <f t="shared" si="3"/>
        <v>292</v>
      </c>
      <c r="I80" s="3">
        <f t="shared" si="4"/>
        <v>1752</v>
      </c>
      <c r="J80" s="65">
        <f t="shared" si="5"/>
        <v>11.337695483326353</v>
      </c>
      <c r="K80" s="3">
        <f t="shared" si="12"/>
        <v>25.754792976176361</v>
      </c>
      <c r="L80" s="3">
        <f t="shared" si="13"/>
        <v>25.754792976176361</v>
      </c>
      <c r="M80" s="3">
        <f t="shared" si="14"/>
        <v>154.52875785705817</v>
      </c>
      <c r="N80" s="66">
        <f t="shared" si="6"/>
        <v>11.07838159967079</v>
      </c>
      <c r="O80" s="3">
        <f t="shared" si="15"/>
        <v>26.357640542791668</v>
      </c>
      <c r="P80" s="38">
        <f t="shared" si="16"/>
        <v>26.357640542791668</v>
      </c>
      <c r="Q80" s="4">
        <f t="shared" si="17"/>
        <v>158.14584325675</v>
      </c>
      <c r="R80" s="39">
        <f t="shared" si="7"/>
        <v>10.962743912619448</v>
      </c>
      <c r="S80" s="4">
        <f t="shared" si="8"/>
        <v>26.635667340899261</v>
      </c>
      <c r="T80" s="4">
        <f t="shared" si="9"/>
        <v>26.635667340899261</v>
      </c>
      <c r="U80" s="4">
        <f t="shared" si="10"/>
        <v>159.81400404539556</v>
      </c>
      <c r="V80" s="47">
        <f t="shared" si="11"/>
        <v>10.893009938363388</v>
      </c>
    </row>
    <row r="81" spans="3:22" ht="18" thickTop="1" thickBot="1">
      <c r="F81" s="67" t="s">
        <v>510</v>
      </c>
      <c r="G81" s="68">
        <f>SUM(G41:G80)</f>
        <v>14136</v>
      </c>
      <c r="H81" s="69">
        <f>SUM(H41:H80)</f>
        <v>147668.5</v>
      </c>
      <c r="I81" s="69">
        <f>SUM(I41:I80)</f>
        <v>173446.9</v>
      </c>
      <c r="J81" s="69"/>
      <c r="K81" s="69">
        <f>SUM(K41:K80)</f>
        <v>21221.129069467093</v>
      </c>
      <c r="L81" s="69">
        <f>SUM(L41:L80)</f>
        <v>2074.8562099482069</v>
      </c>
      <c r="M81" s="69">
        <f>SUM(M41:M80)</f>
        <v>25168.361988533346</v>
      </c>
      <c r="N81" s="69"/>
      <c r="O81" s="69">
        <f>SUM(O41:O80)</f>
        <v>20655.861471699656</v>
      </c>
      <c r="P81" s="49">
        <f>SUM(P41:P80)</f>
        <v>2045.975308302734</v>
      </c>
      <c r="Q81" s="48">
        <f>SUM(Q41:Q80)</f>
        <v>24796.025882277165</v>
      </c>
      <c r="R81" s="48"/>
      <c r="S81" s="48">
        <f>SUM(S41:S80)</f>
        <v>20173.258030142355</v>
      </c>
      <c r="T81" s="48">
        <f>SUM(T41:T80)</f>
        <v>2017.0793213360114</v>
      </c>
      <c r="U81" s="48">
        <f>SUM(U41:U80)</f>
        <v>24476.837292515345</v>
      </c>
      <c r="V81" s="50"/>
    </row>
    <row r="82" spans="3:22" ht="16" thickTop="1">
      <c r="F82" s="75"/>
      <c r="G82" s="76"/>
      <c r="H82" s="76"/>
      <c r="I82" s="76"/>
      <c r="J82" s="76"/>
      <c r="K82" s="76"/>
      <c r="L82" s="76"/>
      <c r="M82" s="76"/>
      <c r="N82" s="76"/>
      <c r="O82" s="76"/>
      <c r="P82" s="77"/>
      <c r="Q82" s="78"/>
      <c r="R82" s="78"/>
      <c r="S82" s="78"/>
      <c r="T82" s="78"/>
      <c r="U82" s="78"/>
      <c r="V82" s="78"/>
    </row>
    <row r="83" spans="3:22">
      <c r="F83" s="75"/>
      <c r="G83" s="76"/>
      <c r="H83" s="76"/>
      <c r="I83" s="76"/>
      <c r="J83" s="76"/>
      <c r="K83" s="76"/>
      <c r="L83" s="76"/>
      <c r="M83" s="76"/>
      <c r="N83" s="76"/>
      <c r="O83" s="76"/>
      <c r="P83" s="77"/>
      <c r="Q83" s="78"/>
      <c r="R83" s="78"/>
      <c r="S83" s="78"/>
      <c r="T83" s="78"/>
      <c r="U83" s="78"/>
      <c r="V83" s="78"/>
    </row>
    <row r="84" spans="3:22">
      <c r="F84" s="75"/>
      <c r="G84" s="76"/>
      <c r="H84" s="76"/>
      <c r="I84" s="76"/>
      <c r="J84" s="76"/>
      <c r="K84" s="76"/>
      <c r="L84" s="76"/>
      <c r="M84" s="76"/>
      <c r="N84" s="76"/>
      <c r="O84" s="76"/>
      <c r="P84" s="77"/>
      <c r="Q84" s="78"/>
      <c r="R84" s="78"/>
      <c r="S84" s="78"/>
      <c r="T84" s="78"/>
      <c r="U84" s="78"/>
      <c r="V84" s="78"/>
    </row>
    <row r="85" spans="3:22">
      <c r="F85" s="75"/>
      <c r="G85" s="76"/>
      <c r="H85" s="76"/>
      <c r="I85" s="76"/>
      <c r="J85" s="76"/>
      <c r="K85" s="76"/>
      <c r="L85" s="76"/>
      <c r="M85" s="76"/>
      <c r="N85" s="76"/>
      <c r="O85" s="76"/>
      <c r="P85" s="77"/>
      <c r="Q85" s="78"/>
      <c r="R85" s="78"/>
      <c r="S85" s="78"/>
      <c r="T85" s="78"/>
      <c r="U85" s="78"/>
      <c r="V85" s="78"/>
    </row>
    <row r="86" spans="3:22">
      <c r="F86" s="75"/>
      <c r="G86" s="76"/>
      <c r="H86" s="76"/>
      <c r="I86" s="76"/>
      <c r="J86" s="76"/>
      <c r="K86" s="76"/>
      <c r="L86" s="76"/>
      <c r="M86" s="76"/>
      <c r="N86" s="76"/>
      <c r="O86" s="76"/>
      <c r="P86" s="77"/>
      <c r="Q86" s="78"/>
      <c r="R86" s="78"/>
      <c r="S86" s="78"/>
      <c r="T86" s="78"/>
      <c r="U86" s="78"/>
      <c r="V86" s="78"/>
    </row>
    <row r="87" spans="3:22">
      <c r="F87" s="75"/>
      <c r="G87" s="76"/>
      <c r="H87" s="76"/>
      <c r="I87" s="76"/>
      <c r="J87" s="76"/>
      <c r="K87" s="76"/>
      <c r="L87" s="76"/>
      <c r="M87" s="76"/>
      <c r="N87" s="76"/>
      <c r="O87" s="76"/>
      <c r="P87" s="77"/>
      <c r="Q87" s="78"/>
      <c r="R87" s="78"/>
      <c r="S87" s="78"/>
      <c r="T87" s="78"/>
      <c r="U87" s="78"/>
      <c r="V87" s="78"/>
    </row>
    <row r="88" spans="3:22">
      <c r="F88" s="75"/>
      <c r="G88" s="76"/>
      <c r="H88" s="76"/>
      <c r="I88" s="76"/>
      <c r="J88" s="76"/>
      <c r="K88" s="76"/>
      <c r="L88" s="76"/>
      <c r="M88" s="76"/>
      <c r="N88" s="76"/>
      <c r="O88" s="76"/>
      <c r="P88" s="77"/>
      <c r="Q88" s="78"/>
      <c r="R88" s="78"/>
      <c r="S88" s="78"/>
      <c r="T88" s="78"/>
      <c r="U88" s="78"/>
      <c r="V88" s="78"/>
    </row>
    <row r="89" spans="3:22">
      <c r="F89" s="75"/>
      <c r="G89" s="76"/>
      <c r="H89" s="76"/>
      <c r="I89" s="76"/>
      <c r="J89" s="76"/>
      <c r="K89" s="76"/>
      <c r="L89" s="76"/>
      <c r="M89" s="76"/>
      <c r="N89" s="76"/>
      <c r="O89" s="76"/>
      <c r="P89" s="77"/>
      <c r="Q89" s="78"/>
      <c r="R89" s="78"/>
      <c r="S89" s="78"/>
      <c r="T89" s="78"/>
      <c r="U89" s="78"/>
      <c r="V89" s="78"/>
    </row>
    <row r="90" spans="3:22">
      <c r="F90" s="75"/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78"/>
      <c r="R90" s="78"/>
      <c r="S90" s="78"/>
      <c r="T90" s="78"/>
      <c r="U90" s="78"/>
      <c r="V90" s="78"/>
    </row>
    <row r="91" spans="3:22">
      <c r="F91" s="75"/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78"/>
      <c r="R91" s="78"/>
      <c r="S91" s="78"/>
      <c r="T91" s="78"/>
      <c r="U91" s="78"/>
      <c r="V91" s="78"/>
    </row>
    <row r="92" spans="3:22">
      <c r="F92" s="75"/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78"/>
      <c r="R92" s="78"/>
      <c r="S92" s="78"/>
      <c r="T92" s="78"/>
      <c r="U92" s="78"/>
      <c r="V92" s="78"/>
    </row>
    <row r="93" spans="3:22">
      <c r="F93" s="75"/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78"/>
      <c r="R93" s="78"/>
      <c r="S93" s="78"/>
      <c r="T93" s="78"/>
      <c r="U93" s="78"/>
      <c r="V93" s="78"/>
    </row>
    <row r="94" spans="3:2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2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2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s="6" customFormat="1"/>
    <row r="112" spans="3:1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</sheetData>
  <mergeCells count="4">
    <mergeCell ref="C1:D1"/>
    <mergeCell ref="E1:O1"/>
    <mergeCell ref="A33:D33"/>
    <mergeCell ref="A34:D34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8"/>
  <dimension ref="A1:V139"/>
  <sheetViews>
    <sheetView zoomScale="78" zoomScaleNormal="78" workbookViewId="0"/>
  </sheetViews>
  <sheetFormatPr baseColWidth="10" defaultColWidth="9.1640625" defaultRowHeight="15"/>
  <cols>
    <col min="1" max="1" width="13.1640625" style="1" bestFit="1" customWidth="1"/>
    <col min="2" max="2" width="26.1640625" style="1" bestFit="1" customWidth="1"/>
    <col min="3" max="3" width="13.33203125" style="2" bestFit="1" customWidth="1"/>
    <col min="4" max="4" width="14.83203125" style="2" bestFit="1" customWidth="1"/>
    <col min="5" max="5" width="43.33203125" style="2" bestFit="1" customWidth="1"/>
    <col min="6" max="6" width="21.5" style="57" bestFit="1" customWidth="1"/>
    <col min="7" max="10" width="12.6640625" style="57" bestFit="1" customWidth="1"/>
    <col min="11" max="11" width="12.6640625" style="57" customWidth="1"/>
    <col min="12" max="14" width="12.6640625" style="57" bestFit="1" customWidth="1"/>
    <col min="15" max="15" width="12.6640625" style="58" bestFit="1" customWidth="1"/>
    <col min="16" max="16" width="13.33203125" style="2" bestFit="1" customWidth="1"/>
    <col min="17" max="22" width="15.33203125" style="1" bestFit="1" customWidth="1"/>
    <col min="23" max="16384" width="9.1640625" style="1"/>
  </cols>
  <sheetData>
    <row r="1" spans="1:22" s="7" customFormat="1" ht="34.5" customHeight="1">
      <c r="A1" s="9"/>
      <c r="B1" s="10"/>
      <c r="C1" s="319" t="s">
        <v>47</v>
      </c>
      <c r="D1" s="320"/>
      <c r="E1" s="319" t="s">
        <v>48</v>
      </c>
      <c r="F1" s="327"/>
      <c r="G1" s="327"/>
      <c r="H1" s="327"/>
      <c r="I1" s="327"/>
      <c r="J1" s="327"/>
      <c r="K1" s="327"/>
      <c r="L1" s="327"/>
      <c r="M1" s="327"/>
      <c r="N1" s="327"/>
      <c r="O1" s="320"/>
      <c r="P1" s="8"/>
    </row>
    <row r="2" spans="1:22">
      <c r="A2" s="11" t="s">
        <v>49</v>
      </c>
      <c r="B2" s="12" t="s">
        <v>50</v>
      </c>
      <c r="C2" s="12" t="s">
        <v>3</v>
      </c>
      <c r="D2" s="12" t="s">
        <v>4</v>
      </c>
      <c r="E2" s="12" t="s">
        <v>11</v>
      </c>
      <c r="F2" s="11" t="s">
        <v>14</v>
      </c>
      <c r="G2" s="11" t="s">
        <v>17</v>
      </c>
      <c r="H2" s="11" t="s">
        <v>21</v>
      </c>
      <c r="I2" s="11" t="s">
        <v>51</v>
      </c>
      <c r="J2" s="11" t="s">
        <v>52</v>
      </c>
      <c r="K2" s="11" t="s">
        <v>31</v>
      </c>
      <c r="L2" s="11" t="s">
        <v>36</v>
      </c>
      <c r="M2" s="11" t="s">
        <v>39</v>
      </c>
      <c r="N2" s="11" t="s">
        <v>42</v>
      </c>
      <c r="O2" s="52" t="s">
        <v>53</v>
      </c>
    </row>
    <row r="3" spans="1:22" ht="19">
      <c r="A3" s="13" t="s">
        <v>54</v>
      </c>
      <c r="B3" s="13" t="s">
        <v>55</v>
      </c>
      <c r="C3" s="14">
        <v>2.5</v>
      </c>
      <c r="D3" s="14">
        <v>19.5</v>
      </c>
      <c r="E3" s="14">
        <v>86</v>
      </c>
      <c r="F3" s="53">
        <v>49</v>
      </c>
      <c r="G3" s="53">
        <v>135</v>
      </c>
      <c r="H3" s="53">
        <v>79</v>
      </c>
      <c r="I3" s="53">
        <v>107</v>
      </c>
      <c r="J3" s="53">
        <v>100</v>
      </c>
      <c r="K3" s="53">
        <v>59</v>
      </c>
      <c r="L3" s="53">
        <v>229</v>
      </c>
      <c r="M3" s="53">
        <v>178</v>
      </c>
      <c r="N3" s="53">
        <v>58</v>
      </c>
      <c r="O3" s="53">
        <f>SUM(E3:N3)</f>
        <v>1080</v>
      </c>
      <c r="Q3" s="33"/>
      <c r="R3" s="33"/>
      <c r="S3" s="33"/>
      <c r="T3" s="33"/>
      <c r="U3" s="33"/>
      <c r="V3" s="33"/>
    </row>
    <row r="4" spans="1:22">
      <c r="A4" s="13" t="s">
        <v>56</v>
      </c>
      <c r="B4" s="13" t="s">
        <v>57</v>
      </c>
      <c r="C4" s="14">
        <v>1.5</v>
      </c>
      <c r="D4" s="14">
        <v>16</v>
      </c>
      <c r="E4" s="14">
        <v>10</v>
      </c>
      <c r="F4" s="53">
        <v>5</v>
      </c>
      <c r="G4" s="53">
        <v>21</v>
      </c>
      <c r="H4" s="53">
        <v>7</v>
      </c>
      <c r="I4" s="53">
        <v>17</v>
      </c>
      <c r="J4" s="53">
        <v>20</v>
      </c>
      <c r="K4" s="53">
        <v>8</v>
      </c>
      <c r="L4" s="53">
        <v>19</v>
      </c>
      <c r="M4" s="53">
        <v>23</v>
      </c>
      <c r="N4" s="53">
        <v>2</v>
      </c>
      <c r="O4" s="53">
        <f t="shared" ref="O4:O31" si="0">SUM(E4:N4)</f>
        <v>132</v>
      </c>
    </row>
    <row r="5" spans="1:22">
      <c r="A5" s="13" t="s">
        <v>58</v>
      </c>
      <c r="B5" s="13" t="s">
        <v>59</v>
      </c>
      <c r="C5" s="14">
        <v>5.5</v>
      </c>
      <c r="D5" s="14">
        <v>15</v>
      </c>
      <c r="E5" s="14">
        <v>11</v>
      </c>
      <c r="F5" s="53">
        <v>5</v>
      </c>
      <c r="G5" s="53">
        <v>21</v>
      </c>
      <c r="H5" s="53">
        <v>11</v>
      </c>
      <c r="I5" s="53">
        <v>12</v>
      </c>
      <c r="J5" s="53">
        <v>17</v>
      </c>
      <c r="K5" s="53">
        <v>9</v>
      </c>
      <c r="L5" s="53">
        <v>17</v>
      </c>
      <c r="M5" s="53">
        <v>21</v>
      </c>
      <c r="N5" s="53">
        <v>2</v>
      </c>
      <c r="O5" s="53">
        <f t="shared" si="0"/>
        <v>126</v>
      </c>
    </row>
    <row r="6" spans="1:22">
      <c r="A6" s="13" t="s">
        <v>60</v>
      </c>
      <c r="B6" s="13" t="s">
        <v>61</v>
      </c>
      <c r="C6" s="14">
        <v>2</v>
      </c>
      <c r="D6" s="14">
        <v>14</v>
      </c>
      <c r="E6" s="14">
        <v>10</v>
      </c>
      <c r="F6" s="53">
        <v>4</v>
      </c>
      <c r="G6" s="53">
        <v>18</v>
      </c>
      <c r="H6" s="53">
        <v>14</v>
      </c>
      <c r="I6" s="53">
        <v>14</v>
      </c>
      <c r="J6" s="53">
        <v>17</v>
      </c>
      <c r="K6" s="53">
        <v>8</v>
      </c>
      <c r="L6" s="53">
        <v>27</v>
      </c>
      <c r="M6" s="53">
        <v>22</v>
      </c>
      <c r="N6" s="53">
        <v>2</v>
      </c>
      <c r="O6" s="53">
        <f t="shared" si="0"/>
        <v>136</v>
      </c>
    </row>
    <row r="7" spans="1:22">
      <c r="A7" s="13" t="s">
        <v>62</v>
      </c>
      <c r="B7" s="13" t="s">
        <v>30</v>
      </c>
      <c r="C7" s="14">
        <v>1.5</v>
      </c>
      <c r="D7" s="14">
        <v>13.5</v>
      </c>
      <c r="E7" s="14">
        <v>80</v>
      </c>
      <c r="F7" s="53">
        <v>39</v>
      </c>
      <c r="G7" s="53">
        <v>141</v>
      </c>
      <c r="H7" s="53">
        <v>76</v>
      </c>
      <c r="I7" s="53">
        <v>56</v>
      </c>
      <c r="J7" s="53">
        <v>112</v>
      </c>
      <c r="K7" s="53">
        <v>64</v>
      </c>
      <c r="L7" s="53">
        <v>146</v>
      </c>
      <c r="M7" s="53">
        <v>45</v>
      </c>
      <c r="N7" s="53">
        <v>32</v>
      </c>
      <c r="O7" s="53">
        <f t="shared" si="0"/>
        <v>791</v>
      </c>
    </row>
    <row r="8" spans="1:22">
      <c r="A8" s="13" t="s">
        <v>63</v>
      </c>
      <c r="B8" s="13" t="s">
        <v>64</v>
      </c>
      <c r="C8" s="14">
        <v>1.5</v>
      </c>
      <c r="D8" s="14">
        <v>10.5</v>
      </c>
      <c r="E8" s="14">
        <v>10</v>
      </c>
      <c r="F8" s="53">
        <v>4</v>
      </c>
      <c r="G8" s="53">
        <v>20</v>
      </c>
      <c r="H8" s="53">
        <v>6</v>
      </c>
      <c r="I8" s="53">
        <v>12</v>
      </c>
      <c r="J8" s="53">
        <v>13</v>
      </c>
      <c r="K8" s="53">
        <v>8</v>
      </c>
      <c r="L8" s="53">
        <v>26</v>
      </c>
      <c r="M8" s="53">
        <v>22</v>
      </c>
      <c r="N8" s="53">
        <v>5</v>
      </c>
      <c r="O8" s="53">
        <f t="shared" si="0"/>
        <v>126</v>
      </c>
    </row>
    <row r="9" spans="1:22">
      <c r="A9" s="13" t="s">
        <v>65</v>
      </c>
      <c r="B9" s="13" t="s">
        <v>10</v>
      </c>
      <c r="C9" s="14">
        <v>1</v>
      </c>
      <c r="D9" s="14">
        <v>12</v>
      </c>
      <c r="E9" s="14">
        <v>11</v>
      </c>
      <c r="F9" s="53">
        <v>5</v>
      </c>
      <c r="G9" s="53">
        <v>19</v>
      </c>
      <c r="H9" s="53">
        <v>12</v>
      </c>
      <c r="I9" s="53">
        <v>14</v>
      </c>
      <c r="J9" s="53">
        <v>14</v>
      </c>
      <c r="K9" s="53">
        <v>8</v>
      </c>
      <c r="L9" s="53">
        <v>20</v>
      </c>
      <c r="M9" s="53">
        <v>23</v>
      </c>
      <c r="N9" s="53">
        <v>4</v>
      </c>
      <c r="O9" s="53">
        <f t="shared" si="0"/>
        <v>130</v>
      </c>
    </row>
    <row r="10" spans="1:22">
      <c r="A10" s="13" t="s">
        <v>66</v>
      </c>
      <c r="B10" s="13" t="s">
        <v>67</v>
      </c>
      <c r="C10" s="14">
        <v>0</v>
      </c>
      <c r="D10" s="14">
        <v>7</v>
      </c>
      <c r="E10" s="14">
        <v>64</v>
      </c>
      <c r="F10" s="53">
        <v>24</v>
      </c>
      <c r="G10" s="53">
        <v>112</v>
      </c>
      <c r="H10" s="53">
        <v>63</v>
      </c>
      <c r="I10" s="53">
        <v>74</v>
      </c>
      <c r="J10" s="53">
        <v>55</v>
      </c>
      <c r="K10" s="53">
        <v>89</v>
      </c>
      <c r="L10" s="53">
        <v>30</v>
      </c>
      <c r="M10" s="53">
        <v>80</v>
      </c>
      <c r="N10" s="53">
        <v>29</v>
      </c>
      <c r="O10" s="53">
        <f t="shared" si="0"/>
        <v>620</v>
      </c>
    </row>
    <row r="11" spans="1:22">
      <c r="A11" s="13" t="s">
        <v>68</v>
      </c>
      <c r="B11" s="13" t="s">
        <v>69</v>
      </c>
      <c r="C11" s="14">
        <v>2.5</v>
      </c>
      <c r="D11" s="14">
        <v>6</v>
      </c>
      <c r="E11" s="14">
        <v>10</v>
      </c>
      <c r="F11" s="53">
        <v>6</v>
      </c>
      <c r="G11" s="53">
        <v>18</v>
      </c>
      <c r="H11" s="53">
        <v>14</v>
      </c>
      <c r="I11" s="53">
        <v>16</v>
      </c>
      <c r="J11" s="53">
        <v>10</v>
      </c>
      <c r="K11" s="53">
        <v>10</v>
      </c>
      <c r="L11" s="53">
        <v>34</v>
      </c>
      <c r="M11" s="53">
        <v>22</v>
      </c>
      <c r="N11" s="53">
        <v>6</v>
      </c>
      <c r="O11" s="53">
        <f t="shared" si="0"/>
        <v>146</v>
      </c>
    </row>
    <row r="12" spans="1:22">
      <c r="A12" s="13" t="s">
        <v>70</v>
      </c>
      <c r="B12" s="13" t="s">
        <v>71</v>
      </c>
      <c r="C12" s="14">
        <v>2.5</v>
      </c>
      <c r="D12" s="14">
        <v>4.5</v>
      </c>
      <c r="E12" s="14">
        <v>11</v>
      </c>
      <c r="F12" s="53">
        <v>5</v>
      </c>
      <c r="G12" s="53">
        <v>20</v>
      </c>
      <c r="H12" s="53">
        <v>7</v>
      </c>
      <c r="I12" s="53">
        <v>15</v>
      </c>
      <c r="J12" s="53">
        <v>12</v>
      </c>
      <c r="K12" s="53">
        <v>10</v>
      </c>
      <c r="L12" s="53">
        <v>24</v>
      </c>
      <c r="M12" s="53">
        <v>23</v>
      </c>
      <c r="N12" s="53">
        <v>7</v>
      </c>
      <c r="O12" s="53">
        <f t="shared" si="0"/>
        <v>134</v>
      </c>
    </row>
    <row r="13" spans="1:22">
      <c r="A13" s="13" t="s">
        <v>72</v>
      </c>
      <c r="B13" s="13" t="s">
        <v>73</v>
      </c>
      <c r="C13" s="14">
        <v>0.5</v>
      </c>
      <c r="D13" s="14">
        <v>6</v>
      </c>
      <c r="E13" s="14">
        <v>10</v>
      </c>
      <c r="F13" s="53">
        <v>9</v>
      </c>
      <c r="G13" s="53">
        <v>18</v>
      </c>
      <c r="H13" s="53">
        <v>12</v>
      </c>
      <c r="I13" s="53">
        <v>19</v>
      </c>
      <c r="J13" s="53">
        <v>13</v>
      </c>
      <c r="K13" s="53">
        <v>9</v>
      </c>
      <c r="L13" s="53">
        <v>34</v>
      </c>
      <c r="M13" s="53">
        <v>22</v>
      </c>
      <c r="N13" s="53">
        <v>6</v>
      </c>
      <c r="O13" s="53">
        <f t="shared" si="0"/>
        <v>152</v>
      </c>
    </row>
    <row r="14" spans="1:22">
      <c r="A14" s="13" t="s">
        <v>74</v>
      </c>
      <c r="B14" s="13" t="s">
        <v>75</v>
      </c>
      <c r="C14" s="14">
        <v>2.5</v>
      </c>
      <c r="D14" s="14">
        <v>2</v>
      </c>
      <c r="E14" s="14">
        <v>10</v>
      </c>
      <c r="F14" s="53">
        <v>8</v>
      </c>
      <c r="G14" s="53">
        <v>19</v>
      </c>
      <c r="H14" s="53">
        <v>11</v>
      </c>
      <c r="I14" s="53">
        <v>16</v>
      </c>
      <c r="J14" s="53">
        <v>14</v>
      </c>
      <c r="K14" s="53">
        <v>14</v>
      </c>
      <c r="L14" s="53">
        <v>16</v>
      </c>
      <c r="M14" s="53">
        <v>20</v>
      </c>
      <c r="N14" s="53">
        <v>6</v>
      </c>
      <c r="O14" s="53">
        <f t="shared" si="0"/>
        <v>134</v>
      </c>
    </row>
    <row r="15" spans="1:22">
      <c r="A15" s="13" t="s">
        <v>76</v>
      </c>
      <c r="B15" s="13" t="s">
        <v>77</v>
      </c>
      <c r="C15" s="14">
        <v>1</v>
      </c>
      <c r="D15" s="14">
        <v>2.2000000000000002</v>
      </c>
      <c r="E15" s="14">
        <v>9</v>
      </c>
      <c r="F15" s="53">
        <v>7</v>
      </c>
      <c r="G15" s="53">
        <v>18</v>
      </c>
      <c r="H15" s="53">
        <v>11</v>
      </c>
      <c r="I15" s="53">
        <v>18</v>
      </c>
      <c r="J15" s="53">
        <v>17</v>
      </c>
      <c r="K15" s="53">
        <v>9</v>
      </c>
      <c r="L15" s="53">
        <v>25</v>
      </c>
      <c r="M15" s="53">
        <v>24</v>
      </c>
      <c r="N15" s="53">
        <v>4</v>
      </c>
      <c r="O15" s="53">
        <f t="shared" si="0"/>
        <v>142</v>
      </c>
    </row>
    <row r="16" spans="1:22">
      <c r="A16" s="13" t="s">
        <v>78</v>
      </c>
      <c r="B16" s="13" t="s">
        <v>79</v>
      </c>
      <c r="C16" s="14">
        <v>7</v>
      </c>
      <c r="D16" s="14">
        <v>12.5</v>
      </c>
      <c r="E16" s="14">
        <v>11</v>
      </c>
      <c r="F16" s="53">
        <v>8</v>
      </c>
      <c r="G16" s="53">
        <v>18</v>
      </c>
      <c r="H16" s="53">
        <v>12</v>
      </c>
      <c r="I16" s="53">
        <v>14</v>
      </c>
      <c r="J16" s="53">
        <v>13</v>
      </c>
      <c r="K16" s="53">
        <v>9</v>
      </c>
      <c r="L16" s="53">
        <v>13</v>
      </c>
      <c r="M16" s="53">
        <v>24</v>
      </c>
      <c r="N16" s="53">
        <v>6</v>
      </c>
      <c r="O16" s="53">
        <f t="shared" si="0"/>
        <v>128</v>
      </c>
    </row>
    <row r="17" spans="1:15">
      <c r="A17" s="13" t="s">
        <v>80</v>
      </c>
      <c r="B17" s="13" t="s">
        <v>81</v>
      </c>
      <c r="C17" s="14">
        <v>7.5</v>
      </c>
      <c r="D17" s="14">
        <v>17</v>
      </c>
      <c r="E17" s="14">
        <v>11</v>
      </c>
      <c r="F17" s="53">
        <v>7</v>
      </c>
      <c r="G17" s="53">
        <v>17</v>
      </c>
      <c r="H17" s="53">
        <v>10</v>
      </c>
      <c r="I17" s="53">
        <v>20</v>
      </c>
      <c r="J17" s="53">
        <v>17</v>
      </c>
      <c r="K17" s="53">
        <v>11</v>
      </c>
      <c r="L17" s="53">
        <v>18</v>
      </c>
      <c r="M17" s="53">
        <v>23</v>
      </c>
      <c r="N17" s="53">
        <v>7</v>
      </c>
      <c r="O17" s="53">
        <f t="shared" si="0"/>
        <v>141</v>
      </c>
    </row>
    <row r="18" spans="1:15">
      <c r="A18" s="13" t="s">
        <v>82</v>
      </c>
      <c r="B18" s="13" t="s">
        <v>83</v>
      </c>
      <c r="C18" s="14">
        <v>11</v>
      </c>
      <c r="D18" s="14">
        <v>16</v>
      </c>
      <c r="E18" s="14">
        <v>10</v>
      </c>
      <c r="F18" s="53">
        <v>6</v>
      </c>
      <c r="G18" s="53">
        <v>17</v>
      </c>
      <c r="H18" s="53">
        <v>10</v>
      </c>
      <c r="I18" s="53">
        <v>21</v>
      </c>
      <c r="J18" s="53">
        <v>17</v>
      </c>
      <c r="K18" s="53">
        <v>9</v>
      </c>
      <c r="L18" s="53">
        <v>5</v>
      </c>
      <c r="M18" s="53">
        <v>24</v>
      </c>
      <c r="N18" s="53">
        <v>8</v>
      </c>
      <c r="O18" s="53">
        <f t="shared" si="0"/>
        <v>127</v>
      </c>
    </row>
    <row r="19" spans="1:15">
      <c r="A19" s="13" t="s">
        <v>84</v>
      </c>
      <c r="B19" s="13" t="s">
        <v>85</v>
      </c>
      <c r="C19" s="14">
        <v>18</v>
      </c>
      <c r="D19" s="14">
        <v>14.5</v>
      </c>
      <c r="E19" s="14">
        <v>11</v>
      </c>
      <c r="F19" s="53">
        <v>7</v>
      </c>
      <c r="G19" s="53">
        <v>14</v>
      </c>
      <c r="H19" s="53">
        <v>11</v>
      </c>
      <c r="I19" s="53">
        <v>18</v>
      </c>
      <c r="J19" s="53">
        <v>13</v>
      </c>
      <c r="K19" s="53">
        <v>11</v>
      </c>
      <c r="L19" s="53">
        <v>18</v>
      </c>
      <c r="M19" s="53">
        <v>24</v>
      </c>
      <c r="N19" s="53">
        <v>6</v>
      </c>
      <c r="O19" s="53">
        <f t="shared" si="0"/>
        <v>133</v>
      </c>
    </row>
    <row r="20" spans="1:15">
      <c r="A20" s="13" t="s">
        <v>86</v>
      </c>
      <c r="B20" s="13" t="s">
        <v>87</v>
      </c>
      <c r="C20" s="14">
        <v>15</v>
      </c>
      <c r="D20" s="14">
        <v>19</v>
      </c>
      <c r="E20" s="14">
        <v>10</v>
      </c>
      <c r="F20" s="53">
        <v>7</v>
      </c>
      <c r="G20" s="53">
        <v>15</v>
      </c>
      <c r="H20" s="53">
        <v>11</v>
      </c>
      <c r="I20" s="53">
        <v>14</v>
      </c>
      <c r="J20" s="53">
        <v>13</v>
      </c>
      <c r="K20" s="53">
        <v>11</v>
      </c>
      <c r="L20" s="53">
        <v>19</v>
      </c>
      <c r="M20" s="53">
        <v>24</v>
      </c>
      <c r="N20" s="53">
        <v>7</v>
      </c>
      <c r="O20" s="53">
        <f t="shared" si="0"/>
        <v>131</v>
      </c>
    </row>
    <row r="21" spans="1:15">
      <c r="A21" s="13" t="s">
        <v>88</v>
      </c>
      <c r="B21" s="13" t="s">
        <v>89</v>
      </c>
      <c r="C21" s="14">
        <v>24</v>
      </c>
      <c r="D21" s="14">
        <v>14</v>
      </c>
      <c r="E21" s="14">
        <v>72</v>
      </c>
      <c r="F21" s="53">
        <v>30</v>
      </c>
      <c r="G21" s="53">
        <v>90</v>
      </c>
      <c r="H21" s="53">
        <v>60</v>
      </c>
      <c r="I21" s="53">
        <v>76</v>
      </c>
      <c r="J21" s="53">
        <v>68</v>
      </c>
      <c r="K21" s="53">
        <v>77</v>
      </c>
      <c r="L21" s="53">
        <v>120</v>
      </c>
      <c r="M21" s="53">
        <v>58</v>
      </c>
      <c r="N21" s="53">
        <v>15</v>
      </c>
      <c r="O21" s="53">
        <f t="shared" si="0"/>
        <v>666</v>
      </c>
    </row>
    <row r="22" spans="1:15">
      <c r="A22" s="13" t="s">
        <v>90</v>
      </c>
      <c r="B22" s="13" t="s">
        <v>91</v>
      </c>
      <c r="C22" s="14">
        <v>19</v>
      </c>
      <c r="D22" s="14">
        <v>9</v>
      </c>
      <c r="E22" s="14">
        <v>11</v>
      </c>
      <c r="F22" s="53">
        <v>7</v>
      </c>
      <c r="G22" s="53">
        <v>16</v>
      </c>
      <c r="H22" s="53">
        <v>15</v>
      </c>
      <c r="I22" s="53">
        <v>28</v>
      </c>
      <c r="J22" s="53">
        <v>7</v>
      </c>
      <c r="K22" s="53">
        <v>15</v>
      </c>
      <c r="L22" s="53">
        <v>29</v>
      </c>
      <c r="M22" s="53">
        <v>24</v>
      </c>
      <c r="N22" s="53">
        <v>7</v>
      </c>
      <c r="O22" s="53">
        <f t="shared" si="0"/>
        <v>159</v>
      </c>
    </row>
    <row r="23" spans="1:15">
      <c r="A23" s="13" t="s">
        <v>92</v>
      </c>
      <c r="B23" s="13" t="s">
        <v>93</v>
      </c>
      <c r="C23" s="14">
        <v>17</v>
      </c>
      <c r="D23" s="14">
        <v>5</v>
      </c>
      <c r="E23" s="14">
        <v>10</v>
      </c>
      <c r="F23" s="53">
        <v>8</v>
      </c>
      <c r="G23" s="53">
        <v>15</v>
      </c>
      <c r="H23" s="53">
        <v>10</v>
      </c>
      <c r="I23" s="53">
        <v>19</v>
      </c>
      <c r="J23" s="53">
        <v>8</v>
      </c>
      <c r="K23" s="53">
        <v>9</v>
      </c>
      <c r="L23" s="53">
        <v>31</v>
      </c>
      <c r="M23" s="53">
        <v>23</v>
      </c>
      <c r="N23" s="53">
        <v>7</v>
      </c>
      <c r="O23" s="53">
        <f t="shared" si="0"/>
        <v>140</v>
      </c>
    </row>
    <row r="24" spans="1:15">
      <c r="A24" s="13" t="s">
        <v>94</v>
      </c>
      <c r="B24" s="13" t="s">
        <v>95</v>
      </c>
      <c r="C24" s="14">
        <v>9.5</v>
      </c>
      <c r="D24" s="14">
        <v>4</v>
      </c>
      <c r="E24" s="14">
        <v>11</v>
      </c>
      <c r="F24" s="53">
        <v>7</v>
      </c>
      <c r="G24" s="53">
        <v>14</v>
      </c>
      <c r="H24" s="53">
        <v>11</v>
      </c>
      <c r="I24" s="53">
        <v>22</v>
      </c>
      <c r="J24" s="53">
        <v>7</v>
      </c>
      <c r="K24" s="53">
        <v>11</v>
      </c>
      <c r="L24" s="53">
        <v>22</v>
      </c>
      <c r="M24" s="53">
        <v>22</v>
      </c>
      <c r="N24" s="53">
        <v>6</v>
      </c>
      <c r="O24" s="53">
        <f t="shared" si="0"/>
        <v>133</v>
      </c>
    </row>
    <row r="25" spans="1:15">
      <c r="A25" s="13" t="s">
        <v>96</v>
      </c>
      <c r="B25" s="13" t="s">
        <v>38</v>
      </c>
      <c r="C25" s="14">
        <v>12</v>
      </c>
      <c r="D25" s="14">
        <v>11</v>
      </c>
      <c r="E25" s="14">
        <v>30</v>
      </c>
      <c r="F25" s="53">
        <v>50</v>
      </c>
      <c r="G25" s="53">
        <v>41</v>
      </c>
      <c r="H25" s="53">
        <v>79</v>
      </c>
      <c r="I25" s="53">
        <v>63</v>
      </c>
      <c r="J25" s="53">
        <v>28</v>
      </c>
      <c r="K25" s="53">
        <v>42</v>
      </c>
      <c r="L25" s="53">
        <v>120</v>
      </c>
      <c r="M25" s="53">
        <v>60</v>
      </c>
      <c r="N25" s="53">
        <v>20</v>
      </c>
      <c r="O25" s="53">
        <f t="shared" si="0"/>
        <v>533</v>
      </c>
    </row>
    <row r="26" spans="1:15">
      <c r="A26" s="13" t="s">
        <v>97</v>
      </c>
      <c r="B26" s="13" t="s">
        <v>98</v>
      </c>
      <c r="C26" s="14">
        <v>13</v>
      </c>
      <c r="D26" s="14">
        <v>2</v>
      </c>
      <c r="E26" s="14">
        <v>10</v>
      </c>
      <c r="F26" s="53">
        <v>7</v>
      </c>
      <c r="G26" s="53">
        <v>14</v>
      </c>
      <c r="H26" s="53">
        <v>9</v>
      </c>
      <c r="I26" s="53">
        <v>22</v>
      </c>
      <c r="J26" s="53">
        <v>12</v>
      </c>
      <c r="K26" s="53">
        <v>11</v>
      </c>
      <c r="L26" s="53">
        <v>19</v>
      </c>
      <c r="M26" s="53">
        <v>24</v>
      </c>
      <c r="N26" s="53">
        <v>8</v>
      </c>
      <c r="O26" s="53">
        <f t="shared" si="0"/>
        <v>136</v>
      </c>
    </row>
    <row r="27" spans="1:15">
      <c r="A27" s="13" t="s">
        <v>99</v>
      </c>
      <c r="B27" s="13" t="s">
        <v>100</v>
      </c>
      <c r="C27" s="14">
        <v>10.5</v>
      </c>
      <c r="D27" s="14">
        <v>1</v>
      </c>
      <c r="E27" s="14">
        <v>9</v>
      </c>
      <c r="F27" s="53">
        <v>6</v>
      </c>
      <c r="G27" s="53">
        <v>13</v>
      </c>
      <c r="H27" s="53">
        <v>6</v>
      </c>
      <c r="I27" s="53">
        <v>15</v>
      </c>
      <c r="J27" s="53">
        <v>14</v>
      </c>
      <c r="K27" s="53">
        <v>12</v>
      </c>
      <c r="L27" s="53">
        <v>15</v>
      </c>
      <c r="M27" s="53">
        <v>26</v>
      </c>
      <c r="N27" s="53">
        <v>8</v>
      </c>
      <c r="O27" s="53">
        <f t="shared" si="0"/>
        <v>124</v>
      </c>
    </row>
    <row r="28" spans="1:15">
      <c r="A28" s="13" t="s">
        <v>101</v>
      </c>
      <c r="B28" s="13" t="s">
        <v>102</v>
      </c>
      <c r="C28" s="14">
        <v>7</v>
      </c>
      <c r="D28" s="14">
        <v>3</v>
      </c>
      <c r="E28" s="14">
        <v>11</v>
      </c>
      <c r="F28" s="53">
        <v>9</v>
      </c>
      <c r="G28" s="53">
        <v>17</v>
      </c>
      <c r="H28" s="53">
        <v>12</v>
      </c>
      <c r="I28" s="53">
        <v>21</v>
      </c>
      <c r="J28" s="53">
        <v>9</v>
      </c>
      <c r="K28" s="53">
        <v>9</v>
      </c>
      <c r="L28" s="53">
        <v>24</v>
      </c>
      <c r="M28" s="53">
        <v>23</v>
      </c>
      <c r="N28" s="53">
        <v>4</v>
      </c>
      <c r="O28" s="53">
        <f t="shared" si="0"/>
        <v>139</v>
      </c>
    </row>
    <row r="29" spans="1:15">
      <c r="A29" s="13" t="s">
        <v>103</v>
      </c>
      <c r="B29" s="13" t="s">
        <v>104</v>
      </c>
      <c r="C29" s="14">
        <v>5</v>
      </c>
      <c r="D29" s="14">
        <v>6.5</v>
      </c>
      <c r="E29" s="14">
        <v>11</v>
      </c>
      <c r="F29" s="53">
        <v>5</v>
      </c>
      <c r="G29" s="53">
        <v>13</v>
      </c>
      <c r="H29" s="53">
        <v>11</v>
      </c>
      <c r="I29" s="53">
        <v>23</v>
      </c>
      <c r="J29" s="53">
        <v>12</v>
      </c>
      <c r="K29" s="53">
        <v>14</v>
      </c>
      <c r="L29" s="53">
        <v>33</v>
      </c>
      <c r="M29" s="53">
        <v>24</v>
      </c>
      <c r="N29" s="53">
        <v>5</v>
      </c>
      <c r="O29" s="53">
        <f t="shared" si="0"/>
        <v>151</v>
      </c>
    </row>
    <row r="30" spans="1:15">
      <c r="A30" s="13" t="s">
        <v>105</v>
      </c>
      <c r="B30" s="13" t="s">
        <v>106</v>
      </c>
      <c r="C30" s="14">
        <v>7</v>
      </c>
      <c r="D30" s="14">
        <v>18.5</v>
      </c>
      <c r="E30" s="14">
        <v>10</v>
      </c>
      <c r="F30" s="53">
        <v>8</v>
      </c>
      <c r="G30" s="53">
        <v>15</v>
      </c>
      <c r="H30" s="53">
        <v>7</v>
      </c>
      <c r="I30" s="53">
        <v>17</v>
      </c>
      <c r="J30" s="53">
        <v>18</v>
      </c>
      <c r="K30" s="53">
        <v>10</v>
      </c>
      <c r="L30" s="53">
        <v>11</v>
      </c>
      <c r="M30" s="53">
        <v>22</v>
      </c>
      <c r="N30" s="53">
        <v>4</v>
      </c>
      <c r="O30" s="53">
        <f t="shared" si="0"/>
        <v>122</v>
      </c>
    </row>
    <row r="31" spans="1:15">
      <c r="A31" s="13" t="s">
        <v>107</v>
      </c>
      <c r="B31" s="13" t="s">
        <v>108</v>
      </c>
      <c r="C31" s="14">
        <v>13.5</v>
      </c>
      <c r="D31" s="14">
        <v>17.5</v>
      </c>
      <c r="E31" s="14">
        <v>9</v>
      </c>
      <c r="F31" s="53">
        <v>6</v>
      </c>
      <c r="G31" s="53">
        <v>14</v>
      </c>
      <c r="H31" s="53">
        <v>6</v>
      </c>
      <c r="I31" s="53">
        <v>16</v>
      </c>
      <c r="J31" s="53">
        <v>10</v>
      </c>
      <c r="K31" s="53">
        <v>14</v>
      </c>
      <c r="L31" s="53">
        <v>6</v>
      </c>
      <c r="M31" s="53">
        <v>23</v>
      </c>
      <c r="N31" s="53">
        <v>5</v>
      </c>
      <c r="O31" s="53">
        <f t="shared" si="0"/>
        <v>109</v>
      </c>
    </row>
    <row r="32" spans="1:15">
      <c r="A32" s="13" t="s">
        <v>109</v>
      </c>
      <c r="B32" s="13" t="s">
        <v>110</v>
      </c>
      <c r="C32" s="14">
        <v>22.5</v>
      </c>
      <c r="D32" s="14">
        <v>17.5</v>
      </c>
      <c r="E32" s="14">
        <v>11</v>
      </c>
      <c r="F32" s="53">
        <v>9</v>
      </c>
      <c r="G32" s="53">
        <v>21</v>
      </c>
      <c r="H32" s="53">
        <v>10</v>
      </c>
      <c r="I32" s="53">
        <v>21</v>
      </c>
      <c r="J32" s="53">
        <v>19</v>
      </c>
      <c r="K32" s="53">
        <v>8</v>
      </c>
      <c r="L32" s="53">
        <v>20</v>
      </c>
      <c r="M32" s="53">
        <v>22</v>
      </c>
      <c r="N32" s="53">
        <v>6</v>
      </c>
      <c r="O32" s="53">
        <f>SUM(E32:N32)</f>
        <v>147</v>
      </c>
    </row>
    <row r="33" spans="1:22" s="7" customFormat="1">
      <c r="A33" s="321" t="s">
        <v>53</v>
      </c>
      <c r="B33" s="322"/>
      <c r="C33" s="323"/>
      <c r="D33" s="324"/>
      <c r="E33" s="15">
        <f>SUM(E3:E32)</f>
        <v>590</v>
      </c>
      <c r="F33" s="54">
        <f t="shared" ref="F33:N33" si="1">SUM(F3:F32)</f>
        <v>357</v>
      </c>
      <c r="G33" s="54">
        <f t="shared" si="1"/>
        <v>944</v>
      </c>
      <c r="H33" s="54">
        <f t="shared" si="1"/>
        <v>613</v>
      </c>
      <c r="I33" s="54">
        <f t="shared" si="1"/>
        <v>820</v>
      </c>
      <c r="J33" s="54">
        <f t="shared" si="1"/>
        <v>699</v>
      </c>
      <c r="K33" s="54">
        <f t="shared" si="1"/>
        <v>588</v>
      </c>
      <c r="L33" s="54">
        <f t="shared" si="1"/>
        <v>1170</v>
      </c>
      <c r="M33" s="54">
        <f t="shared" si="1"/>
        <v>995</v>
      </c>
      <c r="N33" s="54">
        <f t="shared" si="1"/>
        <v>292</v>
      </c>
      <c r="O33" s="53">
        <f>SUM(O3:O32)</f>
        <v>7068</v>
      </c>
      <c r="P33" s="8"/>
    </row>
    <row r="34" spans="1:22" s="7" customFormat="1" ht="26.25" customHeight="1">
      <c r="A34" s="325" t="s">
        <v>111</v>
      </c>
      <c r="B34" s="326"/>
      <c r="C34" s="323"/>
      <c r="D34" s="324"/>
      <c r="E34" s="16">
        <v>0.12</v>
      </c>
      <c r="F34" s="55">
        <v>0.1</v>
      </c>
      <c r="G34" s="55">
        <v>0.15</v>
      </c>
      <c r="H34" s="55">
        <v>0.12</v>
      </c>
      <c r="I34" s="55">
        <v>0.09</v>
      </c>
      <c r="J34" s="55">
        <v>0.09</v>
      </c>
      <c r="K34" s="55">
        <v>0.1</v>
      </c>
      <c r="L34" s="55">
        <v>0.12</v>
      </c>
      <c r="M34" s="55">
        <v>0.2</v>
      </c>
      <c r="N34" s="55">
        <v>0.1</v>
      </c>
      <c r="O34" s="56"/>
      <c r="P34" s="8"/>
    </row>
    <row r="35" spans="1:22" s="7" customFormat="1">
      <c r="A35" s="79"/>
      <c r="B35" s="79"/>
      <c r="C35" s="80"/>
      <c r="D35" s="80"/>
      <c r="E35" s="81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8"/>
    </row>
    <row r="36" spans="1:22" s="7" customFormat="1">
      <c r="A36" s="79"/>
      <c r="B36" s="79"/>
      <c r="C36" s="80"/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8"/>
    </row>
    <row r="37" spans="1:22" s="7" customFormat="1">
      <c r="A37" s="79" t="s">
        <v>512</v>
      </c>
      <c r="B37" s="79"/>
      <c r="C37" s="80"/>
      <c r="D37" s="80"/>
      <c r="E37" s="81"/>
      <c r="F37" s="82"/>
      <c r="G37" s="82"/>
      <c r="H37" s="82"/>
      <c r="I37" s="82"/>
      <c r="J37" s="82"/>
      <c r="K37" s="82"/>
      <c r="L37" s="82"/>
      <c r="M37" s="82"/>
      <c r="N37" s="82"/>
      <c r="O37" s="83"/>
      <c r="P37" s="8"/>
    </row>
    <row r="39" spans="1:22">
      <c r="D39" s="2" t="s">
        <v>112</v>
      </c>
      <c r="O39" s="57"/>
      <c r="P39" s="57"/>
      <c r="Q39" s="57"/>
      <c r="R39" s="57"/>
      <c r="S39" s="57"/>
      <c r="T39" s="57"/>
      <c r="U39" s="57"/>
      <c r="V39" s="57"/>
    </row>
    <row r="40" spans="1:22">
      <c r="B40" s="27" t="s">
        <v>49</v>
      </c>
      <c r="C40" s="28" t="s">
        <v>50</v>
      </c>
      <c r="D40" s="40" t="s">
        <v>3</v>
      </c>
      <c r="E40" s="28" t="s">
        <v>4</v>
      </c>
      <c r="O40" s="57"/>
      <c r="P40" s="57"/>
      <c r="Q40" s="57"/>
      <c r="R40" s="57"/>
      <c r="S40" s="57"/>
      <c r="T40" s="57"/>
      <c r="U40" s="57"/>
      <c r="V40" s="57"/>
    </row>
    <row r="41" spans="1:22">
      <c r="B41" s="29" t="s">
        <v>54</v>
      </c>
      <c r="C41" s="29" t="s">
        <v>55</v>
      </c>
      <c r="D41" s="41">
        <v>2.5</v>
      </c>
      <c r="E41" s="30">
        <v>19.5</v>
      </c>
      <c r="O41" s="57"/>
      <c r="P41" s="57"/>
      <c r="Q41" s="57"/>
      <c r="R41" s="57"/>
      <c r="S41" s="57"/>
      <c r="T41" s="57"/>
      <c r="U41" s="57"/>
      <c r="V41" s="57"/>
    </row>
    <row r="42" spans="1:22">
      <c r="B42" s="29" t="s">
        <v>56</v>
      </c>
      <c r="C42" s="29" t="s">
        <v>57</v>
      </c>
      <c r="D42" s="41">
        <v>1.5</v>
      </c>
      <c r="E42" s="30">
        <v>16</v>
      </c>
      <c r="O42" s="57"/>
      <c r="P42" s="57"/>
      <c r="Q42" s="57"/>
      <c r="R42" s="57"/>
      <c r="S42" s="57"/>
      <c r="T42" s="57"/>
      <c r="U42" s="57"/>
      <c r="V42" s="57"/>
    </row>
    <row r="43" spans="1:22">
      <c r="B43" s="29" t="s">
        <v>58</v>
      </c>
      <c r="C43" s="29" t="s">
        <v>59</v>
      </c>
      <c r="D43" s="41">
        <v>5.5</v>
      </c>
      <c r="E43" s="30">
        <v>15</v>
      </c>
      <c r="O43" s="57"/>
      <c r="P43" s="57"/>
      <c r="Q43" s="57"/>
      <c r="R43" s="57"/>
      <c r="S43" s="57"/>
      <c r="T43" s="57"/>
      <c r="U43" s="57"/>
      <c r="V43" s="57"/>
    </row>
    <row r="44" spans="1:22">
      <c r="B44" s="29" t="s">
        <v>60</v>
      </c>
      <c r="C44" s="29" t="s">
        <v>61</v>
      </c>
      <c r="D44" s="41">
        <v>2</v>
      </c>
      <c r="E44" s="30">
        <v>14</v>
      </c>
      <c r="O44" s="57"/>
      <c r="P44" s="57"/>
      <c r="Q44" s="57"/>
      <c r="R44" s="57"/>
      <c r="S44" s="57"/>
      <c r="T44" s="57"/>
      <c r="U44" s="57"/>
      <c r="V44" s="57"/>
    </row>
    <row r="45" spans="1:22">
      <c r="B45" s="29" t="s">
        <v>62</v>
      </c>
      <c r="C45" s="29" t="s">
        <v>30</v>
      </c>
      <c r="D45" s="41">
        <v>1.5</v>
      </c>
      <c r="E45" s="30">
        <v>13.5</v>
      </c>
      <c r="O45" s="57"/>
      <c r="P45" s="57"/>
      <c r="Q45" s="57"/>
      <c r="R45" s="57"/>
      <c r="S45" s="57"/>
      <c r="T45" s="57"/>
      <c r="U45" s="57"/>
      <c r="V45" s="57"/>
    </row>
    <row r="46" spans="1:22">
      <c r="B46" s="29" t="s">
        <v>63</v>
      </c>
      <c r="C46" s="29" t="s">
        <v>64</v>
      </c>
      <c r="D46" s="41">
        <v>1.5</v>
      </c>
      <c r="E46" s="30">
        <v>10.5</v>
      </c>
      <c r="O46" s="57"/>
      <c r="P46" s="57"/>
      <c r="Q46" s="57"/>
      <c r="R46" s="57"/>
      <c r="S46" s="57"/>
      <c r="T46" s="57"/>
      <c r="U46" s="57"/>
      <c r="V46" s="57"/>
    </row>
    <row r="47" spans="1:22">
      <c r="B47" s="29" t="s">
        <v>65</v>
      </c>
      <c r="C47" s="29" t="s">
        <v>10</v>
      </c>
      <c r="D47" s="41">
        <v>1</v>
      </c>
      <c r="E47" s="30">
        <v>12</v>
      </c>
      <c r="O47" s="57"/>
      <c r="P47" s="57"/>
      <c r="Q47" s="57"/>
      <c r="R47" s="57"/>
      <c r="S47" s="57"/>
      <c r="T47" s="57"/>
      <c r="U47" s="57"/>
      <c r="V47" s="57"/>
    </row>
    <row r="48" spans="1:22">
      <c r="B48" s="29" t="s">
        <v>66</v>
      </c>
      <c r="C48" s="29" t="s">
        <v>67</v>
      </c>
      <c r="D48" s="41">
        <v>0</v>
      </c>
      <c r="E48" s="30">
        <v>7</v>
      </c>
      <c r="O48" s="57"/>
      <c r="P48" s="57"/>
      <c r="Q48" s="57"/>
      <c r="R48" s="57"/>
      <c r="S48" s="57"/>
      <c r="T48" s="57"/>
      <c r="U48" s="57"/>
      <c r="V48" s="57"/>
    </row>
    <row r="49" spans="2:22">
      <c r="B49" s="29" t="s">
        <v>68</v>
      </c>
      <c r="C49" s="29" t="s">
        <v>69</v>
      </c>
      <c r="D49" s="41">
        <v>2.5</v>
      </c>
      <c r="E49" s="30">
        <v>6</v>
      </c>
      <c r="O49" s="57"/>
      <c r="P49" s="57"/>
      <c r="Q49" s="57"/>
      <c r="R49" s="57"/>
      <c r="S49" s="57"/>
      <c r="T49" s="57"/>
      <c r="U49" s="57"/>
      <c r="V49" s="57"/>
    </row>
    <row r="50" spans="2:22">
      <c r="B50" s="29" t="s">
        <v>70</v>
      </c>
      <c r="C50" s="29" t="s">
        <v>71</v>
      </c>
      <c r="D50" s="41">
        <v>2.5</v>
      </c>
      <c r="E50" s="30">
        <v>4.5</v>
      </c>
      <c r="O50" s="57"/>
      <c r="P50" s="57"/>
      <c r="Q50" s="57"/>
      <c r="R50" s="57"/>
      <c r="S50" s="57"/>
      <c r="T50" s="57"/>
      <c r="U50" s="57"/>
      <c r="V50" s="57"/>
    </row>
    <row r="51" spans="2:22">
      <c r="B51" s="29" t="s">
        <v>72</v>
      </c>
      <c r="C51" s="29" t="s">
        <v>73</v>
      </c>
      <c r="D51" s="41">
        <v>0.5</v>
      </c>
      <c r="E51" s="30">
        <v>6</v>
      </c>
      <c r="O51" s="57"/>
      <c r="P51" s="57"/>
      <c r="Q51" s="57"/>
      <c r="R51" s="57"/>
      <c r="S51" s="57"/>
      <c r="T51" s="57"/>
      <c r="U51" s="57"/>
      <c r="V51" s="57"/>
    </row>
    <row r="52" spans="2:22">
      <c r="B52" s="29" t="s">
        <v>74</v>
      </c>
      <c r="C52" s="29" t="s">
        <v>75</v>
      </c>
      <c r="D52" s="41">
        <v>2.5</v>
      </c>
      <c r="E52" s="30">
        <v>2</v>
      </c>
      <c r="O52" s="57"/>
      <c r="P52" s="57"/>
      <c r="Q52" s="57"/>
      <c r="R52" s="57"/>
      <c r="S52" s="57"/>
      <c r="T52" s="57"/>
      <c r="U52" s="57"/>
      <c r="V52" s="57"/>
    </row>
    <row r="53" spans="2:22">
      <c r="B53" s="29" t="s">
        <v>76</v>
      </c>
      <c r="C53" s="29" t="s">
        <v>77</v>
      </c>
      <c r="D53" s="41">
        <v>1</v>
      </c>
      <c r="E53" s="30">
        <v>2.2000000000000002</v>
      </c>
      <c r="O53" s="57"/>
      <c r="P53" s="57"/>
      <c r="Q53" s="57"/>
      <c r="R53" s="57"/>
      <c r="S53" s="57"/>
      <c r="T53" s="57"/>
      <c r="U53" s="57"/>
      <c r="V53" s="57"/>
    </row>
    <row r="54" spans="2:22">
      <c r="B54" s="29" t="s">
        <v>78</v>
      </c>
      <c r="C54" s="29" t="s">
        <v>79</v>
      </c>
      <c r="D54" s="41">
        <v>7</v>
      </c>
      <c r="E54" s="30">
        <v>12.5</v>
      </c>
      <c r="O54" s="57"/>
      <c r="P54" s="57"/>
      <c r="Q54" s="57"/>
      <c r="R54" s="57"/>
      <c r="S54" s="57"/>
      <c r="T54" s="57"/>
      <c r="U54" s="57"/>
      <c r="V54" s="57"/>
    </row>
    <row r="55" spans="2:22">
      <c r="B55" s="29" t="s">
        <v>80</v>
      </c>
      <c r="C55" s="29" t="s">
        <v>81</v>
      </c>
      <c r="D55" s="41">
        <v>7.5</v>
      </c>
      <c r="E55" s="30">
        <v>17</v>
      </c>
      <c r="O55" s="57"/>
      <c r="P55" s="57"/>
      <c r="Q55" s="57"/>
      <c r="R55" s="57"/>
      <c r="S55" s="57"/>
      <c r="T55" s="57"/>
      <c r="U55" s="57"/>
      <c r="V55" s="57"/>
    </row>
    <row r="56" spans="2:22">
      <c r="B56" s="29" t="s">
        <v>82</v>
      </c>
      <c r="C56" s="29" t="s">
        <v>83</v>
      </c>
      <c r="D56" s="41">
        <v>11</v>
      </c>
      <c r="E56" s="30">
        <v>16</v>
      </c>
      <c r="O56" s="57"/>
      <c r="P56" s="57"/>
      <c r="Q56" s="57"/>
      <c r="R56" s="57"/>
      <c r="S56" s="57"/>
      <c r="T56" s="57"/>
      <c r="U56" s="57"/>
      <c r="V56" s="57"/>
    </row>
    <row r="57" spans="2:22">
      <c r="B57" s="29" t="s">
        <v>84</v>
      </c>
      <c r="C57" s="29" t="s">
        <v>85</v>
      </c>
      <c r="D57" s="41">
        <v>18</v>
      </c>
      <c r="E57" s="30">
        <v>14.5</v>
      </c>
      <c r="O57" s="57"/>
      <c r="P57" s="57"/>
      <c r="Q57" s="57"/>
      <c r="R57" s="57"/>
      <c r="S57" s="57"/>
      <c r="T57" s="57"/>
      <c r="U57" s="57"/>
      <c r="V57" s="57"/>
    </row>
    <row r="58" spans="2:22">
      <c r="B58" s="29" t="s">
        <v>86</v>
      </c>
      <c r="C58" s="29" t="s">
        <v>87</v>
      </c>
      <c r="D58" s="41">
        <v>15</v>
      </c>
      <c r="E58" s="30">
        <v>19</v>
      </c>
      <c r="O58" s="57"/>
      <c r="P58" s="57"/>
      <c r="Q58" s="57"/>
      <c r="R58" s="57"/>
      <c r="S58" s="57"/>
      <c r="T58" s="57"/>
      <c r="U58" s="57"/>
      <c r="V58" s="57"/>
    </row>
    <row r="59" spans="2:22">
      <c r="B59" s="29" t="s">
        <v>88</v>
      </c>
      <c r="C59" s="29" t="s">
        <v>89</v>
      </c>
      <c r="D59" s="41">
        <v>24</v>
      </c>
      <c r="E59" s="30">
        <v>14</v>
      </c>
      <c r="O59" s="57"/>
      <c r="P59" s="57"/>
      <c r="Q59" s="57"/>
      <c r="R59" s="57"/>
      <c r="S59" s="57"/>
      <c r="T59" s="57"/>
      <c r="U59" s="57"/>
      <c r="V59" s="57"/>
    </row>
    <row r="60" spans="2:22">
      <c r="B60" s="29" t="s">
        <v>90</v>
      </c>
      <c r="C60" s="29" t="s">
        <v>91</v>
      </c>
      <c r="D60" s="41">
        <v>19</v>
      </c>
      <c r="E60" s="30">
        <v>9</v>
      </c>
      <c r="O60" s="57"/>
      <c r="P60" s="57"/>
      <c r="Q60" s="57"/>
      <c r="R60" s="57"/>
      <c r="S60" s="57"/>
      <c r="T60" s="57"/>
      <c r="U60" s="57"/>
      <c r="V60" s="57"/>
    </row>
    <row r="61" spans="2:22">
      <c r="B61" s="29" t="s">
        <v>92</v>
      </c>
      <c r="C61" s="29" t="s">
        <v>93</v>
      </c>
      <c r="D61" s="41">
        <v>17</v>
      </c>
      <c r="E61" s="30">
        <v>5</v>
      </c>
      <c r="O61" s="57"/>
      <c r="P61" s="57"/>
      <c r="Q61" s="57"/>
      <c r="R61" s="57"/>
      <c r="S61" s="57"/>
      <c r="T61" s="57"/>
      <c r="U61" s="57"/>
      <c r="V61" s="57"/>
    </row>
    <row r="62" spans="2:22">
      <c r="B62" s="29" t="s">
        <v>94</v>
      </c>
      <c r="C62" s="29" t="s">
        <v>95</v>
      </c>
      <c r="D62" s="41">
        <v>9.5</v>
      </c>
      <c r="E62" s="30">
        <v>4</v>
      </c>
      <c r="O62" s="57"/>
      <c r="P62" s="57"/>
      <c r="Q62" s="57"/>
      <c r="R62" s="57"/>
      <c r="S62" s="57"/>
      <c r="T62" s="57"/>
      <c r="U62" s="57"/>
      <c r="V62" s="57"/>
    </row>
    <row r="63" spans="2:22">
      <c r="B63" s="29" t="s">
        <v>96</v>
      </c>
      <c r="C63" s="29" t="s">
        <v>38</v>
      </c>
      <c r="D63" s="41">
        <v>12</v>
      </c>
      <c r="E63" s="30">
        <v>11</v>
      </c>
      <c r="O63" s="57"/>
      <c r="P63" s="57"/>
      <c r="Q63" s="57"/>
      <c r="R63" s="57"/>
      <c r="S63" s="57"/>
      <c r="T63" s="57"/>
      <c r="U63" s="57"/>
      <c r="V63" s="57"/>
    </row>
    <row r="64" spans="2:22">
      <c r="B64" s="29" t="s">
        <v>97</v>
      </c>
      <c r="C64" s="29" t="s">
        <v>98</v>
      </c>
      <c r="D64" s="41">
        <v>13</v>
      </c>
      <c r="E64" s="30">
        <v>2</v>
      </c>
      <c r="O64" s="57"/>
      <c r="P64" s="57"/>
      <c r="Q64" s="57"/>
      <c r="R64" s="57"/>
      <c r="S64" s="57"/>
      <c r="T64" s="57"/>
      <c r="U64" s="57"/>
      <c r="V64" s="57"/>
    </row>
    <row r="65" spans="2:22">
      <c r="B65" s="29" t="s">
        <v>99</v>
      </c>
      <c r="C65" s="29" t="s">
        <v>100</v>
      </c>
      <c r="D65" s="41">
        <v>10.5</v>
      </c>
      <c r="E65" s="30">
        <v>1</v>
      </c>
      <c r="O65" s="57"/>
      <c r="P65" s="57"/>
      <c r="Q65" s="57"/>
      <c r="R65" s="57"/>
      <c r="S65" s="57"/>
      <c r="T65" s="57"/>
      <c r="U65" s="57"/>
      <c r="V65" s="57"/>
    </row>
    <row r="66" spans="2:22">
      <c r="B66" s="29" t="s">
        <v>101</v>
      </c>
      <c r="C66" s="29" t="s">
        <v>102</v>
      </c>
      <c r="D66" s="41">
        <v>7</v>
      </c>
      <c r="E66" s="30">
        <v>3</v>
      </c>
      <c r="O66" s="57"/>
      <c r="P66" s="57"/>
      <c r="Q66" s="57"/>
      <c r="R66" s="57"/>
      <c r="S66" s="57"/>
      <c r="T66" s="57"/>
      <c r="U66" s="57"/>
      <c r="V66" s="57"/>
    </row>
    <row r="67" spans="2:22">
      <c r="B67" s="29" t="s">
        <v>103</v>
      </c>
      <c r="C67" s="29" t="s">
        <v>104</v>
      </c>
      <c r="D67" s="41">
        <v>5</v>
      </c>
      <c r="E67" s="30">
        <v>6.5</v>
      </c>
      <c r="O67" s="57"/>
      <c r="P67" s="57"/>
      <c r="Q67" s="57"/>
      <c r="R67" s="57"/>
      <c r="S67" s="57"/>
      <c r="T67" s="57"/>
      <c r="U67" s="57"/>
      <c r="V67" s="57"/>
    </row>
    <row r="68" spans="2:22">
      <c r="B68" s="29" t="s">
        <v>105</v>
      </c>
      <c r="C68" s="29" t="s">
        <v>106</v>
      </c>
      <c r="D68" s="41">
        <v>7</v>
      </c>
      <c r="E68" s="30">
        <v>18.5</v>
      </c>
      <c r="O68" s="57"/>
      <c r="P68" s="57"/>
      <c r="Q68" s="57"/>
      <c r="R68" s="57"/>
      <c r="S68" s="57"/>
      <c r="T68" s="57"/>
      <c r="U68" s="57"/>
      <c r="V68" s="57"/>
    </row>
    <row r="69" spans="2:22">
      <c r="B69" s="29" t="s">
        <v>107</v>
      </c>
      <c r="C69" s="29" t="s">
        <v>108</v>
      </c>
      <c r="D69" s="41">
        <v>13.5</v>
      </c>
      <c r="E69" s="30">
        <v>17.5</v>
      </c>
      <c r="O69" s="57"/>
      <c r="P69" s="57"/>
      <c r="Q69" s="57"/>
      <c r="R69" s="57"/>
      <c r="S69" s="57"/>
      <c r="T69" s="57"/>
      <c r="U69" s="57"/>
      <c r="V69" s="57"/>
    </row>
    <row r="70" spans="2:22">
      <c r="B70" s="29" t="s">
        <v>109</v>
      </c>
      <c r="C70" s="29" t="s">
        <v>110</v>
      </c>
      <c r="D70" s="41">
        <v>22.5</v>
      </c>
      <c r="E70" s="30">
        <v>17.5</v>
      </c>
      <c r="O70" s="57"/>
      <c r="P70" s="57"/>
      <c r="Q70" s="57"/>
      <c r="R70" s="57"/>
      <c r="S70" s="57"/>
      <c r="T70" s="57"/>
      <c r="U70" s="57"/>
      <c r="V70" s="57"/>
    </row>
    <row r="71" spans="2:22">
      <c r="B71" s="29" t="s">
        <v>9</v>
      </c>
      <c r="C71" s="31" t="s">
        <v>10</v>
      </c>
      <c r="D71" s="42">
        <v>1</v>
      </c>
      <c r="E71" s="32">
        <v>12</v>
      </c>
      <c r="O71" s="57"/>
      <c r="P71" s="57"/>
      <c r="Q71" s="57"/>
      <c r="R71" s="57"/>
      <c r="S71" s="57"/>
      <c r="T71" s="57"/>
      <c r="U71" s="57"/>
      <c r="V71" s="57"/>
    </row>
    <row r="72" spans="2:22">
      <c r="B72" s="29" t="s">
        <v>12</v>
      </c>
      <c r="C72" s="31" t="s">
        <v>13</v>
      </c>
      <c r="D72" s="42">
        <v>15</v>
      </c>
      <c r="E72" s="32">
        <v>1.5</v>
      </c>
      <c r="O72" s="57"/>
      <c r="P72" s="57"/>
      <c r="Q72" s="57"/>
      <c r="R72" s="57"/>
      <c r="S72" s="57"/>
      <c r="T72" s="57"/>
      <c r="U72" s="57"/>
      <c r="V72" s="57"/>
    </row>
    <row r="73" spans="2:22">
      <c r="B73" s="29" t="s">
        <v>15</v>
      </c>
      <c r="C73" s="31" t="s">
        <v>16</v>
      </c>
      <c r="D73" s="42">
        <v>1.5</v>
      </c>
      <c r="E73" s="32">
        <v>13.5</v>
      </c>
      <c r="O73" s="57"/>
      <c r="P73" s="57"/>
      <c r="Q73" s="57"/>
      <c r="R73" s="57"/>
      <c r="S73" s="57"/>
      <c r="T73" s="57"/>
      <c r="U73" s="57"/>
      <c r="V73" s="57"/>
    </row>
    <row r="74" spans="2:22">
      <c r="B74" s="29" t="s">
        <v>19</v>
      </c>
      <c r="C74" s="31" t="s">
        <v>20</v>
      </c>
      <c r="D74" s="42">
        <v>13</v>
      </c>
      <c r="E74" s="32">
        <v>17.5</v>
      </c>
      <c r="O74" s="57"/>
      <c r="P74" s="57"/>
      <c r="Q74" s="57"/>
      <c r="R74" s="57"/>
      <c r="S74" s="57"/>
      <c r="T74" s="57"/>
      <c r="U74" s="57"/>
      <c r="V74" s="57"/>
    </row>
    <row r="75" spans="2:22">
      <c r="B75" s="29" t="s">
        <v>22</v>
      </c>
      <c r="C75" s="31" t="s">
        <v>23</v>
      </c>
      <c r="D75" s="42">
        <v>1.5</v>
      </c>
      <c r="E75" s="32">
        <v>13.5</v>
      </c>
      <c r="O75" s="57"/>
      <c r="P75" s="57"/>
      <c r="Q75" s="57"/>
      <c r="R75" s="57"/>
      <c r="S75" s="57"/>
      <c r="T75" s="57"/>
      <c r="U75" s="57"/>
      <c r="V75" s="57"/>
    </row>
    <row r="76" spans="2:22">
      <c r="B76" s="29" t="s">
        <v>26</v>
      </c>
      <c r="C76" s="31" t="s">
        <v>27</v>
      </c>
      <c r="D76" s="42">
        <v>1.5</v>
      </c>
      <c r="E76" s="32">
        <v>13.5</v>
      </c>
      <c r="O76" s="57"/>
      <c r="P76" s="57"/>
      <c r="Q76" s="57"/>
      <c r="R76" s="57"/>
      <c r="S76" s="57"/>
      <c r="T76" s="57"/>
      <c r="U76" s="57"/>
      <c r="V76" s="57"/>
    </row>
    <row r="77" spans="2:22">
      <c r="B77" s="29" t="s">
        <v>29</v>
      </c>
      <c r="C77" s="31" t="s">
        <v>30</v>
      </c>
      <c r="D77" s="42">
        <v>3</v>
      </c>
      <c r="E77" s="32">
        <v>12.5</v>
      </c>
      <c r="O77" s="57"/>
      <c r="P77" s="57"/>
      <c r="Q77" s="57"/>
      <c r="R77" s="57"/>
      <c r="S77" s="57"/>
      <c r="T77" s="57"/>
      <c r="U77" s="57"/>
      <c r="V77" s="57"/>
    </row>
    <row r="78" spans="2:22">
      <c r="B78" s="29" t="s">
        <v>33</v>
      </c>
      <c r="C78" s="31" t="s">
        <v>34</v>
      </c>
      <c r="D78" s="42">
        <v>1.5</v>
      </c>
      <c r="E78" s="32">
        <v>13.5</v>
      </c>
      <c r="O78" s="57"/>
      <c r="P78" s="57"/>
      <c r="Q78" s="57"/>
      <c r="R78" s="57"/>
      <c r="S78" s="57"/>
      <c r="T78" s="57"/>
      <c r="U78" s="57"/>
      <c r="V78" s="57"/>
    </row>
    <row r="79" spans="2:22">
      <c r="B79" s="29" t="s">
        <v>37</v>
      </c>
      <c r="C79" s="31" t="s">
        <v>38</v>
      </c>
      <c r="D79" s="42">
        <v>12</v>
      </c>
      <c r="E79" s="32">
        <v>11</v>
      </c>
      <c r="O79" s="57"/>
      <c r="P79" s="57"/>
      <c r="Q79" s="57"/>
      <c r="R79" s="57"/>
      <c r="S79" s="57"/>
      <c r="T79" s="57"/>
      <c r="U79" s="57"/>
      <c r="V79" s="57"/>
    </row>
    <row r="80" spans="2:22">
      <c r="B80" s="29" t="s">
        <v>40</v>
      </c>
      <c r="C80" s="31" t="s">
        <v>41</v>
      </c>
      <c r="D80" s="42">
        <v>1</v>
      </c>
      <c r="E80" s="32">
        <v>6</v>
      </c>
      <c r="O80" s="57"/>
      <c r="P80" s="57"/>
      <c r="Q80" s="57"/>
      <c r="R80" s="57"/>
      <c r="S80" s="57"/>
      <c r="T80" s="57"/>
      <c r="U80" s="57"/>
      <c r="V80" s="57"/>
    </row>
    <row r="81" spans="6:22">
      <c r="O81" s="57"/>
      <c r="P81" s="57"/>
      <c r="Q81" s="57"/>
      <c r="R81" s="57"/>
      <c r="S81" s="57"/>
      <c r="T81" s="57"/>
      <c r="U81" s="57"/>
      <c r="V81" s="57"/>
    </row>
    <row r="82" spans="6:22">
      <c r="O82" s="57"/>
      <c r="P82" s="57"/>
      <c r="Q82" s="57"/>
      <c r="R82" s="57"/>
      <c r="S82" s="57"/>
      <c r="T82" s="57"/>
      <c r="U82" s="57"/>
      <c r="V82" s="57"/>
    </row>
    <row r="83" spans="6:22">
      <c r="G83" s="76"/>
      <c r="H83" s="76"/>
      <c r="I83" s="76"/>
      <c r="J83" s="76"/>
      <c r="K83" s="76"/>
      <c r="L83" s="76"/>
      <c r="M83" s="76"/>
      <c r="N83" s="76"/>
      <c r="O83" s="76"/>
      <c r="P83" s="77"/>
      <c r="Q83" s="78"/>
      <c r="R83" s="78"/>
      <c r="S83" s="78"/>
      <c r="T83" s="78"/>
      <c r="U83" s="78"/>
      <c r="V83" s="78"/>
    </row>
    <row r="84" spans="6:22">
      <c r="G84" s="76"/>
      <c r="H84" s="76"/>
      <c r="I84" s="76"/>
      <c r="J84" s="76"/>
      <c r="K84" s="76"/>
      <c r="L84" s="76"/>
      <c r="M84" s="76"/>
      <c r="N84" s="76"/>
      <c r="O84" s="76"/>
      <c r="P84" s="77"/>
      <c r="Q84" s="78"/>
      <c r="R84" s="78"/>
      <c r="S84" s="78"/>
      <c r="T84" s="78"/>
      <c r="U84" s="78"/>
      <c r="V84" s="78"/>
    </row>
    <row r="85" spans="6:22">
      <c r="G85" s="76"/>
      <c r="H85" s="76"/>
      <c r="I85" s="76"/>
      <c r="J85" s="76"/>
      <c r="K85" s="76"/>
      <c r="L85" s="76"/>
      <c r="M85" s="76"/>
      <c r="N85" s="76"/>
      <c r="O85" s="76"/>
      <c r="P85" s="77"/>
      <c r="Q85" s="78"/>
      <c r="R85" s="78"/>
      <c r="S85" s="78"/>
      <c r="T85" s="78"/>
      <c r="U85" s="78"/>
      <c r="V85" s="78"/>
    </row>
    <row r="86" spans="6:22">
      <c r="G86" s="76"/>
      <c r="H86" s="76"/>
      <c r="I86" s="76"/>
      <c r="J86" s="76"/>
      <c r="K86" s="76"/>
      <c r="L86" s="76"/>
      <c r="M86" s="76"/>
      <c r="N86" s="76"/>
      <c r="O86" s="76"/>
      <c r="P86" s="77"/>
      <c r="Q86" s="78"/>
      <c r="R86" s="78"/>
      <c r="S86" s="78"/>
      <c r="T86" s="78"/>
      <c r="U86" s="78"/>
      <c r="V86" s="78"/>
    </row>
    <row r="87" spans="6:22">
      <c r="G87" s="76"/>
      <c r="H87" s="76"/>
      <c r="I87" s="76"/>
      <c r="J87" s="76"/>
      <c r="K87" s="76"/>
      <c r="L87" s="76"/>
      <c r="M87" s="76"/>
      <c r="N87" s="76"/>
      <c r="O87" s="76"/>
      <c r="P87" s="77"/>
      <c r="Q87" s="78"/>
      <c r="R87" s="78"/>
      <c r="S87" s="78"/>
      <c r="T87" s="78"/>
      <c r="U87" s="78"/>
      <c r="V87" s="78"/>
    </row>
    <row r="88" spans="6:22">
      <c r="G88" s="76"/>
      <c r="H88" s="76"/>
      <c r="I88" s="76"/>
      <c r="J88" s="76"/>
      <c r="K88" s="76"/>
      <c r="L88" s="76"/>
      <c r="M88" s="76"/>
      <c r="N88" s="76"/>
      <c r="O88" s="76"/>
      <c r="P88" s="77"/>
      <c r="Q88" s="78"/>
      <c r="R88" s="78"/>
      <c r="S88" s="78"/>
      <c r="T88" s="78"/>
      <c r="U88" s="78"/>
      <c r="V88" s="78"/>
    </row>
    <row r="89" spans="6:22">
      <c r="G89" s="76"/>
      <c r="H89" s="76"/>
      <c r="I89" s="76"/>
      <c r="J89" s="76"/>
      <c r="K89" s="76"/>
      <c r="L89" s="76"/>
      <c r="M89" s="76"/>
      <c r="N89" s="76"/>
      <c r="O89" s="76"/>
      <c r="P89" s="77"/>
      <c r="Q89" s="78"/>
      <c r="R89" s="78"/>
      <c r="S89" s="78"/>
      <c r="T89" s="78"/>
      <c r="U89" s="78"/>
      <c r="V89" s="78"/>
    </row>
    <row r="90" spans="6:22">
      <c r="G90" s="76"/>
      <c r="H90" s="76"/>
      <c r="I90" s="76"/>
      <c r="J90" s="76"/>
      <c r="K90" s="76"/>
      <c r="L90" s="76"/>
      <c r="M90" s="76"/>
      <c r="N90" s="76"/>
      <c r="O90" s="76"/>
      <c r="P90" s="77"/>
      <c r="Q90" s="78"/>
      <c r="R90" s="78"/>
      <c r="S90" s="78"/>
      <c r="T90" s="78"/>
      <c r="U90" s="78"/>
      <c r="V90" s="78"/>
    </row>
    <row r="91" spans="6:22">
      <c r="G91" s="76"/>
      <c r="H91" s="76"/>
      <c r="I91" s="76"/>
      <c r="J91" s="76"/>
      <c r="K91" s="76"/>
      <c r="L91" s="76"/>
      <c r="M91" s="76"/>
      <c r="N91" s="76"/>
      <c r="O91" s="76"/>
      <c r="P91" s="77"/>
      <c r="Q91" s="78"/>
      <c r="R91" s="78"/>
      <c r="S91" s="78"/>
      <c r="T91" s="78"/>
      <c r="U91" s="78"/>
      <c r="V91" s="78"/>
    </row>
    <row r="92" spans="6:22">
      <c r="G92" s="76"/>
      <c r="H92" s="76"/>
      <c r="I92" s="76"/>
      <c r="J92" s="76"/>
      <c r="K92" s="76"/>
      <c r="L92" s="76"/>
      <c r="M92" s="76"/>
      <c r="N92" s="76"/>
      <c r="O92" s="76"/>
      <c r="P92" s="77"/>
      <c r="Q92" s="78"/>
      <c r="R92" s="78"/>
      <c r="S92" s="78"/>
      <c r="T92" s="78"/>
      <c r="U92" s="78"/>
      <c r="V92" s="78"/>
    </row>
    <row r="93" spans="6:22">
      <c r="G93" s="76"/>
      <c r="H93" s="76"/>
      <c r="I93" s="76"/>
      <c r="J93" s="76"/>
      <c r="K93" s="76"/>
      <c r="L93" s="76"/>
      <c r="M93" s="76"/>
      <c r="N93" s="76"/>
      <c r="O93" s="76"/>
      <c r="P93" s="77"/>
      <c r="Q93" s="78"/>
      <c r="R93" s="78"/>
      <c r="S93" s="78"/>
      <c r="T93" s="78"/>
      <c r="U93" s="78"/>
      <c r="V93" s="78"/>
    </row>
    <row r="94" spans="6:22">
      <c r="G94" s="76"/>
      <c r="H94" s="76"/>
      <c r="I94" s="76"/>
      <c r="J94" s="76"/>
      <c r="K94" s="76"/>
      <c r="L94" s="76"/>
      <c r="M94" s="76"/>
      <c r="N94" s="76"/>
      <c r="O94" s="76"/>
      <c r="P94" s="77"/>
      <c r="Q94" s="78"/>
      <c r="R94" s="78"/>
      <c r="S94" s="78"/>
      <c r="T94" s="78"/>
      <c r="U94" s="78"/>
      <c r="V94" s="78"/>
    </row>
    <row r="95" spans="6:22">
      <c r="F95" s="75"/>
      <c r="G95" s="76"/>
      <c r="H95" s="76"/>
      <c r="I95" s="76"/>
      <c r="J95" s="76"/>
      <c r="K95" s="76"/>
      <c r="L95" s="76"/>
      <c r="M95" s="76"/>
      <c r="N95" s="76"/>
      <c r="O95" s="76"/>
      <c r="P95" s="77"/>
      <c r="Q95" s="78"/>
      <c r="R95" s="78"/>
      <c r="S95" s="78"/>
      <c r="T95" s="78"/>
      <c r="U95" s="78"/>
      <c r="V95" s="78"/>
    </row>
    <row r="96" spans="6:22">
      <c r="F96" s="75"/>
      <c r="G96" s="76"/>
      <c r="H96" s="76"/>
      <c r="I96" s="76"/>
      <c r="J96" s="76"/>
      <c r="K96" s="76"/>
      <c r="L96" s="76"/>
      <c r="M96" s="76"/>
      <c r="N96" s="76"/>
      <c r="O96" s="76"/>
      <c r="P96" s="77"/>
      <c r="Q96" s="78"/>
      <c r="R96" s="78"/>
      <c r="S96" s="78"/>
      <c r="T96" s="78"/>
      <c r="U96" s="78"/>
      <c r="V96" s="78"/>
    </row>
    <row r="97" spans="2:22">
      <c r="F97" s="75"/>
      <c r="G97" s="76"/>
      <c r="H97" s="76"/>
      <c r="I97" s="76"/>
      <c r="J97" s="76"/>
      <c r="K97" s="76"/>
      <c r="L97" s="76"/>
      <c r="M97" s="76"/>
      <c r="N97" s="76"/>
      <c r="O97" s="76"/>
      <c r="P97" s="77"/>
      <c r="Q97" s="78"/>
      <c r="R97" s="78"/>
      <c r="S97" s="78"/>
      <c r="T97" s="78"/>
      <c r="U97" s="78"/>
      <c r="V97" s="78"/>
    </row>
    <row r="98" spans="2:22">
      <c r="F98" s="75"/>
      <c r="G98" s="76"/>
      <c r="H98" s="76"/>
      <c r="I98" s="76"/>
      <c r="J98" s="76"/>
      <c r="K98" s="76"/>
      <c r="L98" s="76"/>
      <c r="M98" s="76"/>
      <c r="N98" s="76"/>
      <c r="O98" s="76"/>
      <c r="P98" s="77"/>
      <c r="Q98" s="78"/>
      <c r="R98" s="78"/>
      <c r="S98" s="78"/>
      <c r="T98" s="78"/>
      <c r="U98" s="78"/>
      <c r="V98" s="78"/>
    </row>
    <row r="100" spans="2:22" ht="16">
      <c r="B100" s="95" t="s">
        <v>513</v>
      </c>
    </row>
    <row r="102" spans="2:22" ht="17">
      <c r="F102" s="70" t="s">
        <v>11</v>
      </c>
      <c r="G102" s="70" t="s">
        <v>14</v>
      </c>
      <c r="H102" s="70" t="s">
        <v>17</v>
      </c>
      <c r="I102" s="70" t="s">
        <v>21</v>
      </c>
      <c r="J102" s="70" t="s">
        <v>51</v>
      </c>
      <c r="K102" s="70" t="s">
        <v>52</v>
      </c>
      <c r="L102" s="70" t="s">
        <v>31</v>
      </c>
      <c r="M102" s="70" t="s">
        <v>36</v>
      </c>
      <c r="N102" s="70" t="s">
        <v>39</v>
      </c>
      <c r="O102" s="70" t="s">
        <v>42</v>
      </c>
    </row>
    <row r="103" spans="2:22" ht="16">
      <c r="C103" s="90" t="s">
        <v>514</v>
      </c>
      <c r="D103" s="91">
        <v>312</v>
      </c>
      <c r="E103" s="71" t="s">
        <v>515</v>
      </c>
      <c r="F103" s="308">
        <f t="shared" ref="F103:O103" si="2">E33</f>
        <v>590</v>
      </c>
      <c r="G103" s="308">
        <f t="shared" si="2"/>
        <v>357</v>
      </c>
      <c r="H103" s="308">
        <f t="shared" si="2"/>
        <v>944</v>
      </c>
      <c r="I103" s="308">
        <f t="shared" si="2"/>
        <v>613</v>
      </c>
      <c r="J103" s="308">
        <f t="shared" si="2"/>
        <v>820</v>
      </c>
      <c r="K103" s="308">
        <f t="shared" si="2"/>
        <v>699</v>
      </c>
      <c r="L103" s="308">
        <f t="shared" si="2"/>
        <v>588</v>
      </c>
      <c r="M103" s="308">
        <f t="shared" si="2"/>
        <v>1170</v>
      </c>
      <c r="N103" s="308">
        <f t="shared" si="2"/>
        <v>995</v>
      </c>
      <c r="O103" s="308">
        <f t="shared" si="2"/>
        <v>292</v>
      </c>
    </row>
    <row r="104" spans="2:22" ht="16">
      <c r="B104" s="94" t="s">
        <v>516</v>
      </c>
      <c r="C104" s="89" t="s">
        <v>517</v>
      </c>
      <c r="D104" s="89">
        <f>0.15/D103</f>
        <v>4.8076923076923074E-4</v>
      </c>
      <c r="E104" s="71" t="s">
        <v>518</v>
      </c>
      <c r="F104" s="308">
        <f t="shared" ref="F104:O104" si="3">E34</f>
        <v>0.12</v>
      </c>
      <c r="G104" s="308">
        <f t="shared" si="3"/>
        <v>0.1</v>
      </c>
      <c r="H104" s="308">
        <f t="shared" si="3"/>
        <v>0.15</v>
      </c>
      <c r="I104" s="308">
        <f t="shared" si="3"/>
        <v>0.12</v>
      </c>
      <c r="J104" s="308">
        <f t="shared" si="3"/>
        <v>0.09</v>
      </c>
      <c r="K104" s="308">
        <f t="shared" si="3"/>
        <v>0.09</v>
      </c>
      <c r="L104" s="308">
        <f t="shared" si="3"/>
        <v>0.1</v>
      </c>
      <c r="M104" s="308">
        <f t="shared" si="3"/>
        <v>0.12</v>
      </c>
      <c r="N104" s="308">
        <f t="shared" si="3"/>
        <v>0.2</v>
      </c>
      <c r="O104" s="308">
        <f t="shared" si="3"/>
        <v>0.1</v>
      </c>
    </row>
    <row r="105" spans="2:22" ht="17">
      <c r="B105" s="94" t="s">
        <v>519</v>
      </c>
      <c r="C105" s="88" t="s">
        <v>520</v>
      </c>
      <c r="D105" s="88">
        <v>1.65</v>
      </c>
      <c r="E105" s="92" t="s">
        <v>1</v>
      </c>
      <c r="F105" s="309" t="s">
        <v>10</v>
      </c>
      <c r="G105" s="309" t="s">
        <v>13</v>
      </c>
      <c r="H105" s="309" t="s">
        <v>16</v>
      </c>
      <c r="I105" t="s">
        <v>20</v>
      </c>
      <c r="J105" s="309" t="s">
        <v>23</v>
      </c>
      <c r="K105" s="309" t="s">
        <v>27</v>
      </c>
      <c r="L105" s="309" t="s">
        <v>30</v>
      </c>
      <c r="M105" s="309" t="s">
        <v>34</v>
      </c>
      <c r="N105" s="309" t="s">
        <v>38</v>
      </c>
      <c r="O105" s="309" t="s">
        <v>41</v>
      </c>
    </row>
    <row r="106" spans="2:22" ht="16">
      <c r="C106" s="93" t="s">
        <v>521</v>
      </c>
      <c r="D106" s="93" t="s">
        <v>522</v>
      </c>
      <c r="E106" s="71" t="s">
        <v>523</v>
      </c>
      <c r="F106" s="308">
        <v>3</v>
      </c>
      <c r="G106" s="308">
        <v>1</v>
      </c>
      <c r="H106" s="308">
        <v>2</v>
      </c>
      <c r="I106" s="308">
        <v>1</v>
      </c>
      <c r="J106" s="308">
        <v>4</v>
      </c>
      <c r="K106" s="308">
        <v>4</v>
      </c>
      <c r="L106" s="308">
        <v>2</v>
      </c>
      <c r="M106" s="308">
        <v>4</v>
      </c>
      <c r="N106" s="308">
        <v>1</v>
      </c>
      <c r="O106" s="308">
        <v>3</v>
      </c>
    </row>
    <row r="107" spans="2:22" ht="16">
      <c r="C107" s="1"/>
      <c r="E107" s="51" t="s">
        <v>524</v>
      </c>
      <c r="F107" s="309">
        <v>8</v>
      </c>
      <c r="G107" s="309">
        <v>9</v>
      </c>
      <c r="H107" s="309">
        <v>2</v>
      </c>
      <c r="I107" s="309">
        <v>4</v>
      </c>
      <c r="J107" s="309">
        <v>8</v>
      </c>
      <c r="K107" s="309">
        <v>8</v>
      </c>
      <c r="L107" s="309">
        <v>3</v>
      </c>
      <c r="M107" s="309">
        <v>12</v>
      </c>
      <c r="N107" s="309">
        <v>2</v>
      </c>
      <c r="O107" s="309">
        <v>4</v>
      </c>
    </row>
    <row r="108" spans="2:22" ht="16">
      <c r="B108" s="6"/>
      <c r="E108" s="71" t="s">
        <v>525</v>
      </c>
      <c r="F108" s="308">
        <v>20</v>
      </c>
      <c r="G108" s="308">
        <v>20</v>
      </c>
      <c r="H108" s="308">
        <v>20</v>
      </c>
      <c r="I108" s="310">
        <v>20</v>
      </c>
      <c r="J108" s="308">
        <v>40</v>
      </c>
      <c r="K108" s="308">
        <v>40</v>
      </c>
      <c r="L108" s="308">
        <v>20</v>
      </c>
      <c r="M108" s="308">
        <v>40</v>
      </c>
      <c r="N108" s="308">
        <v>20</v>
      </c>
      <c r="O108" s="308">
        <v>20</v>
      </c>
    </row>
    <row r="109" spans="2:22" ht="16">
      <c r="E109" s="71" t="s">
        <v>526</v>
      </c>
      <c r="F109" s="311">
        <f t="shared" ref="F109:O109" si="4">$D$104*F107</f>
        <v>3.8461538461538459E-3</v>
      </c>
      <c r="G109" s="311">
        <f t="shared" si="4"/>
        <v>4.3269230769230763E-3</v>
      </c>
      <c r="H109" s="311">
        <f t="shared" si="4"/>
        <v>9.6153846153846148E-4</v>
      </c>
      <c r="I109" s="311">
        <f t="shared" si="4"/>
        <v>1.923076923076923E-3</v>
      </c>
      <c r="J109" s="311">
        <f t="shared" si="4"/>
        <v>3.8461538461538459E-3</v>
      </c>
      <c r="K109" s="311">
        <f t="shared" si="4"/>
        <v>3.8461538461538459E-3</v>
      </c>
      <c r="L109" s="311">
        <f t="shared" si="4"/>
        <v>1.4423076923076922E-3</v>
      </c>
      <c r="M109" s="311">
        <f t="shared" si="4"/>
        <v>5.7692307692307687E-3</v>
      </c>
      <c r="N109" s="311">
        <f t="shared" si="4"/>
        <v>9.6153846153846148E-4</v>
      </c>
      <c r="O109" s="311">
        <f t="shared" si="4"/>
        <v>1.923076923076923E-3</v>
      </c>
    </row>
    <row r="110" spans="2:22" ht="16">
      <c r="E110" s="71" t="s">
        <v>527</v>
      </c>
      <c r="F110" s="308">
        <f t="shared" ref="F110:O110" si="5">F103*F104</f>
        <v>70.8</v>
      </c>
      <c r="G110" s="308">
        <f t="shared" si="5"/>
        <v>35.700000000000003</v>
      </c>
      <c r="H110" s="308">
        <f t="shared" si="5"/>
        <v>141.6</v>
      </c>
      <c r="I110" s="308">
        <f t="shared" si="5"/>
        <v>73.56</v>
      </c>
      <c r="J110" s="308">
        <f t="shared" si="5"/>
        <v>73.8</v>
      </c>
      <c r="K110" s="308">
        <f t="shared" si="5"/>
        <v>62.91</v>
      </c>
      <c r="L110" s="308">
        <f t="shared" si="5"/>
        <v>58.800000000000004</v>
      </c>
      <c r="M110" s="308">
        <f t="shared" si="5"/>
        <v>140.4</v>
      </c>
      <c r="N110" s="308">
        <f t="shared" si="5"/>
        <v>199</v>
      </c>
      <c r="O110" s="308">
        <f t="shared" si="5"/>
        <v>29.200000000000003</v>
      </c>
    </row>
    <row r="111" spans="2:22" s="6" customFormat="1" ht="16">
      <c r="B111" s="1"/>
      <c r="E111" s="72" t="s">
        <v>528</v>
      </c>
      <c r="F111" s="309">
        <f t="shared" ref="F111:O111" si="6">F103*F106</f>
        <v>1770</v>
      </c>
      <c r="G111" s="309">
        <f t="shared" si="6"/>
        <v>357</v>
      </c>
      <c r="H111" s="309">
        <f t="shared" si="6"/>
        <v>1888</v>
      </c>
      <c r="I111" s="309">
        <f t="shared" si="6"/>
        <v>613</v>
      </c>
      <c r="J111" s="309">
        <f t="shared" si="6"/>
        <v>3280</v>
      </c>
      <c r="K111" s="309">
        <f t="shared" si="6"/>
        <v>2796</v>
      </c>
      <c r="L111" s="309">
        <f t="shared" si="6"/>
        <v>1176</v>
      </c>
      <c r="M111" s="309">
        <f t="shared" si="6"/>
        <v>4680</v>
      </c>
      <c r="N111" s="309">
        <f t="shared" si="6"/>
        <v>995</v>
      </c>
      <c r="O111" s="309">
        <f t="shared" si="6"/>
        <v>876</v>
      </c>
    </row>
    <row r="112" spans="2:22" ht="16">
      <c r="E112" s="73" t="s">
        <v>529</v>
      </c>
      <c r="F112" s="312">
        <f t="shared" ref="F112:O112" si="7">SQRT(F106*(F110^2)+((F103^2)*0))</f>
        <v>122.6291971758765</v>
      </c>
      <c r="G112" s="312">
        <f t="shared" si="7"/>
        <v>35.700000000000003</v>
      </c>
      <c r="H112" s="312">
        <f t="shared" si="7"/>
        <v>200.25264043203023</v>
      </c>
      <c r="I112" s="312">
        <f t="shared" si="7"/>
        <v>73.56</v>
      </c>
      <c r="J112" s="312">
        <f t="shared" si="7"/>
        <v>147.6</v>
      </c>
      <c r="K112" s="312">
        <f t="shared" si="7"/>
        <v>125.82</v>
      </c>
      <c r="L112" s="312">
        <f t="shared" si="7"/>
        <v>83.155757467537995</v>
      </c>
      <c r="M112" s="312">
        <f t="shared" si="7"/>
        <v>280.8</v>
      </c>
      <c r="N112" s="312">
        <f t="shared" si="7"/>
        <v>199</v>
      </c>
      <c r="O112" s="312">
        <f t="shared" si="7"/>
        <v>50.575883581011219</v>
      </c>
    </row>
    <row r="113" spans="3:16" ht="16">
      <c r="E113" s="71" t="s">
        <v>530</v>
      </c>
      <c r="F113" s="312">
        <f>SQRT((2*F103*F108)/F109)</f>
        <v>2477.0950728625658</v>
      </c>
      <c r="G113" s="312">
        <f t="shared" ref="G113:O113" si="8">SQRT((2*G103*G108)/G109)</f>
        <v>1816.6636085601172</v>
      </c>
      <c r="H113" s="312">
        <f t="shared" si="8"/>
        <v>6266.6099288211644</v>
      </c>
      <c r="I113" s="312">
        <f t="shared" si="8"/>
        <v>3570.7702250354896</v>
      </c>
      <c r="J113" s="312">
        <f t="shared" si="8"/>
        <v>4129.8910397248983</v>
      </c>
      <c r="K113" s="312">
        <f t="shared" si="8"/>
        <v>3813.0302909890447</v>
      </c>
      <c r="L113" s="312">
        <f t="shared" si="8"/>
        <v>4038.2174285196684</v>
      </c>
      <c r="M113" s="312">
        <f t="shared" si="8"/>
        <v>4027.902680055714</v>
      </c>
      <c r="N113" s="312">
        <f t="shared" si="8"/>
        <v>6433.6614769507414</v>
      </c>
      <c r="O113" s="312">
        <f t="shared" si="8"/>
        <v>2464.467488119898</v>
      </c>
    </row>
    <row r="114" spans="3:16" ht="16">
      <c r="E114" s="71" t="s">
        <v>531</v>
      </c>
      <c r="F114" s="312">
        <f t="shared" ref="F114:O114" si="9">$D$105*F112</f>
        <v>202.33817534019622</v>
      </c>
      <c r="G114" s="312">
        <f t="shared" si="9"/>
        <v>58.905000000000001</v>
      </c>
      <c r="H114" s="312">
        <f t="shared" si="9"/>
        <v>330.41685671284989</v>
      </c>
      <c r="I114" s="312">
        <f t="shared" si="9"/>
        <v>121.374</v>
      </c>
      <c r="J114" s="312">
        <f t="shared" si="9"/>
        <v>243.53999999999996</v>
      </c>
      <c r="K114" s="312">
        <f t="shared" si="9"/>
        <v>207.60299999999998</v>
      </c>
      <c r="L114" s="312">
        <f t="shared" si="9"/>
        <v>137.20699982143768</v>
      </c>
      <c r="M114" s="312">
        <f t="shared" si="9"/>
        <v>463.32</v>
      </c>
      <c r="N114" s="312">
        <f t="shared" si="9"/>
        <v>328.34999999999997</v>
      </c>
      <c r="O114" s="312">
        <f t="shared" si="9"/>
        <v>83.450207908668503</v>
      </c>
    </row>
    <row r="115" spans="3:16" ht="16">
      <c r="E115" s="71" t="s">
        <v>532</v>
      </c>
      <c r="F115" s="312">
        <f t="shared" ref="F115:O115" si="10">F111+F114</f>
        <v>1972.3381753401961</v>
      </c>
      <c r="G115" s="312">
        <f t="shared" si="10"/>
        <v>415.90499999999997</v>
      </c>
      <c r="H115" s="312">
        <f t="shared" si="10"/>
        <v>2218.4168567128499</v>
      </c>
      <c r="I115" s="312">
        <f t="shared" si="10"/>
        <v>734.37400000000002</v>
      </c>
      <c r="J115" s="312">
        <f t="shared" si="10"/>
        <v>3523.54</v>
      </c>
      <c r="K115" s="312">
        <f t="shared" si="10"/>
        <v>3003.6030000000001</v>
      </c>
      <c r="L115" s="312">
        <f t="shared" si="10"/>
        <v>1313.2069998214376</v>
      </c>
      <c r="M115" s="312">
        <f t="shared" si="10"/>
        <v>5143.32</v>
      </c>
      <c r="N115" s="312">
        <f t="shared" si="10"/>
        <v>1323.35</v>
      </c>
      <c r="O115" s="312">
        <f t="shared" si="10"/>
        <v>959.45020790866852</v>
      </c>
    </row>
    <row r="116" spans="3:16" ht="16">
      <c r="E116" s="71" t="s">
        <v>533</v>
      </c>
      <c r="F116" s="132">
        <f t="shared" ref="F116:O116" si="11">F114+F113</f>
        <v>2679.4332482027621</v>
      </c>
      <c r="G116" s="132">
        <f t="shared" si="11"/>
        <v>1875.5686085601171</v>
      </c>
      <c r="H116" s="132">
        <f t="shared" si="11"/>
        <v>6597.0267855340144</v>
      </c>
      <c r="I116" s="132">
        <f t="shared" si="11"/>
        <v>3692.1442250354894</v>
      </c>
      <c r="J116" s="132">
        <f t="shared" si="11"/>
        <v>4373.4310397248983</v>
      </c>
      <c r="K116" s="132">
        <f t="shared" si="11"/>
        <v>4020.6332909890448</v>
      </c>
      <c r="L116" s="132">
        <f t="shared" si="11"/>
        <v>4175.4244283411062</v>
      </c>
      <c r="M116" s="132">
        <f t="shared" si="11"/>
        <v>4491.2226800557137</v>
      </c>
      <c r="N116" s="132">
        <f t="shared" si="11"/>
        <v>6762.0114769507418</v>
      </c>
      <c r="O116" s="132">
        <f t="shared" si="11"/>
        <v>2547.9176960285663</v>
      </c>
      <c r="P116" s="132">
        <f>SUM(F116:O116)</f>
        <v>41214.813479422461</v>
      </c>
    </row>
    <row r="117" spans="3:16" ht="16">
      <c r="E117" s="71" t="s">
        <v>534</v>
      </c>
      <c r="F117" s="132">
        <f t="shared" ref="F117:O117" si="12">F116/60</f>
        <v>44.657220803379367</v>
      </c>
      <c r="G117" s="132">
        <f t="shared" si="12"/>
        <v>31.259476809335286</v>
      </c>
      <c r="H117" s="132">
        <f t="shared" si="12"/>
        <v>109.95044642556691</v>
      </c>
      <c r="I117" s="132">
        <f t="shared" si="12"/>
        <v>61.535737083924822</v>
      </c>
      <c r="J117" s="132">
        <f t="shared" si="12"/>
        <v>72.890517328748302</v>
      </c>
      <c r="K117" s="132">
        <f t="shared" si="12"/>
        <v>67.01055484981741</v>
      </c>
      <c r="L117" s="132">
        <f t="shared" si="12"/>
        <v>69.590407139018438</v>
      </c>
      <c r="M117" s="132">
        <f t="shared" si="12"/>
        <v>74.853711334261888</v>
      </c>
      <c r="N117" s="132">
        <f t="shared" si="12"/>
        <v>112.70019128251236</v>
      </c>
      <c r="O117" s="132">
        <f t="shared" si="12"/>
        <v>42.465294933809439</v>
      </c>
      <c r="P117" s="88">
        <f>SUM(F117:O117)</f>
        <v>686.91355799037422</v>
      </c>
    </row>
    <row r="118" spans="3:16" s="96" customForma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97"/>
      <c r="P118" s="2"/>
    </row>
    <row r="119" spans="3:16" s="96" customFormat="1" ht="19">
      <c r="C119" s="2"/>
      <c r="D119" s="2"/>
      <c r="E119" s="98" t="s">
        <v>535</v>
      </c>
      <c r="F119" s="2"/>
      <c r="G119" s="2"/>
      <c r="H119" s="2"/>
      <c r="I119" s="2"/>
      <c r="J119" s="2"/>
      <c r="K119" s="2"/>
      <c r="L119" s="2"/>
      <c r="M119" s="2"/>
      <c r="N119" s="2"/>
      <c r="O119" s="97"/>
      <c r="P119" s="2"/>
    </row>
    <row r="120" spans="3:16" s="96" customFormat="1" ht="16">
      <c r="C120" s="2"/>
      <c r="D120" s="2"/>
      <c r="E120" s="99" t="s">
        <v>536</v>
      </c>
      <c r="F120" s="313" t="s">
        <v>537</v>
      </c>
      <c r="G120" s="2"/>
      <c r="H120" s="2"/>
      <c r="I120" s="2"/>
      <c r="J120" s="2"/>
      <c r="K120" s="2"/>
      <c r="L120" s="2"/>
      <c r="M120" s="2"/>
      <c r="N120" s="2"/>
      <c r="O120" s="97"/>
      <c r="P120" s="2"/>
    </row>
    <row r="121" spans="3:16" s="96" customFormat="1" ht="16">
      <c r="C121" s="2"/>
      <c r="D121" s="2"/>
      <c r="E121" s="99" t="s">
        <v>538</v>
      </c>
      <c r="F121" s="313" t="s">
        <v>539</v>
      </c>
      <c r="G121" s="2"/>
      <c r="H121" s="2"/>
      <c r="I121" s="2"/>
      <c r="J121" s="2"/>
      <c r="K121" s="2"/>
      <c r="L121" s="2"/>
      <c r="M121" s="2"/>
      <c r="N121" s="2"/>
      <c r="O121" s="97"/>
      <c r="P121" s="2"/>
    </row>
    <row r="122" spans="3:16" s="96" customFormat="1" ht="16">
      <c r="C122" s="2"/>
      <c r="D122" s="2"/>
      <c r="E122" s="99" t="s">
        <v>540</v>
      </c>
      <c r="F122" s="313" t="s">
        <v>541</v>
      </c>
      <c r="G122" s="2"/>
      <c r="H122" s="2"/>
      <c r="I122" s="2"/>
      <c r="J122" s="2"/>
      <c r="K122" s="2"/>
      <c r="L122" s="2"/>
      <c r="M122" s="2"/>
      <c r="N122" s="2"/>
      <c r="O122" s="97"/>
      <c r="P122" s="2"/>
    </row>
    <row r="123" spans="3:16" s="96" customFormat="1" ht="16">
      <c r="C123" s="2"/>
      <c r="D123" s="2"/>
      <c r="E123" s="99" t="s">
        <v>530</v>
      </c>
      <c r="F123" s="313" t="s">
        <v>542</v>
      </c>
      <c r="G123" s="2"/>
      <c r="H123" s="2"/>
      <c r="I123" s="2"/>
      <c r="J123" s="2"/>
      <c r="K123" s="2"/>
      <c r="L123" s="2"/>
      <c r="M123" s="2"/>
      <c r="N123" s="2"/>
      <c r="O123" s="97"/>
      <c r="P123" s="2"/>
    </row>
    <row r="124" spans="3:16" s="96" customFormat="1" ht="16">
      <c r="C124" s="2"/>
      <c r="D124" s="2"/>
      <c r="E124" s="99" t="s">
        <v>531</v>
      </c>
      <c r="F124" s="314" t="s">
        <v>543</v>
      </c>
      <c r="G124" s="2"/>
      <c r="H124" s="2"/>
      <c r="I124" s="2"/>
      <c r="J124" s="2"/>
      <c r="K124" s="2"/>
      <c r="L124" s="2"/>
      <c r="M124" s="2"/>
      <c r="N124" s="2"/>
      <c r="O124" s="97"/>
      <c r="P124" s="2"/>
    </row>
    <row r="125" spans="3:16" s="96" customFormat="1" ht="16">
      <c r="C125" s="2"/>
      <c r="D125" s="2"/>
      <c r="E125" s="99" t="s">
        <v>532</v>
      </c>
      <c r="F125" s="313" t="s">
        <v>544</v>
      </c>
      <c r="G125" s="2"/>
      <c r="H125" s="2"/>
      <c r="I125" s="2"/>
      <c r="J125" s="2"/>
      <c r="K125" s="2"/>
      <c r="L125" s="2"/>
      <c r="M125" s="2"/>
      <c r="N125" s="2"/>
      <c r="O125" s="97"/>
      <c r="P125" s="2"/>
    </row>
    <row r="126" spans="3:16" s="96" customFormat="1" ht="16">
      <c r="C126" s="2"/>
      <c r="D126" s="2"/>
      <c r="E126" s="99" t="s">
        <v>545</v>
      </c>
      <c r="F126" s="313" t="s">
        <v>546</v>
      </c>
      <c r="G126" s="2"/>
      <c r="H126" s="2"/>
      <c r="I126" s="2"/>
      <c r="J126" s="2"/>
      <c r="K126" s="2"/>
      <c r="L126" s="2"/>
      <c r="M126" s="2"/>
      <c r="N126" s="2"/>
      <c r="O126" s="97"/>
      <c r="P126" s="2"/>
    </row>
    <row r="129" spans="2:16" ht="16">
      <c r="B129" s="95" t="s">
        <v>547</v>
      </c>
    </row>
    <row r="130" spans="2:16" ht="16">
      <c r="C130" s="90" t="s">
        <v>548</v>
      </c>
      <c r="D130" s="91">
        <v>6</v>
      </c>
      <c r="E130" s="101" t="s">
        <v>549</v>
      </c>
      <c r="F130" s="74">
        <f>$D$105*SQRT(6+F106)*F110</f>
        <v>350.45999999999992</v>
      </c>
      <c r="G130" s="74">
        <f t="shared" ref="G130:O130" si="13">$D$105*SQRT(6+G106)*G110</f>
        <v>155.84798097825973</v>
      </c>
      <c r="H130" s="74">
        <f t="shared" si="13"/>
        <v>660.83371342569978</v>
      </c>
      <c r="I130" s="74">
        <f t="shared" si="13"/>
        <v>321.12541962915361</v>
      </c>
      <c r="J130" s="74">
        <f t="shared" si="13"/>
        <v>385.07055067870351</v>
      </c>
      <c r="K130" s="74">
        <f t="shared" si="13"/>
        <v>328.24916454196801</v>
      </c>
      <c r="L130" s="74">
        <f t="shared" si="13"/>
        <v>274.41399964287535</v>
      </c>
      <c r="M130" s="74">
        <f t="shared" si="13"/>
        <v>732.57324275460678</v>
      </c>
      <c r="N130" s="74">
        <f t="shared" si="13"/>
        <v>868.73244298805832</v>
      </c>
      <c r="O130" s="74">
        <f t="shared" si="13"/>
        <v>144.54</v>
      </c>
    </row>
    <row r="131" spans="2:16" ht="16">
      <c r="E131" s="100" t="s">
        <v>550</v>
      </c>
      <c r="F131" s="74">
        <f>(6+F106)*F103+F130</f>
        <v>5660.46</v>
      </c>
      <c r="G131" s="132">
        <f t="shared" ref="G131:O131" si="14">(6+G106)*G103+G130</f>
        <v>2654.8479809782598</v>
      </c>
      <c r="H131" s="132">
        <f t="shared" si="14"/>
        <v>8212.8337134256999</v>
      </c>
      <c r="I131" s="132">
        <f t="shared" si="14"/>
        <v>4612.1254196291538</v>
      </c>
      <c r="J131" s="132">
        <f t="shared" si="14"/>
        <v>8585.0705506787035</v>
      </c>
      <c r="K131" s="132">
        <f t="shared" si="14"/>
        <v>7318.2491645419677</v>
      </c>
      <c r="L131" s="132">
        <f t="shared" si="14"/>
        <v>4978.4139996428758</v>
      </c>
      <c r="M131" s="132">
        <f t="shared" si="14"/>
        <v>12432.573242754606</v>
      </c>
      <c r="N131" s="132">
        <f t="shared" si="14"/>
        <v>7833.7324429880582</v>
      </c>
      <c r="O131" s="132">
        <f t="shared" si="14"/>
        <v>2772.54</v>
      </c>
      <c r="P131" s="133">
        <f>SUM(F131:O131)</f>
        <v>65060.846514639328</v>
      </c>
    </row>
    <row r="132" spans="2:16" ht="16">
      <c r="E132" s="100" t="s">
        <v>551</v>
      </c>
      <c r="F132" s="74">
        <f>F131/60</f>
        <v>94.340999999999994</v>
      </c>
      <c r="G132" s="132">
        <f t="shared" ref="G132:O132" si="15">G131/60</f>
        <v>44.247466349637662</v>
      </c>
      <c r="H132" s="132">
        <f t="shared" si="15"/>
        <v>136.88056189042834</v>
      </c>
      <c r="I132" s="132">
        <f t="shared" si="15"/>
        <v>76.868756993819233</v>
      </c>
      <c r="J132" s="132">
        <f t="shared" si="15"/>
        <v>143.08450917797839</v>
      </c>
      <c r="K132" s="132">
        <f t="shared" si="15"/>
        <v>121.9708194090328</v>
      </c>
      <c r="L132" s="132">
        <f t="shared" si="15"/>
        <v>82.973566660714596</v>
      </c>
      <c r="M132" s="132">
        <f t="shared" si="15"/>
        <v>207.2095540459101</v>
      </c>
      <c r="N132" s="132">
        <f t="shared" si="15"/>
        <v>130.56220738313431</v>
      </c>
      <c r="O132" s="132">
        <f t="shared" si="15"/>
        <v>46.208999999999996</v>
      </c>
      <c r="P132" s="133">
        <f>SUM(F132:O132)</f>
        <v>1084.3474419106553</v>
      </c>
    </row>
    <row r="137" spans="2:16" ht="19">
      <c r="E137" s="98" t="s">
        <v>535</v>
      </c>
      <c r="F137" s="2"/>
    </row>
    <row r="138" spans="2:16" ht="16">
      <c r="E138" s="99" t="s">
        <v>552</v>
      </c>
      <c r="F138" s="313" t="s">
        <v>553</v>
      </c>
    </row>
    <row r="139" spans="2:16" ht="16">
      <c r="E139" s="99" t="s">
        <v>554</v>
      </c>
      <c r="F139" s="313" t="s">
        <v>555</v>
      </c>
    </row>
  </sheetData>
  <mergeCells count="4">
    <mergeCell ref="C1:D1"/>
    <mergeCell ref="E1:O1"/>
    <mergeCell ref="A33:D33"/>
    <mergeCell ref="A34:D34"/>
  </mergeCells>
  <pageMargins left="0.7" right="0.7" top="0.75" bottom="0.75" header="0.3" footer="0.3"/>
  <pageSetup paperSize="9" orientation="portrait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lha9"/>
  <dimension ref="A1:T345"/>
  <sheetViews>
    <sheetView zoomScale="51" zoomScaleNormal="51" workbookViewId="0"/>
  </sheetViews>
  <sheetFormatPr baseColWidth="10" defaultColWidth="8.83203125" defaultRowHeight="15"/>
  <cols>
    <col min="2" max="3" width="9.83203125" bestFit="1" customWidth="1"/>
    <col min="4" max="4" width="18.6640625" bestFit="1" customWidth="1"/>
    <col min="5" max="5" width="19.83203125" bestFit="1" customWidth="1"/>
    <col min="7" max="7" width="21.33203125" style="85" customWidth="1"/>
    <col min="8" max="8" width="12.5" style="26" customWidth="1"/>
    <col min="10" max="10" width="21.33203125" style="85" customWidth="1"/>
    <col min="11" max="12" width="12.5" style="26" customWidth="1"/>
    <col min="13" max="13" width="18.6640625" style="26" bestFit="1" customWidth="1"/>
    <col min="14" max="14" width="19.83203125" style="26" bestFit="1" customWidth="1"/>
    <col min="15" max="17" width="12.5" style="26" customWidth="1"/>
    <col min="19" max="19" width="21.33203125" style="85" customWidth="1"/>
    <col min="20" max="20" width="12.5" style="26" customWidth="1"/>
  </cols>
  <sheetData>
    <row r="1" spans="1:20">
      <c r="A1" s="17"/>
      <c r="B1" s="17" t="s">
        <v>113</v>
      </c>
      <c r="C1" s="17" t="s">
        <v>114</v>
      </c>
      <c r="D1" s="17" t="s">
        <v>115</v>
      </c>
      <c r="E1" s="17" t="s">
        <v>116</v>
      </c>
      <c r="G1" s="84" t="s">
        <v>556</v>
      </c>
      <c r="H1" s="86" t="s">
        <v>557</v>
      </c>
      <c r="J1"/>
      <c r="K1"/>
      <c r="L1"/>
      <c r="M1"/>
      <c r="N1"/>
      <c r="O1"/>
      <c r="P1"/>
      <c r="Q1"/>
      <c r="S1"/>
      <c r="T1"/>
    </row>
    <row r="2" spans="1:20">
      <c r="A2">
        <v>129</v>
      </c>
      <c r="B2" t="s">
        <v>249</v>
      </c>
      <c r="C2" t="s">
        <v>231</v>
      </c>
      <c r="D2">
        <v>45877</v>
      </c>
      <c r="E2">
        <f t="shared" ref="E2:E8" si="0">D2*16</f>
        <v>734032</v>
      </c>
      <c r="G2" s="85">
        <f>D2/$D$345</f>
        <v>2.0803386076781668E-2</v>
      </c>
      <c r="H2" s="87">
        <f>G2</f>
        <v>2.0803386076781668E-2</v>
      </c>
      <c r="I2" t="s">
        <v>558</v>
      </c>
      <c r="J2">
        <v>1</v>
      </c>
      <c r="K2" s="165">
        <f>1/343</f>
        <v>2.9154518950437317E-3</v>
      </c>
      <c r="L2" s="164">
        <f>K2</f>
        <v>2.9154518950437317E-3</v>
      </c>
      <c r="M2"/>
      <c r="N2"/>
      <c r="O2"/>
      <c r="P2"/>
      <c r="Q2"/>
      <c r="S2"/>
      <c r="T2"/>
    </row>
    <row r="3" spans="1:20">
      <c r="A3">
        <v>113</v>
      </c>
      <c r="B3" t="s">
        <v>233</v>
      </c>
      <c r="C3" t="s">
        <v>231</v>
      </c>
      <c r="D3">
        <v>39720</v>
      </c>
      <c r="E3">
        <f t="shared" si="0"/>
        <v>635520</v>
      </c>
      <c r="G3" s="85">
        <f>D3/$D$345</f>
        <v>1.8011432634430495E-2</v>
      </c>
      <c r="H3" s="87">
        <f t="shared" ref="H3:H66" si="1">H2+G3</f>
        <v>3.881481871121216E-2</v>
      </c>
      <c r="I3" t="s">
        <v>558</v>
      </c>
      <c r="J3">
        <v>2</v>
      </c>
      <c r="K3" s="165">
        <f t="shared" ref="K3:K66" si="2">1/343</f>
        <v>2.9154518950437317E-3</v>
      </c>
      <c r="L3" s="164">
        <f>L2+K3</f>
        <v>5.8309037900874635E-3</v>
      </c>
      <c r="M3"/>
      <c r="N3"/>
      <c r="O3"/>
      <c r="P3"/>
      <c r="Q3"/>
      <c r="S3"/>
      <c r="T3"/>
    </row>
    <row r="4" spans="1:20">
      <c r="A4">
        <v>121</v>
      </c>
      <c r="B4" t="s">
        <v>241</v>
      </c>
      <c r="C4" t="s">
        <v>231</v>
      </c>
      <c r="D4">
        <v>39064</v>
      </c>
      <c r="E4">
        <f t="shared" si="0"/>
        <v>625024</v>
      </c>
      <c r="G4" s="85">
        <f t="shared" ref="G4:G65" si="3">D4/$D$345</f>
        <v>1.7713962850740003E-2</v>
      </c>
      <c r="H4" s="87">
        <f t="shared" si="1"/>
        <v>5.6528781561952166E-2</v>
      </c>
      <c r="I4" t="s">
        <v>558</v>
      </c>
      <c r="J4">
        <v>3</v>
      </c>
      <c r="K4" s="165">
        <f t="shared" si="2"/>
        <v>2.9154518950437317E-3</v>
      </c>
      <c r="L4" s="164">
        <f t="shared" ref="L4:L67" si="4">L3+K4</f>
        <v>8.7463556851311956E-3</v>
      </c>
      <c r="M4"/>
      <c r="N4"/>
      <c r="O4"/>
      <c r="P4"/>
      <c r="Q4"/>
      <c r="S4"/>
      <c r="T4"/>
    </row>
    <row r="5" spans="1:20">
      <c r="A5">
        <v>119</v>
      </c>
      <c r="B5" t="s">
        <v>239</v>
      </c>
      <c r="C5" t="s">
        <v>231</v>
      </c>
      <c r="D5">
        <v>34691</v>
      </c>
      <c r="E5">
        <f t="shared" si="0"/>
        <v>555056</v>
      </c>
      <c r="G5" s="85">
        <f t="shared" si="3"/>
        <v>1.5730982112815414E-2</v>
      </c>
      <c r="H5" s="87">
        <f t="shared" si="1"/>
        <v>7.225976367476758E-2</v>
      </c>
      <c r="I5" t="s">
        <v>558</v>
      </c>
      <c r="J5">
        <v>4</v>
      </c>
      <c r="K5" s="165">
        <f t="shared" si="2"/>
        <v>2.9154518950437317E-3</v>
      </c>
      <c r="L5" s="164">
        <f t="shared" si="4"/>
        <v>1.1661807580174927E-2</v>
      </c>
      <c r="M5"/>
      <c r="N5"/>
      <c r="O5"/>
      <c r="P5"/>
      <c r="Q5"/>
      <c r="S5"/>
      <c r="T5"/>
    </row>
    <row r="6" spans="1:20">
      <c r="A6">
        <v>122</v>
      </c>
      <c r="B6" t="s">
        <v>242</v>
      </c>
      <c r="C6" t="s">
        <v>231</v>
      </c>
      <c r="D6">
        <v>29469</v>
      </c>
      <c r="E6">
        <f t="shared" si="0"/>
        <v>471504</v>
      </c>
      <c r="G6" s="85">
        <f t="shared" si="3"/>
        <v>1.336301380423042E-2</v>
      </c>
      <c r="H6" s="87">
        <f t="shared" si="1"/>
        <v>8.5622777478998005E-2</v>
      </c>
      <c r="I6" t="s">
        <v>558</v>
      </c>
      <c r="J6">
        <v>5</v>
      </c>
      <c r="K6" s="165">
        <f t="shared" si="2"/>
        <v>2.9154518950437317E-3</v>
      </c>
      <c r="L6" s="164">
        <f t="shared" si="4"/>
        <v>1.4577259475218658E-2</v>
      </c>
      <c r="M6"/>
      <c r="N6"/>
      <c r="O6"/>
      <c r="P6"/>
      <c r="Q6"/>
      <c r="S6"/>
      <c r="T6"/>
    </row>
    <row r="7" spans="1:20">
      <c r="A7">
        <v>128</v>
      </c>
      <c r="B7" t="s">
        <v>248</v>
      </c>
      <c r="C7" t="s">
        <v>231</v>
      </c>
      <c r="D7">
        <v>29148</v>
      </c>
      <c r="E7">
        <f t="shared" si="0"/>
        <v>466368</v>
      </c>
      <c r="G7" s="85">
        <f t="shared" si="3"/>
        <v>1.3217453132637967E-2</v>
      </c>
      <c r="H7" s="87">
        <f t="shared" si="1"/>
        <v>9.8840230611635965E-2</v>
      </c>
      <c r="I7" t="s">
        <v>558</v>
      </c>
      <c r="J7">
        <v>6</v>
      </c>
      <c r="K7" s="165">
        <f t="shared" si="2"/>
        <v>2.9154518950437317E-3</v>
      </c>
      <c r="L7" s="164">
        <f t="shared" si="4"/>
        <v>1.7492711370262391E-2</v>
      </c>
      <c r="M7"/>
      <c r="N7"/>
      <c r="O7"/>
      <c r="P7"/>
      <c r="Q7"/>
      <c r="S7"/>
      <c r="T7"/>
    </row>
    <row r="8" spans="1:20">
      <c r="A8">
        <v>114</v>
      </c>
      <c r="B8" t="s">
        <v>234</v>
      </c>
      <c r="C8" t="s">
        <v>231</v>
      </c>
      <c r="D8">
        <v>27547</v>
      </c>
      <c r="E8">
        <f t="shared" si="0"/>
        <v>440752</v>
      </c>
      <c r="G8" s="85">
        <f t="shared" si="3"/>
        <v>1.2491463614820163E-2</v>
      </c>
      <c r="H8" s="87">
        <f t="shared" si="1"/>
        <v>0.11133169422645613</v>
      </c>
      <c r="I8" t="s">
        <v>558</v>
      </c>
      <c r="J8">
        <v>7</v>
      </c>
      <c r="K8" s="165">
        <f t="shared" si="2"/>
        <v>2.9154518950437317E-3</v>
      </c>
      <c r="L8" s="164">
        <f t="shared" si="4"/>
        <v>2.0408163265306124E-2</v>
      </c>
      <c r="M8"/>
      <c r="N8"/>
      <c r="O8"/>
      <c r="P8"/>
      <c r="Q8"/>
      <c r="S8"/>
      <c r="T8"/>
    </row>
    <row r="9" spans="1:20">
      <c r="A9">
        <v>343</v>
      </c>
      <c r="B9" t="s">
        <v>469</v>
      </c>
      <c r="C9" t="s">
        <v>452</v>
      </c>
      <c r="D9">
        <v>27006</v>
      </c>
      <c r="E9">
        <f>D9*13</f>
        <v>351078</v>
      </c>
      <c r="G9" s="85">
        <f t="shared" si="3"/>
        <v>1.2246141735282727E-2</v>
      </c>
      <c r="H9" s="87">
        <f t="shared" si="1"/>
        <v>0.12357783596173885</v>
      </c>
      <c r="I9" t="s">
        <v>558</v>
      </c>
      <c r="J9">
        <v>8</v>
      </c>
      <c r="K9" s="165">
        <f t="shared" si="2"/>
        <v>2.9154518950437317E-3</v>
      </c>
      <c r="L9" s="164">
        <f t="shared" si="4"/>
        <v>2.3323615160349857E-2</v>
      </c>
      <c r="M9"/>
      <c r="N9"/>
      <c r="O9"/>
      <c r="P9"/>
      <c r="Q9"/>
      <c r="S9"/>
      <c r="T9"/>
    </row>
    <row r="10" spans="1:20">
      <c r="A10">
        <v>125</v>
      </c>
      <c r="B10" t="s">
        <v>245</v>
      </c>
      <c r="C10" t="s">
        <v>231</v>
      </c>
      <c r="D10">
        <v>26155</v>
      </c>
      <c r="E10">
        <f>D10*16</f>
        <v>418480</v>
      </c>
      <c r="G10" s="85">
        <f t="shared" si="3"/>
        <v>1.1860247244550091E-2</v>
      </c>
      <c r="H10" s="87">
        <f t="shared" si="1"/>
        <v>0.13543808320628895</v>
      </c>
      <c r="I10" t="s">
        <v>558</v>
      </c>
      <c r="J10">
        <v>9</v>
      </c>
      <c r="K10" s="165">
        <f t="shared" si="2"/>
        <v>2.9154518950437317E-3</v>
      </c>
      <c r="L10" s="164">
        <f t="shared" si="4"/>
        <v>2.623906705539359E-2</v>
      </c>
      <c r="M10"/>
      <c r="N10"/>
      <c r="O10"/>
      <c r="P10"/>
      <c r="Q10"/>
      <c r="S10"/>
      <c r="T10"/>
    </row>
    <row r="11" spans="1:20">
      <c r="A11">
        <v>116</v>
      </c>
      <c r="B11" t="s">
        <v>236</v>
      </c>
      <c r="C11" t="s">
        <v>231</v>
      </c>
      <c r="D11">
        <v>25518</v>
      </c>
      <c r="E11">
        <f>D11*16</f>
        <v>408288</v>
      </c>
      <c r="G11" s="85">
        <f t="shared" si="3"/>
        <v>1.1571393201545755E-2</v>
      </c>
      <c r="H11" s="87">
        <f t="shared" si="1"/>
        <v>0.14700947640783471</v>
      </c>
      <c r="I11" t="s">
        <v>558</v>
      </c>
      <c r="J11">
        <v>10</v>
      </c>
      <c r="K11" s="165">
        <f t="shared" si="2"/>
        <v>2.9154518950437317E-3</v>
      </c>
      <c r="L11" s="164">
        <f t="shared" si="4"/>
        <v>2.9154518950437323E-2</v>
      </c>
      <c r="M11"/>
      <c r="N11"/>
      <c r="O11"/>
      <c r="P11"/>
      <c r="Q11"/>
      <c r="S11"/>
      <c r="T11"/>
    </row>
    <row r="12" spans="1:20">
      <c r="A12">
        <v>118</v>
      </c>
      <c r="B12" t="s">
        <v>238</v>
      </c>
      <c r="C12" t="s">
        <v>231</v>
      </c>
      <c r="D12">
        <v>22120</v>
      </c>
      <c r="E12">
        <f>D12*16</f>
        <v>353920</v>
      </c>
      <c r="G12" s="85">
        <f t="shared" si="3"/>
        <v>1.0030535998831887E-2</v>
      </c>
      <c r="H12" s="87">
        <f t="shared" si="1"/>
        <v>0.1570400124066666</v>
      </c>
      <c r="I12" t="s">
        <v>558</v>
      </c>
      <c r="J12">
        <v>11</v>
      </c>
      <c r="K12" s="165">
        <f t="shared" si="2"/>
        <v>2.9154518950437317E-3</v>
      </c>
      <c r="L12" s="164">
        <f t="shared" si="4"/>
        <v>3.2069970845481056E-2</v>
      </c>
      <c r="M12"/>
      <c r="N12"/>
      <c r="O12"/>
      <c r="P12"/>
      <c r="Q12"/>
      <c r="S12"/>
      <c r="T12"/>
    </row>
    <row r="13" spans="1:20">
      <c r="A13">
        <v>262</v>
      </c>
      <c r="B13" t="s">
        <v>386</v>
      </c>
      <c r="C13" t="s">
        <v>373</v>
      </c>
      <c r="D13">
        <v>21201</v>
      </c>
      <c r="E13">
        <f>D13*6</f>
        <v>127206</v>
      </c>
      <c r="G13" s="85">
        <f t="shared" si="3"/>
        <v>9.6138062256435272E-3</v>
      </c>
      <c r="H13" s="87">
        <f t="shared" si="1"/>
        <v>0.16665381863231013</v>
      </c>
      <c r="I13" t="s">
        <v>558</v>
      </c>
      <c r="J13">
        <v>12</v>
      </c>
      <c r="K13" s="165">
        <f t="shared" si="2"/>
        <v>2.9154518950437317E-3</v>
      </c>
      <c r="L13" s="164">
        <f t="shared" si="4"/>
        <v>3.4985422740524789E-2</v>
      </c>
      <c r="M13"/>
      <c r="N13"/>
      <c r="O13"/>
      <c r="P13"/>
      <c r="Q13"/>
      <c r="S13"/>
      <c r="T13"/>
    </row>
    <row r="14" spans="1:20">
      <c r="A14">
        <v>334</v>
      </c>
      <c r="B14" t="s">
        <v>460</v>
      </c>
      <c r="C14" t="s">
        <v>452</v>
      </c>
      <c r="D14">
        <v>21138</v>
      </c>
      <c r="E14">
        <f>D14*13</f>
        <v>274794</v>
      </c>
      <c r="G14" s="85">
        <f t="shared" si="3"/>
        <v>9.5852382433683735E-3</v>
      </c>
      <c r="H14" s="87">
        <f t="shared" si="1"/>
        <v>0.17623905687567851</v>
      </c>
      <c r="I14" t="s">
        <v>558</v>
      </c>
      <c r="J14">
        <v>13</v>
      </c>
      <c r="K14" s="165">
        <f t="shared" si="2"/>
        <v>2.9154518950437317E-3</v>
      </c>
      <c r="L14" s="164">
        <f t="shared" si="4"/>
        <v>3.7900874635568522E-2</v>
      </c>
      <c r="M14"/>
      <c r="N14"/>
      <c r="O14"/>
      <c r="P14"/>
      <c r="Q14"/>
      <c r="S14"/>
      <c r="T14"/>
    </row>
    <row r="15" spans="1:20">
      <c r="A15">
        <v>342</v>
      </c>
      <c r="B15" t="s">
        <v>468</v>
      </c>
      <c r="C15" t="s">
        <v>452</v>
      </c>
      <c r="D15">
        <v>20680</v>
      </c>
      <c r="E15">
        <f>D15*13</f>
        <v>268840</v>
      </c>
      <c r="G15" s="85">
        <f t="shared" si="3"/>
        <v>9.3775535468283641E-3</v>
      </c>
      <c r="H15" s="87">
        <f t="shared" si="1"/>
        <v>0.18561661042250688</v>
      </c>
      <c r="I15" t="s">
        <v>558</v>
      </c>
      <c r="J15">
        <v>14</v>
      </c>
      <c r="K15" s="165">
        <f t="shared" si="2"/>
        <v>2.9154518950437317E-3</v>
      </c>
      <c r="L15" s="164">
        <f t="shared" si="4"/>
        <v>4.0816326530612256E-2</v>
      </c>
      <c r="M15"/>
      <c r="N15"/>
      <c r="O15"/>
      <c r="P15"/>
      <c r="Q15"/>
      <c r="S15"/>
      <c r="T15"/>
    </row>
    <row r="16" spans="1:20">
      <c r="A16">
        <v>341</v>
      </c>
      <c r="B16" t="s">
        <v>467</v>
      </c>
      <c r="C16" t="s">
        <v>452</v>
      </c>
      <c r="D16">
        <v>19861</v>
      </c>
      <c r="E16">
        <f>D16*13</f>
        <v>258193</v>
      </c>
      <c r="G16" s="85">
        <f t="shared" si="3"/>
        <v>9.0061697772513619E-3</v>
      </c>
      <c r="H16" s="87">
        <f t="shared" si="1"/>
        <v>0.19462278019975823</v>
      </c>
      <c r="I16" t="s">
        <v>558</v>
      </c>
      <c r="J16">
        <v>15</v>
      </c>
      <c r="K16" s="165">
        <f t="shared" si="2"/>
        <v>2.9154518950437317E-3</v>
      </c>
      <c r="L16" s="164">
        <f t="shared" si="4"/>
        <v>4.3731778425655989E-2</v>
      </c>
      <c r="M16"/>
      <c r="N16"/>
      <c r="O16"/>
      <c r="P16"/>
      <c r="Q16"/>
      <c r="S16"/>
      <c r="T16"/>
    </row>
    <row r="17" spans="1:20">
      <c r="A17">
        <v>264</v>
      </c>
      <c r="B17" t="s">
        <v>388</v>
      </c>
      <c r="C17" t="s">
        <v>373</v>
      </c>
      <c r="D17">
        <v>18698</v>
      </c>
      <c r="E17">
        <f>D17*6</f>
        <v>112188</v>
      </c>
      <c r="G17" s="85">
        <f t="shared" si="3"/>
        <v>8.4787957552512946E-3</v>
      </c>
      <c r="H17" s="87">
        <f t="shared" si="1"/>
        <v>0.20310157595500952</v>
      </c>
      <c r="I17" t="s">
        <v>558</v>
      </c>
      <c r="J17">
        <v>16</v>
      </c>
      <c r="K17" s="165">
        <f t="shared" si="2"/>
        <v>2.9154518950437317E-3</v>
      </c>
      <c r="L17" s="164">
        <f t="shared" si="4"/>
        <v>4.6647230320699722E-2</v>
      </c>
      <c r="M17"/>
      <c r="N17"/>
      <c r="O17"/>
      <c r="P17"/>
      <c r="Q17"/>
      <c r="S17"/>
      <c r="T17"/>
    </row>
    <row r="18" spans="1:20">
      <c r="A18">
        <v>255</v>
      </c>
      <c r="B18" t="s">
        <v>379</v>
      </c>
      <c r="C18" t="s">
        <v>373</v>
      </c>
      <c r="D18">
        <v>17689</v>
      </c>
      <c r="E18">
        <f>D18*6</f>
        <v>106134</v>
      </c>
      <c r="G18" s="85">
        <f t="shared" si="3"/>
        <v>8.021254578812715E-3</v>
      </c>
      <c r="H18" s="87">
        <f t="shared" si="1"/>
        <v>0.21112283053382225</v>
      </c>
      <c r="I18" t="s">
        <v>558</v>
      </c>
      <c r="J18">
        <v>17</v>
      </c>
      <c r="K18" s="165">
        <f t="shared" si="2"/>
        <v>2.9154518950437317E-3</v>
      </c>
      <c r="L18" s="164">
        <f t="shared" si="4"/>
        <v>4.9562682215743455E-2</v>
      </c>
      <c r="M18"/>
      <c r="N18"/>
      <c r="O18"/>
      <c r="P18"/>
      <c r="Q18"/>
      <c r="S18"/>
      <c r="T18"/>
    </row>
    <row r="19" spans="1:20">
      <c r="A19">
        <v>309</v>
      </c>
      <c r="B19" t="s">
        <v>434</v>
      </c>
      <c r="C19" t="s">
        <v>403</v>
      </c>
      <c r="D19">
        <v>17214</v>
      </c>
      <c r="E19">
        <f>D19*4</f>
        <v>68856</v>
      </c>
      <c r="G19" s="85">
        <f t="shared" si="3"/>
        <v>7.8058610616587752E-3</v>
      </c>
      <c r="H19" s="87">
        <f t="shared" si="1"/>
        <v>0.21892869159548103</v>
      </c>
      <c r="I19" t="s">
        <v>558</v>
      </c>
      <c r="J19">
        <v>18</v>
      </c>
      <c r="K19" s="165">
        <f t="shared" si="2"/>
        <v>2.9154518950437317E-3</v>
      </c>
      <c r="L19" s="164">
        <f t="shared" si="4"/>
        <v>5.2478134110787188E-2</v>
      </c>
      <c r="M19"/>
      <c r="N19"/>
      <c r="O19"/>
      <c r="P19"/>
      <c r="Q19"/>
      <c r="S19"/>
      <c r="T19"/>
    </row>
    <row r="20" spans="1:20">
      <c r="A20">
        <v>277</v>
      </c>
      <c r="B20" t="s">
        <v>401</v>
      </c>
      <c r="C20" t="s">
        <v>373</v>
      </c>
      <c r="D20">
        <v>17080</v>
      </c>
      <c r="E20">
        <f>D20*6</f>
        <v>102480</v>
      </c>
      <c r="G20" s="85">
        <f t="shared" si="3"/>
        <v>7.7450974168195583E-3</v>
      </c>
      <c r="H20" s="87">
        <f t="shared" si="1"/>
        <v>0.22667378901230059</v>
      </c>
      <c r="I20" t="s">
        <v>558</v>
      </c>
      <c r="J20">
        <v>19</v>
      </c>
      <c r="K20" s="165">
        <f t="shared" si="2"/>
        <v>2.9154518950437317E-3</v>
      </c>
      <c r="L20" s="164">
        <f t="shared" si="4"/>
        <v>5.5393586005830921E-2</v>
      </c>
      <c r="M20"/>
      <c r="N20"/>
      <c r="O20"/>
      <c r="P20"/>
      <c r="Q20"/>
      <c r="S20"/>
      <c r="T20"/>
    </row>
    <row r="21" spans="1:20">
      <c r="A21">
        <v>333</v>
      </c>
      <c r="B21" t="s">
        <v>459</v>
      </c>
      <c r="C21" t="s">
        <v>452</v>
      </c>
      <c r="D21">
        <v>17012</v>
      </c>
      <c r="E21">
        <f>D21*13</f>
        <v>221156</v>
      </c>
      <c r="G21" s="85">
        <f t="shared" si="3"/>
        <v>7.7142621343638364E-3</v>
      </c>
      <c r="H21" s="87">
        <f t="shared" si="1"/>
        <v>0.23438805114666442</v>
      </c>
      <c r="I21" t="s">
        <v>558</v>
      </c>
      <c r="J21">
        <v>20</v>
      </c>
      <c r="K21" s="165">
        <f t="shared" si="2"/>
        <v>2.9154518950437317E-3</v>
      </c>
      <c r="L21" s="164">
        <f t="shared" si="4"/>
        <v>5.8309037900874654E-2</v>
      </c>
      <c r="M21"/>
      <c r="N21"/>
      <c r="O21"/>
      <c r="P21"/>
      <c r="Q21"/>
      <c r="S21"/>
      <c r="T21"/>
    </row>
    <row r="22" spans="1:20">
      <c r="A22">
        <v>282</v>
      </c>
      <c r="B22" t="s">
        <v>407</v>
      </c>
      <c r="C22" t="s">
        <v>403</v>
      </c>
      <c r="D22">
        <v>16975</v>
      </c>
      <c r="E22">
        <f>D22*4</f>
        <v>67900</v>
      </c>
      <c r="G22" s="85">
        <f t="shared" si="3"/>
        <v>7.6974841130276351E-3</v>
      </c>
      <c r="H22" s="87">
        <f t="shared" si="1"/>
        <v>0.24208553525969206</v>
      </c>
      <c r="I22" t="s">
        <v>558</v>
      </c>
      <c r="J22">
        <v>21</v>
      </c>
      <c r="K22" s="165">
        <f t="shared" si="2"/>
        <v>2.9154518950437317E-3</v>
      </c>
      <c r="L22" s="164">
        <f t="shared" si="4"/>
        <v>6.1224489795918387E-2</v>
      </c>
      <c r="M22"/>
      <c r="N22"/>
      <c r="O22"/>
      <c r="P22"/>
      <c r="Q22"/>
      <c r="S22"/>
      <c r="T22"/>
    </row>
    <row r="23" spans="1:20">
      <c r="A23">
        <v>263</v>
      </c>
      <c r="B23" t="s">
        <v>387</v>
      </c>
      <c r="C23" t="s">
        <v>373</v>
      </c>
      <c r="D23">
        <v>16839</v>
      </c>
      <c r="E23">
        <f>D23*6</f>
        <v>101034</v>
      </c>
      <c r="G23" s="85">
        <f t="shared" si="3"/>
        <v>7.6358135481161913E-3</v>
      </c>
      <c r="H23" s="87">
        <f t="shared" si="1"/>
        <v>0.24972134880780825</v>
      </c>
      <c r="I23" t="s">
        <v>558</v>
      </c>
      <c r="J23">
        <v>22</v>
      </c>
      <c r="K23" s="165">
        <f t="shared" si="2"/>
        <v>2.9154518950437317E-3</v>
      </c>
      <c r="L23" s="164">
        <f t="shared" si="4"/>
        <v>6.4139941690962113E-2</v>
      </c>
      <c r="M23"/>
      <c r="N23"/>
      <c r="O23"/>
      <c r="P23"/>
      <c r="Q23"/>
      <c r="S23"/>
      <c r="T23"/>
    </row>
    <row r="24" spans="1:20">
      <c r="A24">
        <v>284</v>
      </c>
      <c r="B24" t="s">
        <v>409</v>
      </c>
      <c r="C24" t="s">
        <v>403</v>
      </c>
      <c r="D24">
        <v>16611</v>
      </c>
      <c r="E24">
        <f>D24*4</f>
        <v>66444</v>
      </c>
      <c r="G24" s="85">
        <f t="shared" si="3"/>
        <v>7.5324246598823001E-3</v>
      </c>
      <c r="H24" s="87">
        <f t="shared" si="1"/>
        <v>0.25725377346769057</v>
      </c>
      <c r="I24" t="s">
        <v>558</v>
      </c>
      <c r="J24">
        <v>23</v>
      </c>
      <c r="K24" s="165">
        <f t="shared" si="2"/>
        <v>2.9154518950437317E-3</v>
      </c>
      <c r="L24" s="164">
        <f t="shared" si="4"/>
        <v>6.7055393586005846E-2</v>
      </c>
      <c r="M24"/>
      <c r="N24"/>
      <c r="O24"/>
      <c r="P24"/>
      <c r="Q24"/>
      <c r="S24"/>
      <c r="T24"/>
    </row>
    <row r="25" spans="1:20">
      <c r="A25">
        <v>87</v>
      </c>
      <c r="B25" t="s">
        <v>206</v>
      </c>
      <c r="C25" t="s">
        <v>196</v>
      </c>
      <c r="D25">
        <v>16603</v>
      </c>
      <c r="E25">
        <f>D25*12</f>
        <v>199236</v>
      </c>
      <c r="G25" s="85">
        <f t="shared" si="3"/>
        <v>7.5287969795933916E-3</v>
      </c>
      <c r="H25" s="87">
        <f t="shared" si="1"/>
        <v>0.26478257044728398</v>
      </c>
      <c r="I25" t="s">
        <v>558</v>
      </c>
      <c r="J25">
        <v>24</v>
      </c>
      <c r="K25" s="165">
        <f t="shared" si="2"/>
        <v>2.9154518950437317E-3</v>
      </c>
      <c r="L25" s="164">
        <f t="shared" si="4"/>
        <v>6.9970845481049579E-2</v>
      </c>
      <c r="M25"/>
      <c r="N25"/>
      <c r="O25"/>
      <c r="P25"/>
      <c r="Q25"/>
      <c r="S25"/>
      <c r="T25"/>
    </row>
    <row r="26" spans="1:20">
      <c r="A26">
        <v>48</v>
      </c>
      <c r="B26" t="s">
        <v>166</v>
      </c>
      <c r="C26" t="s">
        <v>150</v>
      </c>
      <c r="D26">
        <v>15850</v>
      </c>
      <c r="E26">
        <f>D26*3</f>
        <v>47550</v>
      </c>
      <c r="G26" s="85">
        <f t="shared" si="3"/>
        <v>7.1873415723998826E-3</v>
      </c>
      <c r="H26" s="87">
        <f t="shared" si="1"/>
        <v>0.27196991201968385</v>
      </c>
      <c r="I26" t="s">
        <v>558</v>
      </c>
      <c r="J26">
        <v>25</v>
      </c>
      <c r="K26" s="165">
        <f t="shared" si="2"/>
        <v>2.9154518950437317E-3</v>
      </c>
      <c r="L26" s="164">
        <f t="shared" si="4"/>
        <v>7.2886297376093312E-2</v>
      </c>
      <c r="M26"/>
      <c r="N26"/>
      <c r="O26"/>
      <c r="P26"/>
      <c r="Q26"/>
      <c r="S26"/>
      <c r="T26"/>
    </row>
    <row r="27" spans="1:20">
      <c r="A27">
        <v>24</v>
      </c>
      <c r="B27" t="s">
        <v>141</v>
      </c>
      <c r="C27" t="s">
        <v>118</v>
      </c>
      <c r="D27">
        <v>15762</v>
      </c>
      <c r="E27">
        <f>D27*5</f>
        <v>78810</v>
      </c>
      <c r="G27" s="85">
        <f t="shared" si="3"/>
        <v>7.1474370892218898E-3</v>
      </c>
      <c r="H27" s="87">
        <f t="shared" si="1"/>
        <v>0.27911734910890573</v>
      </c>
      <c r="I27" t="s">
        <v>558</v>
      </c>
      <c r="J27">
        <v>26</v>
      </c>
      <c r="K27" s="165">
        <f t="shared" si="2"/>
        <v>2.9154518950437317E-3</v>
      </c>
      <c r="L27" s="164">
        <f t="shared" si="4"/>
        <v>7.5801749271137045E-2</v>
      </c>
      <c r="M27"/>
      <c r="N27"/>
      <c r="O27"/>
      <c r="P27"/>
      <c r="Q27"/>
      <c r="S27"/>
      <c r="T27"/>
    </row>
    <row r="28" spans="1:20">
      <c r="A28">
        <v>280</v>
      </c>
      <c r="B28" t="s">
        <v>405</v>
      </c>
      <c r="C28" t="s">
        <v>403</v>
      </c>
      <c r="D28">
        <v>15592</v>
      </c>
      <c r="E28">
        <f>D28*4</f>
        <v>62368</v>
      </c>
      <c r="G28" s="85">
        <f t="shared" si="3"/>
        <v>7.0703488830825851E-3</v>
      </c>
      <c r="H28" s="87">
        <f t="shared" si="1"/>
        <v>0.28618769799198834</v>
      </c>
      <c r="I28" t="s">
        <v>558</v>
      </c>
      <c r="J28">
        <v>27</v>
      </c>
      <c r="K28" s="165">
        <f t="shared" si="2"/>
        <v>2.9154518950437317E-3</v>
      </c>
      <c r="L28" s="164">
        <f t="shared" si="4"/>
        <v>7.8717201166180778E-2</v>
      </c>
      <c r="M28"/>
      <c r="N28"/>
      <c r="O28"/>
      <c r="P28"/>
      <c r="Q28"/>
      <c r="S28"/>
      <c r="T28"/>
    </row>
    <row r="29" spans="1:20">
      <c r="A29">
        <v>258</v>
      </c>
      <c r="B29" t="s">
        <v>382</v>
      </c>
      <c r="C29" t="s">
        <v>373</v>
      </c>
      <c r="D29">
        <v>15524</v>
      </c>
      <c r="E29">
        <f>D29*6</f>
        <v>93144</v>
      </c>
      <c r="G29" s="85">
        <f t="shared" si="3"/>
        <v>7.0395136006268632E-3</v>
      </c>
      <c r="H29" s="87">
        <f t="shared" si="1"/>
        <v>0.29322721159261522</v>
      </c>
      <c r="I29" t="s">
        <v>558</v>
      </c>
      <c r="J29">
        <v>28</v>
      </c>
      <c r="K29" s="165">
        <f t="shared" si="2"/>
        <v>2.9154518950437317E-3</v>
      </c>
      <c r="L29" s="164">
        <f t="shared" si="4"/>
        <v>8.1632653061224511E-2</v>
      </c>
      <c r="M29"/>
      <c r="N29"/>
      <c r="O29"/>
      <c r="P29"/>
      <c r="Q29"/>
      <c r="S29"/>
      <c r="T29"/>
    </row>
    <row r="30" spans="1:20">
      <c r="A30">
        <v>59</v>
      </c>
      <c r="B30" t="s">
        <v>177</v>
      </c>
      <c r="C30" t="s">
        <v>150</v>
      </c>
      <c r="D30">
        <v>15230</v>
      </c>
      <c r="E30">
        <f>D30*3</f>
        <v>45690</v>
      </c>
      <c r="G30" s="85">
        <f t="shared" si="3"/>
        <v>6.906196350009477E-3</v>
      </c>
      <c r="H30" s="87">
        <f t="shared" si="1"/>
        <v>0.30013340794262472</v>
      </c>
      <c r="I30" t="s">
        <v>558</v>
      </c>
      <c r="J30">
        <v>29</v>
      </c>
      <c r="K30" s="165">
        <f t="shared" si="2"/>
        <v>2.9154518950437317E-3</v>
      </c>
      <c r="L30" s="164">
        <f t="shared" si="4"/>
        <v>8.4548104956268244E-2</v>
      </c>
      <c r="M30"/>
      <c r="N30"/>
      <c r="O30"/>
      <c r="P30"/>
      <c r="Q30"/>
      <c r="S30"/>
      <c r="T30"/>
    </row>
    <row r="31" spans="1:20">
      <c r="A31">
        <v>63</v>
      </c>
      <c r="B31" t="s">
        <v>181</v>
      </c>
      <c r="C31" t="s">
        <v>150</v>
      </c>
      <c r="D31">
        <v>15039</v>
      </c>
      <c r="E31">
        <f>D31*3</f>
        <v>45117</v>
      </c>
      <c r="G31" s="85">
        <f t="shared" si="3"/>
        <v>6.819585483111788E-3</v>
      </c>
      <c r="H31" s="87">
        <f t="shared" si="1"/>
        <v>0.30695299342573651</v>
      </c>
      <c r="I31" t="s">
        <v>558</v>
      </c>
      <c r="J31">
        <v>30</v>
      </c>
      <c r="K31" s="165">
        <f t="shared" si="2"/>
        <v>2.9154518950437317E-3</v>
      </c>
      <c r="L31" s="164">
        <f t="shared" si="4"/>
        <v>8.7463556851311977E-2</v>
      </c>
      <c r="M31"/>
      <c r="N31"/>
      <c r="O31"/>
      <c r="P31"/>
      <c r="Q31"/>
      <c r="S31"/>
      <c r="T31"/>
    </row>
    <row r="32" spans="1:20">
      <c r="A32">
        <v>92</v>
      </c>
      <c r="B32" t="s">
        <v>211</v>
      </c>
      <c r="C32" t="s">
        <v>196</v>
      </c>
      <c r="D32">
        <v>14788</v>
      </c>
      <c r="E32">
        <f>D32*12</f>
        <v>177456</v>
      </c>
      <c r="G32" s="85">
        <f t="shared" si="3"/>
        <v>6.7057670140472847E-3</v>
      </c>
      <c r="H32" s="87">
        <f t="shared" si="1"/>
        <v>0.3136587604397838</v>
      </c>
      <c r="I32" t="s">
        <v>558</v>
      </c>
      <c r="J32">
        <v>31</v>
      </c>
      <c r="K32" s="165">
        <f t="shared" si="2"/>
        <v>2.9154518950437317E-3</v>
      </c>
      <c r="L32" s="164">
        <f t="shared" si="4"/>
        <v>9.037900874635571E-2</v>
      </c>
      <c r="M32"/>
      <c r="N32"/>
      <c r="O32"/>
      <c r="P32"/>
      <c r="Q32"/>
      <c r="S32"/>
      <c r="T32"/>
    </row>
    <row r="33" spans="1:20">
      <c r="A33">
        <v>94</v>
      </c>
      <c r="B33" t="s">
        <v>213</v>
      </c>
      <c r="C33" t="s">
        <v>196</v>
      </c>
      <c r="D33">
        <v>14738</v>
      </c>
      <c r="E33">
        <f>D33*12</f>
        <v>176856</v>
      </c>
      <c r="G33" s="85">
        <f t="shared" si="3"/>
        <v>6.6830940122416076E-3</v>
      </c>
      <c r="H33" s="87">
        <f t="shared" si="1"/>
        <v>0.3203418544520254</v>
      </c>
      <c r="I33" t="s">
        <v>558</v>
      </c>
      <c r="J33">
        <v>32</v>
      </c>
      <c r="K33" s="165">
        <f t="shared" si="2"/>
        <v>2.9154518950437317E-3</v>
      </c>
      <c r="L33" s="164">
        <f t="shared" si="4"/>
        <v>9.3294460641399443E-2</v>
      </c>
      <c r="M33"/>
      <c r="N33"/>
      <c r="O33"/>
      <c r="P33"/>
      <c r="Q33"/>
      <c r="S33"/>
      <c r="T33"/>
    </row>
    <row r="34" spans="1:20">
      <c r="A34">
        <v>91</v>
      </c>
      <c r="B34" t="s">
        <v>210</v>
      </c>
      <c r="C34" t="s">
        <v>196</v>
      </c>
      <c r="D34">
        <v>14734</v>
      </c>
      <c r="E34">
        <f>D34*12</f>
        <v>176808</v>
      </c>
      <c r="G34" s="85">
        <f t="shared" si="3"/>
        <v>6.6812801720971529E-3</v>
      </c>
      <c r="H34" s="87">
        <f t="shared" si="1"/>
        <v>0.32702313462412252</v>
      </c>
      <c r="I34" t="s">
        <v>558</v>
      </c>
      <c r="J34">
        <v>33</v>
      </c>
      <c r="K34" s="165">
        <f t="shared" si="2"/>
        <v>2.9154518950437317E-3</v>
      </c>
      <c r="L34" s="164">
        <f t="shared" si="4"/>
        <v>9.6209912536443176E-2</v>
      </c>
      <c r="M34"/>
      <c r="N34"/>
      <c r="O34"/>
      <c r="P34"/>
      <c r="Q34"/>
      <c r="S34"/>
      <c r="T34"/>
    </row>
    <row r="35" spans="1:20">
      <c r="A35">
        <v>18</v>
      </c>
      <c r="B35" t="s">
        <v>135</v>
      </c>
      <c r="C35" t="s">
        <v>118</v>
      </c>
      <c r="D35">
        <v>14613</v>
      </c>
      <c r="E35">
        <f>D35*5</f>
        <v>73065</v>
      </c>
      <c r="G35" s="85">
        <f t="shared" si="3"/>
        <v>6.6264115077274127E-3</v>
      </c>
      <c r="H35" s="87">
        <f t="shared" si="1"/>
        <v>0.33364954613184994</v>
      </c>
      <c r="I35" t="s">
        <v>558</v>
      </c>
      <c r="J35">
        <v>34</v>
      </c>
      <c r="K35" s="165">
        <f t="shared" si="2"/>
        <v>2.9154518950437317E-3</v>
      </c>
      <c r="L35" s="164">
        <f t="shared" si="4"/>
        <v>9.9125364431486909E-2</v>
      </c>
      <c r="M35"/>
      <c r="N35"/>
      <c r="O35"/>
      <c r="P35"/>
      <c r="Q35"/>
      <c r="S35"/>
      <c r="T35"/>
    </row>
    <row r="36" spans="1:20">
      <c r="A36">
        <v>256</v>
      </c>
      <c r="B36" t="s">
        <v>380</v>
      </c>
      <c r="C36" t="s">
        <v>373</v>
      </c>
      <c r="D36">
        <v>14445</v>
      </c>
      <c r="E36">
        <f>D36*6</f>
        <v>86670</v>
      </c>
      <c r="G36" s="85">
        <f t="shared" si="3"/>
        <v>6.5502302216603348E-3</v>
      </c>
      <c r="H36" s="87">
        <f t="shared" si="1"/>
        <v>0.34019977635351029</v>
      </c>
      <c r="I36" t="s">
        <v>558</v>
      </c>
      <c r="J36">
        <v>35</v>
      </c>
      <c r="K36" s="165">
        <f t="shared" si="2"/>
        <v>2.9154518950437317E-3</v>
      </c>
      <c r="L36" s="164">
        <f t="shared" si="4"/>
        <v>0.10204081632653064</v>
      </c>
      <c r="M36"/>
      <c r="N36"/>
      <c r="O36"/>
      <c r="P36"/>
      <c r="Q36"/>
      <c r="S36"/>
      <c r="T36"/>
    </row>
    <row r="37" spans="1:20">
      <c r="A37">
        <v>23</v>
      </c>
      <c r="B37" t="s">
        <v>140</v>
      </c>
      <c r="C37" t="s">
        <v>118</v>
      </c>
      <c r="D37">
        <v>14067</v>
      </c>
      <c r="E37">
        <f>D37*5</f>
        <v>70335</v>
      </c>
      <c r="G37" s="85">
        <f t="shared" si="3"/>
        <v>6.3788223280094106E-3</v>
      </c>
      <c r="H37" s="87">
        <f t="shared" si="1"/>
        <v>0.34657859868151969</v>
      </c>
      <c r="I37" t="s">
        <v>558</v>
      </c>
      <c r="J37">
        <v>36</v>
      </c>
      <c r="K37" s="165">
        <f t="shared" si="2"/>
        <v>2.9154518950437317E-3</v>
      </c>
      <c r="L37" s="164">
        <f t="shared" si="4"/>
        <v>0.10495626822157438</v>
      </c>
      <c r="M37"/>
      <c r="N37"/>
      <c r="O37"/>
      <c r="P37"/>
      <c r="Q37"/>
      <c r="S37"/>
      <c r="T37"/>
    </row>
    <row r="38" spans="1:20">
      <c r="A38">
        <v>76</v>
      </c>
      <c r="B38" t="s">
        <v>194</v>
      </c>
      <c r="C38" t="s">
        <v>150</v>
      </c>
      <c r="D38">
        <v>13868</v>
      </c>
      <c r="E38">
        <f>D38*3</f>
        <v>41604</v>
      </c>
      <c r="G38" s="85">
        <f t="shared" si="3"/>
        <v>6.2885837808228122E-3</v>
      </c>
      <c r="H38" s="87">
        <f t="shared" si="1"/>
        <v>0.3528671824623425</v>
      </c>
      <c r="I38" t="s">
        <v>558</v>
      </c>
      <c r="J38">
        <v>37</v>
      </c>
      <c r="K38" s="165">
        <f t="shared" si="2"/>
        <v>2.9154518950437317E-3</v>
      </c>
      <c r="L38" s="164">
        <f t="shared" si="4"/>
        <v>0.10787172011661811</v>
      </c>
      <c r="M38"/>
      <c r="N38"/>
      <c r="O38"/>
      <c r="P38"/>
      <c r="Q38"/>
      <c r="S38"/>
      <c r="T38"/>
    </row>
    <row r="39" spans="1:20">
      <c r="A39">
        <v>109</v>
      </c>
      <c r="B39" t="s">
        <v>228</v>
      </c>
      <c r="C39" t="s">
        <v>196</v>
      </c>
      <c r="D39">
        <v>13798</v>
      </c>
      <c r="E39">
        <f>D39*12</f>
        <v>165576</v>
      </c>
      <c r="G39" s="85">
        <f t="shared" si="3"/>
        <v>6.2568415782948633E-3</v>
      </c>
      <c r="H39" s="87">
        <f t="shared" si="1"/>
        <v>0.35912402404063737</v>
      </c>
      <c r="I39" t="s">
        <v>558</v>
      </c>
      <c r="J39">
        <v>38</v>
      </c>
      <c r="K39" s="165">
        <f t="shared" si="2"/>
        <v>2.9154518950437317E-3</v>
      </c>
      <c r="L39" s="164">
        <f t="shared" si="4"/>
        <v>0.11078717201166184</v>
      </c>
      <c r="M39"/>
      <c r="N39"/>
      <c r="O39"/>
      <c r="P39"/>
      <c r="Q39"/>
      <c r="S39"/>
      <c r="T39"/>
    </row>
    <row r="40" spans="1:20">
      <c r="A40">
        <v>111</v>
      </c>
      <c r="B40" t="s">
        <v>230</v>
      </c>
      <c r="C40" t="s">
        <v>231</v>
      </c>
      <c r="D40">
        <v>13790</v>
      </c>
      <c r="E40">
        <f>D40*16</f>
        <v>220640</v>
      </c>
      <c r="G40" s="85">
        <f t="shared" si="3"/>
        <v>6.2532138980059548E-3</v>
      </c>
      <c r="H40" s="87">
        <f t="shared" si="1"/>
        <v>0.3653772379386433</v>
      </c>
      <c r="I40" t="s">
        <v>558</v>
      </c>
      <c r="J40">
        <v>39</v>
      </c>
      <c r="K40" s="165">
        <f t="shared" si="2"/>
        <v>2.9154518950437317E-3</v>
      </c>
      <c r="L40" s="164">
        <f t="shared" si="4"/>
        <v>0.11370262390670557</v>
      </c>
      <c r="M40"/>
      <c r="N40"/>
      <c r="O40"/>
      <c r="P40"/>
      <c r="Q40"/>
      <c r="S40"/>
      <c r="T40"/>
    </row>
    <row r="41" spans="1:20">
      <c r="A41">
        <v>84</v>
      </c>
      <c r="B41" t="s">
        <v>203</v>
      </c>
      <c r="C41" t="s">
        <v>196</v>
      </c>
      <c r="D41">
        <v>13757</v>
      </c>
      <c r="E41">
        <f>D41*12</f>
        <v>165084</v>
      </c>
      <c r="G41" s="85">
        <f t="shared" si="3"/>
        <v>6.2382497168142073E-3</v>
      </c>
      <c r="H41" s="87">
        <f t="shared" si="1"/>
        <v>0.37161548765545749</v>
      </c>
      <c r="I41" t="s">
        <v>558</v>
      </c>
      <c r="J41">
        <v>40</v>
      </c>
      <c r="K41" s="165">
        <f t="shared" si="2"/>
        <v>2.9154518950437317E-3</v>
      </c>
      <c r="L41" s="164">
        <f t="shared" si="4"/>
        <v>0.11661807580174931</v>
      </c>
      <c r="M41"/>
      <c r="N41"/>
      <c r="O41"/>
      <c r="P41"/>
      <c r="Q41"/>
      <c r="S41"/>
      <c r="T41"/>
    </row>
    <row r="42" spans="1:20">
      <c r="A42">
        <v>337</v>
      </c>
      <c r="B42" t="s">
        <v>463</v>
      </c>
      <c r="C42" t="s">
        <v>452</v>
      </c>
      <c r="D42">
        <v>13685</v>
      </c>
      <c r="E42">
        <f>D42*13</f>
        <v>177905</v>
      </c>
      <c r="G42" s="85">
        <f t="shared" si="3"/>
        <v>6.2056005942140316E-3</v>
      </c>
      <c r="H42" s="87">
        <f t="shared" si="1"/>
        <v>0.37782108824967153</v>
      </c>
      <c r="I42" t="s">
        <v>558</v>
      </c>
      <c r="J42">
        <v>41</v>
      </c>
      <c r="K42" s="165">
        <f t="shared" si="2"/>
        <v>2.9154518950437317E-3</v>
      </c>
      <c r="L42" s="164">
        <f t="shared" si="4"/>
        <v>0.11953352769679304</v>
      </c>
      <c r="M42"/>
      <c r="N42"/>
      <c r="O42"/>
      <c r="P42"/>
      <c r="Q42"/>
      <c r="S42"/>
      <c r="T42"/>
    </row>
    <row r="43" spans="1:20">
      <c r="A43">
        <v>71</v>
      </c>
      <c r="B43" t="s">
        <v>189</v>
      </c>
      <c r="C43" t="s">
        <v>150</v>
      </c>
      <c r="D43">
        <v>13629</v>
      </c>
      <c r="E43">
        <f>D43*3</f>
        <v>40887</v>
      </c>
      <c r="G43" s="85">
        <f t="shared" si="3"/>
        <v>6.1802068321916721E-3</v>
      </c>
      <c r="H43" s="87">
        <f t="shared" si="1"/>
        <v>0.3840012950818632</v>
      </c>
      <c r="I43" t="s">
        <v>558</v>
      </c>
      <c r="J43">
        <v>42</v>
      </c>
      <c r="K43" s="165">
        <f t="shared" si="2"/>
        <v>2.9154518950437317E-3</v>
      </c>
      <c r="L43" s="164">
        <f t="shared" si="4"/>
        <v>0.12244897959183677</v>
      </c>
      <c r="M43"/>
      <c r="N43"/>
      <c r="O43"/>
      <c r="P43"/>
      <c r="Q43"/>
      <c r="S43"/>
      <c r="T43"/>
    </row>
    <row r="44" spans="1:20">
      <c r="A44">
        <v>49</v>
      </c>
      <c r="B44" t="s">
        <v>167</v>
      </c>
      <c r="C44" t="s">
        <v>150</v>
      </c>
      <c r="D44">
        <v>13526</v>
      </c>
      <c r="E44">
        <f>D44*3</f>
        <v>40578</v>
      </c>
      <c r="G44" s="85">
        <f t="shared" si="3"/>
        <v>6.1335004484719758E-3</v>
      </c>
      <c r="H44" s="87">
        <f t="shared" si="1"/>
        <v>0.3901347955303352</v>
      </c>
      <c r="I44" t="s">
        <v>558</v>
      </c>
      <c r="J44">
        <v>43</v>
      </c>
      <c r="K44" s="165">
        <f t="shared" si="2"/>
        <v>2.9154518950437317E-3</v>
      </c>
      <c r="L44" s="164">
        <f t="shared" si="4"/>
        <v>0.12536443148688051</v>
      </c>
      <c r="M44"/>
      <c r="N44"/>
      <c r="O44"/>
      <c r="P44"/>
      <c r="Q44"/>
      <c r="S44"/>
      <c r="T44"/>
    </row>
    <row r="45" spans="1:20">
      <c r="A45">
        <v>328</v>
      </c>
      <c r="B45" t="s">
        <v>454</v>
      </c>
      <c r="C45" t="s">
        <v>452</v>
      </c>
      <c r="D45">
        <v>13505</v>
      </c>
      <c r="E45">
        <f>D45*13</f>
        <v>175565</v>
      </c>
      <c r="G45" s="85">
        <f t="shared" si="3"/>
        <v>6.1239777877135906E-3</v>
      </c>
      <c r="H45" s="87">
        <f t="shared" si="1"/>
        <v>0.39625877331804876</v>
      </c>
      <c r="I45" t="s">
        <v>558</v>
      </c>
      <c r="J45">
        <v>44</v>
      </c>
      <c r="K45" s="165">
        <f t="shared" si="2"/>
        <v>2.9154518950437317E-3</v>
      </c>
      <c r="L45" s="164">
        <f t="shared" si="4"/>
        <v>0.12827988338192423</v>
      </c>
      <c r="M45"/>
      <c r="N45"/>
      <c r="O45"/>
      <c r="P45"/>
      <c r="Q45"/>
      <c r="S45"/>
      <c r="T45"/>
    </row>
    <row r="46" spans="1:20">
      <c r="A46">
        <v>19</v>
      </c>
      <c r="B46" t="s">
        <v>136</v>
      </c>
      <c r="C46" t="s">
        <v>118</v>
      </c>
      <c r="D46">
        <v>13286</v>
      </c>
      <c r="E46">
        <f>D46*5</f>
        <v>66430</v>
      </c>
      <c r="G46" s="85">
        <f t="shared" si="3"/>
        <v>6.0246700398047222E-3</v>
      </c>
      <c r="H46" s="87">
        <f t="shared" si="1"/>
        <v>0.40228344335785349</v>
      </c>
      <c r="I46" t="s">
        <v>558</v>
      </c>
      <c r="J46">
        <v>45</v>
      </c>
      <c r="K46" s="165">
        <f t="shared" si="2"/>
        <v>2.9154518950437317E-3</v>
      </c>
      <c r="L46" s="164">
        <f t="shared" si="4"/>
        <v>0.13119533527696794</v>
      </c>
      <c r="M46"/>
      <c r="N46"/>
      <c r="O46"/>
      <c r="P46"/>
      <c r="Q46"/>
      <c r="S46"/>
      <c r="T46"/>
    </row>
    <row r="47" spans="1:20">
      <c r="A47">
        <v>89</v>
      </c>
      <c r="B47" t="s">
        <v>208</v>
      </c>
      <c r="C47" t="s">
        <v>196</v>
      </c>
      <c r="D47">
        <v>13106</v>
      </c>
      <c r="E47">
        <f>D47*12</f>
        <v>157272</v>
      </c>
      <c r="G47" s="85">
        <f t="shared" si="3"/>
        <v>5.9430472333042821E-3</v>
      </c>
      <c r="H47" s="87">
        <f t="shared" si="1"/>
        <v>0.40822649059115779</v>
      </c>
      <c r="I47" t="s">
        <v>558</v>
      </c>
      <c r="J47">
        <v>46</v>
      </c>
      <c r="K47" s="165">
        <f t="shared" si="2"/>
        <v>2.9154518950437317E-3</v>
      </c>
      <c r="L47" s="164">
        <f t="shared" si="4"/>
        <v>0.13411078717201166</v>
      </c>
      <c r="M47"/>
      <c r="N47"/>
      <c r="O47"/>
      <c r="P47"/>
      <c r="Q47"/>
      <c r="S47"/>
      <c r="T47"/>
    </row>
    <row r="48" spans="1:20">
      <c r="A48">
        <v>88</v>
      </c>
      <c r="B48" t="s">
        <v>207</v>
      </c>
      <c r="C48" t="s">
        <v>196</v>
      </c>
      <c r="D48">
        <v>13010</v>
      </c>
      <c r="E48">
        <f>D48*12</f>
        <v>156120</v>
      </c>
      <c r="G48" s="85">
        <f t="shared" si="3"/>
        <v>5.8995150698373799E-3</v>
      </c>
      <c r="H48" s="87">
        <f t="shared" si="1"/>
        <v>0.41412600566099517</v>
      </c>
      <c r="I48" t="s">
        <v>558</v>
      </c>
      <c r="J48">
        <v>47</v>
      </c>
      <c r="K48" s="165">
        <f t="shared" si="2"/>
        <v>2.9154518950437317E-3</v>
      </c>
      <c r="L48" s="164">
        <f t="shared" si="4"/>
        <v>0.13702623906705538</v>
      </c>
      <c r="M48"/>
      <c r="N48"/>
      <c r="O48"/>
      <c r="P48"/>
      <c r="Q48"/>
      <c r="S48"/>
      <c r="T48"/>
    </row>
    <row r="49" spans="1:20">
      <c r="A49">
        <v>339</v>
      </c>
      <c r="B49" t="s">
        <v>465</v>
      </c>
      <c r="C49" t="s">
        <v>452</v>
      </c>
      <c r="D49">
        <v>12969</v>
      </c>
      <c r="E49">
        <f>D49*13</f>
        <v>168597</v>
      </c>
      <c r="G49" s="85">
        <f t="shared" si="3"/>
        <v>5.8809232083567239E-3</v>
      </c>
      <c r="H49" s="87">
        <f t="shared" si="1"/>
        <v>0.42000692886935187</v>
      </c>
      <c r="I49" t="s">
        <v>558</v>
      </c>
      <c r="J49">
        <v>48</v>
      </c>
      <c r="K49" s="165">
        <f t="shared" si="2"/>
        <v>2.9154518950437317E-3</v>
      </c>
      <c r="L49" s="164">
        <f t="shared" si="4"/>
        <v>0.1399416909620991</v>
      </c>
      <c r="M49"/>
      <c r="N49"/>
      <c r="O49"/>
      <c r="P49"/>
      <c r="Q49"/>
      <c r="S49"/>
      <c r="T49"/>
    </row>
    <row r="50" spans="1:20">
      <c r="A50">
        <v>319</v>
      </c>
      <c r="B50" t="s">
        <v>444</v>
      </c>
      <c r="C50" t="s">
        <v>403</v>
      </c>
      <c r="D50">
        <v>12919</v>
      </c>
      <c r="E50">
        <f>D50*4</f>
        <v>51676</v>
      </c>
      <c r="G50" s="85">
        <f t="shared" si="3"/>
        <v>5.8582502065510468E-3</v>
      </c>
      <c r="H50" s="87">
        <f t="shared" si="1"/>
        <v>0.42586517907590293</v>
      </c>
      <c r="I50" t="s">
        <v>558</v>
      </c>
      <c r="J50">
        <v>49</v>
      </c>
      <c r="K50" s="165">
        <f t="shared" si="2"/>
        <v>2.9154518950437317E-3</v>
      </c>
      <c r="L50" s="164">
        <f t="shared" si="4"/>
        <v>0.14285714285714282</v>
      </c>
      <c r="M50"/>
      <c r="N50"/>
      <c r="O50"/>
      <c r="P50"/>
      <c r="Q50"/>
      <c r="S50"/>
      <c r="T50"/>
    </row>
    <row r="51" spans="1:20">
      <c r="A51">
        <v>324</v>
      </c>
      <c r="B51" t="s">
        <v>449</v>
      </c>
      <c r="C51" t="s">
        <v>403</v>
      </c>
      <c r="D51">
        <v>12823</v>
      </c>
      <c r="E51">
        <f>D51*4</f>
        <v>51292</v>
      </c>
      <c r="G51" s="85">
        <f t="shared" si="3"/>
        <v>5.8147180430841447E-3</v>
      </c>
      <c r="H51" s="87">
        <f t="shared" si="1"/>
        <v>0.43167989711898708</v>
      </c>
      <c r="I51" t="s">
        <v>558</v>
      </c>
      <c r="J51">
        <v>50</v>
      </c>
      <c r="K51" s="165">
        <f t="shared" si="2"/>
        <v>2.9154518950437317E-3</v>
      </c>
      <c r="L51" s="164">
        <f t="shared" si="4"/>
        <v>0.14577259475218654</v>
      </c>
      <c r="M51"/>
      <c r="N51"/>
      <c r="O51"/>
      <c r="P51"/>
      <c r="Q51"/>
      <c r="S51"/>
      <c r="T51"/>
    </row>
    <row r="52" spans="1:20">
      <c r="A52">
        <v>252</v>
      </c>
      <c r="B52" t="s">
        <v>376</v>
      </c>
      <c r="C52" t="s">
        <v>373</v>
      </c>
      <c r="D52">
        <v>12771</v>
      </c>
      <c r="E52">
        <f>D52*6</f>
        <v>76626</v>
      </c>
      <c r="G52" s="85">
        <f t="shared" si="3"/>
        <v>5.7911381212062399E-3</v>
      </c>
      <c r="H52" s="87">
        <f t="shared" si="1"/>
        <v>0.43747103524019332</v>
      </c>
      <c r="I52" t="s">
        <v>558</v>
      </c>
      <c r="J52">
        <v>51</v>
      </c>
      <c r="K52" s="165">
        <f t="shared" si="2"/>
        <v>2.9154518950437317E-3</v>
      </c>
      <c r="L52" s="164">
        <f t="shared" si="4"/>
        <v>0.14868804664723026</v>
      </c>
      <c r="M52"/>
      <c r="N52"/>
      <c r="O52"/>
      <c r="P52"/>
      <c r="Q52"/>
      <c r="S52"/>
      <c r="T52"/>
    </row>
    <row r="53" spans="1:20">
      <c r="A53">
        <v>46</v>
      </c>
      <c r="B53" t="s">
        <v>164</v>
      </c>
      <c r="C53" t="s">
        <v>150</v>
      </c>
      <c r="D53">
        <v>12735</v>
      </c>
      <c r="E53">
        <f>D53*3</f>
        <v>38205</v>
      </c>
      <c r="G53" s="85">
        <f t="shared" si="3"/>
        <v>5.774813559906152E-3</v>
      </c>
      <c r="H53" s="87">
        <f t="shared" si="1"/>
        <v>0.44324584880009948</v>
      </c>
      <c r="I53" t="s">
        <v>558</v>
      </c>
      <c r="J53">
        <v>52</v>
      </c>
      <c r="K53" s="165">
        <f t="shared" si="2"/>
        <v>2.9154518950437317E-3</v>
      </c>
      <c r="L53" s="164">
        <f t="shared" si="4"/>
        <v>0.15160349854227398</v>
      </c>
      <c r="M53"/>
      <c r="N53"/>
      <c r="O53"/>
      <c r="P53"/>
      <c r="Q53"/>
      <c r="S53"/>
      <c r="T53"/>
    </row>
    <row r="54" spans="1:20">
      <c r="A54">
        <v>65</v>
      </c>
      <c r="B54" t="s">
        <v>183</v>
      </c>
      <c r="C54" t="s">
        <v>150</v>
      </c>
      <c r="D54">
        <v>12611</v>
      </c>
      <c r="E54">
        <f>D54*3</f>
        <v>37833</v>
      </c>
      <c r="G54" s="85">
        <f t="shared" si="3"/>
        <v>5.7185845154280705E-3</v>
      </c>
      <c r="H54" s="87">
        <f t="shared" si="1"/>
        <v>0.44896443331552754</v>
      </c>
      <c r="I54" t="s">
        <v>558</v>
      </c>
      <c r="J54">
        <v>53</v>
      </c>
      <c r="K54" s="165">
        <f t="shared" si="2"/>
        <v>2.9154518950437317E-3</v>
      </c>
      <c r="L54" s="164">
        <f t="shared" si="4"/>
        <v>0.1545189504373177</v>
      </c>
      <c r="M54"/>
      <c r="N54"/>
      <c r="O54"/>
      <c r="P54"/>
      <c r="Q54"/>
      <c r="S54"/>
      <c r="T54"/>
    </row>
    <row r="55" spans="1:20">
      <c r="A55">
        <v>261</v>
      </c>
      <c r="B55" t="s">
        <v>385</v>
      </c>
      <c r="C55" t="s">
        <v>373</v>
      </c>
      <c r="D55">
        <v>12600</v>
      </c>
      <c r="E55">
        <f>D55*6</f>
        <v>75600</v>
      </c>
      <c r="G55" s="85">
        <f t="shared" si="3"/>
        <v>5.7135964550308217E-3</v>
      </c>
      <c r="H55" s="87">
        <f t="shared" si="1"/>
        <v>0.45467802977055838</v>
      </c>
      <c r="I55" t="s">
        <v>558</v>
      </c>
      <c r="J55">
        <v>54</v>
      </c>
      <c r="K55" s="165">
        <f t="shared" si="2"/>
        <v>2.9154518950437317E-3</v>
      </c>
      <c r="L55" s="164">
        <f t="shared" si="4"/>
        <v>0.15743440233236142</v>
      </c>
      <c r="M55"/>
      <c r="N55"/>
      <c r="O55"/>
      <c r="P55"/>
      <c r="Q55"/>
      <c r="S55"/>
      <c r="T55"/>
    </row>
    <row r="56" spans="1:20">
      <c r="A56">
        <v>336</v>
      </c>
      <c r="B56" t="s">
        <v>462</v>
      </c>
      <c r="C56" t="s">
        <v>452</v>
      </c>
      <c r="D56">
        <v>12527</v>
      </c>
      <c r="E56">
        <f>D56*13</f>
        <v>162851</v>
      </c>
      <c r="G56" s="85">
        <f t="shared" si="3"/>
        <v>5.6804938723945316E-3</v>
      </c>
      <c r="H56" s="87">
        <f t="shared" si="1"/>
        <v>0.46035852364295293</v>
      </c>
      <c r="I56" t="s">
        <v>558</v>
      </c>
      <c r="J56">
        <v>55</v>
      </c>
      <c r="K56" s="165">
        <f t="shared" si="2"/>
        <v>2.9154518950437317E-3</v>
      </c>
      <c r="L56" s="164">
        <f t="shared" si="4"/>
        <v>0.16034985422740514</v>
      </c>
      <c r="M56"/>
      <c r="N56"/>
      <c r="O56"/>
      <c r="P56"/>
      <c r="Q56"/>
      <c r="S56"/>
      <c r="T56"/>
    </row>
    <row r="57" spans="1:20">
      <c r="A57">
        <v>295</v>
      </c>
      <c r="B57" t="s">
        <v>420</v>
      </c>
      <c r="C57" t="s">
        <v>403</v>
      </c>
      <c r="D57">
        <v>12361</v>
      </c>
      <c r="E57">
        <f>D57*4</f>
        <v>49444</v>
      </c>
      <c r="G57" s="85">
        <f t="shared" si="3"/>
        <v>5.6052195063996816E-3</v>
      </c>
      <c r="H57" s="87">
        <f t="shared" si="1"/>
        <v>0.46596374314935263</v>
      </c>
      <c r="I57" t="s">
        <v>558</v>
      </c>
      <c r="J57">
        <v>56</v>
      </c>
      <c r="K57" s="165">
        <f t="shared" si="2"/>
        <v>2.9154518950437317E-3</v>
      </c>
      <c r="L57" s="164">
        <f t="shared" si="4"/>
        <v>0.16326530612244886</v>
      </c>
      <c r="M57"/>
      <c r="N57"/>
      <c r="O57"/>
      <c r="P57"/>
      <c r="Q57"/>
      <c r="S57"/>
      <c r="T57"/>
    </row>
    <row r="58" spans="1:20">
      <c r="A58">
        <v>287</v>
      </c>
      <c r="B58" t="s">
        <v>412</v>
      </c>
      <c r="C58" t="s">
        <v>403</v>
      </c>
      <c r="D58">
        <v>12337</v>
      </c>
      <c r="E58">
        <f>D58*4</f>
        <v>49348</v>
      </c>
      <c r="G58" s="85">
        <f t="shared" si="3"/>
        <v>5.594336465532956E-3</v>
      </c>
      <c r="H58" s="87">
        <f t="shared" si="1"/>
        <v>0.47155807961488561</v>
      </c>
      <c r="I58" t="s">
        <v>558</v>
      </c>
      <c r="J58">
        <v>57</v>
      </c>
      <c r="K58" s="165">
        <f t="shared" si="2"/>
        <v>2.9154518950437317E-3</v>
      </c>
      <c r="L58" s="164">
        <f t="shared" si="4"/>
        <v>0.16618075801749257</v>
      </c>
      <c r="M58"/>
      <c r="N58"/>
      <c r="O58"/>
      <c r="P58"/>
      <c r="Q58"/>
      <c r="S58"/>
      <c r="T58"/>
    </row>
    <row r="59" spans="1:20">
      <c r="A59">
        <v>80</v>
      </c>
      <c r="B59" t="s">
        <v>199</v>
      </c>
      <c r="C59" t="s">
        <v>196</v>
      </c>
      <c r="D59">
        <v>12262</v>
      </c>
      <c r="E59">
        <f>D59*12</f>
        <v>147144</v>
      </c>
      <c r="G59" s="85">
        <f t="shared" si="3"/>
        <v>5.5603269628244391E-3</v>
      </c>
      <c r="H59" s="87">
        <f t="shared" si="1"/>
        <v>0.47711840657771004</v>
      </c>
      <c r="I59" t="s">
        <v>558</v>
      </c>
      <c r="J59">
        <v>58</v>
      </c>
      <c r="K59" s="165">
        <f t="shared" si="2"/>
        <v>2.9154518950437317E-3</v>
      </c>
      <c r="L59" s="164">
        <f t="shared" si="4"/>
        <v>0.16909620991253629</v>
      </c>
      <c r="M59"/>
      <c r="N59"/>
      <c r="O59"/>
      <c r="P59"/>
      <c r="Q59"/>
      <c r="S59"/>
      <c r="T59"/>
    </row>
    <row r="60" spans="1:20">
      <c r="A60">
        <v>68</v>
      </c>
      <c r="B60" t="s">
        <v>186</v>
      </c>
      <c r="C60" t="s">
        <v>150</v>
      </c>
      <c r="D60">
        <v>12041</v>
      </c>
      <c r="E60">
        <f>D60*3</f>
        <v>36123</v>
      </c>
      <c r="G60" s="85">
        <f t="shared" si="3"/>
        <v>5.4601122948433429E-3</v>
      </c>
      <c r="H60" s="87">
        <f t="shared" si="1"/>
        <v>0.48257851887255337</v>
      </c>
      <c r="I60" t="s">
        <v>558</v>
      </c>
      <c r="J60">
        <v>59</v>
      </c>
      <c r="K60" s="165">
        <f t="shared" si="2"/>
        <v>2.9154518950437317E-3</v>
      </c>
      <c r="L60" s="164">
        <f t="shared" si="4"/>
        <v>0.17201166180758001</v>
      </c>
      <c r="M60"/>
      <c r="N60"/>
      <c r="O60"/>
      <c r="P60"/>
      <c r="Q60"/>
      <c r="S60"/>
      <c r="T60"/>
    </row>
    <row r="61" spans="1:20">
      <c r="A61">
        <v>25</v>
      </c>
      <c r="B61" t="s">
        <v>142</v>
      </c>
      <c r="C61" t="s">
        <v>118</v>
      </c>
      <c r="D61">
        <v>12036</v>
      </c>
      <c r="E61">
        <f>D61*5</f>
        <v>60180</v>
      </c>
      <c r="G61" s="85">
        <f t="shared" si="3"/>
        <v>5.4578449946627756E-3</v>
      </c>
      <c r="H61" s="87">
        <f t="shared" si="1"/>
        <v>0.48803636386721616</v>
      </c>
      <c r="I61" t="s">
        <v>558</v>
      </c>
      <c r="J61">
        <v>60</v>
      </c>
      <c r="K61" s="165">
        <f t="shared" si="2"/>
        <v>2.9154518950437317E-3</v>
      </c>
      <c r="L61" s="164">
        <f t="shared" si="4"/>
        <v>0.17492711370262373</v>
      </c>
      <c r="M61"/>
      <c r="N61"/>
      <c r="O61"/>
      <c r="P61"/>
      <c r="Q61"/>
      <c r="S61"/>
      <c r="T61"/>
    </row>
    <row r="62" spans="1:20">
      <c r="A62">
        <v>50</v>
      </c>
      <c r="B62" t="s">
        <v>168</v>
      </c>
      <c r="C62" t="s">
        <v>150</v>
      </c>
      <c r="D62">
        <v>11970</v>
      </c>
      <c r="E62">
        <f>D62*3</f>
        <v>35910</v>
      </c>
      <c r="G62" s="85">
        <f t="shared" si="3"/>
        <v>5.4279166322792807E-3</v>
      </c>
      <c r="H62" s="87">
        <f t="shared" si="1"/>
        <v>0.49346428049949542</v>
      </c>
      <c r="I62" t="s">
        <v>558</v>
      </c>
      <c r="J62">
        <v>61</v>
      </c>
      <c r="K62" s="165">
        <f t="shared" si="2"/>
        <v>2.9154518950437317E-3</v>
      </c>
      <c r="L62" s="164">
        <f t="shared" si="4"/>
        <v>0.17784256559766745</v>
      </c>
      <c r="M62"/>
      <c r="N62"/>
      <c r="O62"/>
      <c r="P62"/>
      <c r="Q62"/>
      <c r="S62"/>
      <c r="T62"/>
    </row>
    <row r="63" spans="1:20">
      <c r="A63">
        <v>15</v>
      </c>
      <c r="B63" t="s">
        <v>132</v>
      </c>
      <c r="C63" t="s">
        <v>118</v>
      </c>
      <c r="D63">
        <v>11601</v>
      </c>
      <c r="E63">
        <f>D63*5</f>
        <v>58005</v>
      </c>
      <c r="G63" s="85">
        <f t="shared" si="3"/>
        <v>5.2605898789533784E-3</v>
      </c>
      <c r="H63" s="87">
        <f t="shared" si="1"/>
        <v>0.49872487037844881</v>
      </c>
      <c r="I63" t="s">
        <v>558</v>
      </c>
      <c r="J63">
        <v>62</v>
      </c>
      <c r="K63" s="165">
        <f t="shared" si="2"/>
        <v>2.9154518950437317E-3</v>
      </c>
      <c r="L63" s="164">
        <f t="shared" si="4"/>
        <v>0.18075801749271117</v>
      </c>
      <c r="M63"/>
      <c r="N63"/>
      <c r="O63"/>
      <c r="P63"/>
      <c r="Q63"/>
      <c r="S63"/>
      <c r="T63"/>
    </row>
    <row r="64" spans="1:20">
      <c r="A64">
        <v>278</v>
      </c>
      <c r="B64" t="s">
        <v>402</v>
      </c>
      <c r="C64" t="s">
        <v>403</v>
      </c>
      <c r="D64">
        <v>11563</v>
      </c>
      <c r="E64">
        <f>D64*4</f>
        <v>46252</v>
      </c>
      <c r="G64" s="85">
        <f t="shared" si="3"/>
        <v>5.2433583975810627E-3</v>
      </c>
      <c r="H64" s="87">
        <f t="shared" si="1"/>
        <v>0.50396822877602987</v>
      </c>
      <c r="I64" t="s">
        <v>558</v>
      </c>
      <c r="J64">
        <v>63</v>
      </c>
      <c r="K64" s="165">
        <f t="shared" si="2"/>
        <v>2.9154518950437317E-3</v>
      </c>
      <c r="L64" s="164">
        <f t="shared" si="4"/>
        <v>0.18367346938775489</v>
      </c>
      <c r="M64"/>
      <c r="N64"/>
      <c r="O64"/>
      <c r="P64"/>
      <c r="Q64"/>
      <c r="S64"/>
      <c r="T64"/>
    </row>
    <row r="65" spans="1:20">
      <c r="A65">
        <v>61</v>
      </c>
      <c r="B65" t="s">
        <v>179</v>
      </c>
      <c r="C65" t="s">
        <v>150</v>
      </c>
      <c r="D65">
        <v>11432</v>
      </c>
      <c r="E65">
        <f>D65*3</f>
        <v>34296</v>
      </c>
      <c r="G65" s="85">
        <f t="shared" si="3"/>
        <v>5.1839551328501871E-3</v>
      </c>
      <c r="H65" s="87">
        <f t="shared" si="1"/>
        <v>0.50915218390888006</v>
      </c>
      <c r="I65" t="s">
        <v>558</v>
      </c>
      <c r="J65">
        <v>64</v>
      </c>
      <c r="K65" s="165">
        <f t="shared" si="2"/>
        <v>2.9154518950437317E-3</v>
      </c>
      <c r="L65" s="164">
        <f t="shared" si="4"/>
        <v>0.18658892128279861</v>
      </c>
      <c r="M65"/>
      <c r="N65"/>
      <c r="O65"/>
      <c r="P65"/>
      <c r="Q65"/>
      <c r="S65"/>
      <c r="T65"/>
    </row>
    <row r="66" spans="1:20">
      <c r="A66">
        <v>229</v>
      </c>
      <c r="B66" t="s">
        <v>352</v>
      </c>
      <c r="C66" t="s">
        <v>348</v>
      </c>
      <c r="D66">
        <v>11373</v>
      </c>
      <c r="E66">
        <f>D66*7</f>
        <v>79611</v>
      </c>
      <c r="G66" s="85">
        <f t="shared" ref="G66:G129" si="5">D66/$D$345</f>
        <v>5.1572009907194872E-3</v>
      </c>
      <c r="H66" s="87">
        <f t="shared" si="1"/>
        <v>0.51430938489959954</v>
      </c>
      <c r="I66" t="s">
        <v>558</v>
      </c>
      <c r="J66">
        <v>65</v>
      </c>
      <c r="K66" s="165">
        <f t="shared" si="2"/>
        <v>2.9154518950437317E-3</v>
      </c>
      <c r="L66" s="164">
        <f t="shared" si="4"/>
        <v>0.18950437317784233</v>
      </c>
      <c r="M66"/>
      <c r="N66"/>
      <c r="O66"/>
      <c r="P66"/>
      <c r="Q66"/>
      <c r="S66"/>
      <c r="T66"/>
    </row>
    <row r="67" spans="1:20">
      <c r="A67">
        <v>56</v>
      </c>
      <c r="B67" t="s">
        <v>174</v>
      </c>
      <c r="C67" t="s">
        <v>150</v>
      </c>
      <c r="D67">
        <v>11353</v>
      </c>
      <c r="E67">
        <f>D67*3</f>
        <v>34059</v>
      </c>
      <c r="G67" s="85">
        <f t="shared" si="5"/>
        <v>5.1481317899972154E-3</v>
      </c>
      <c r="H67" s="87">
        <f t="shared" ref="H67:H130" si="6">H66+G67</f>
        <v>0.51945751668959672</v>
      </c>
      <c r="I67" t="s">
        <v>558</v>
      </c>
      <c r="J67">
        <v>66</v>
      </c>
      <c r="K67" s="165">
        <f t="shared" ref="K67:K130" si="7">1/343</f>
        <v>2.9154518950437317E-3</v>
      </c>
      <c r="L67" s="164">
        <f t="shared" si="4"/>
        <v>0.19241982507288605</v>
      </c>
      <c r="M67"/>
      <c r="N67"/>
      <c r="O67"/>
      <c r="P67"/>
      <c r="Q67"/>
      <c r="S67"/>
      <c r="T67"/>
    </row>
    <row r="68" spans="1:20">
      <c r="A68">
        <v>102</v>
      </c>
      <c r="B68" t="s">
        <v>221</v>
      </c>
      <c r="C68" t="s">
        <v>196</v>
      </c>
      <c r="D68">
        <v>11328</v>
      </c>
      <c r="E68">
        <f>D68*12</f>
        <v>135936</v>
      </c>
      <c r="G68" s="85">
        <f t="shared" si="5"/>
        <v>5.1367952890943765E-3</v>
      </c>
      <c r="H68" s="87">
        <f t="shared" si="6"/>
        <v>0.52459431197869111</v>
      </c>
      <c r="I68" t="s">
        <v>558</v>
      </c>
      <c r="J68">
        <v>67</v>
      </c>
      <c r="K68" s="165">
        <f t="shared" si="7"/>
        <v>2.9154518950437317E-3</v>
      </c>
      <c r="L68" s="164">
        <f t="shared" ref="L68:L131" si="8">L67+K68</f>
        <v>0.19533527696792977</v>
      </c>
      <c r="M68"/>
      <c r="N68"/>
      <c r="O68"/>
      <c r="P68"/>
      <c r="Q68"/>
      <c r="S68"/>
      <c r="T68"/>
    </row>
    <row r="69" spans="1:20">
      <c r="A69">
        <v>34</v>
      </c>
      <c r="B69" t="s">
        <v>152</v>
      </c>
      <c r="C69" t="s">
        <v>150</v>
      </c>
      <c r="D69">
        <v>11312</v>
      </c>
      <c r="E69">
        <f>D69*3</f>
        <v>33936</v>
      </c>
      <c r="G69" s="85">
        <f t="shared" si="5"/>
        <v>5.1295399285165603E-3</v>
      </c>
      <c r="H69" s="87">
        <f t="shared" si="6"/>
        <v>0.52972385190720772</v>
      </c>
      <c r="I69" t="s">
        <v>558</v>
      </c>
      <c r="J69">
        <v>68</v>
      </c>
      <c r="K69" s="165">
        <f t="shared" si="7"/>
        <v>2.9154518950437317E-3</v>
      </c>
      <c r="L69" s="164">
        <f t="shared" si="8"/>
        <v>0.19825072886297349</v>
      </c>
      <c r="O69" s="26">
        <f>343*0.2</f>
        <v>68.600000000000009</v>
      </c>
      <c r="P69" t="s">
        <v>559</v>
      </c>
      <c r="Q69"/>
      <c r="S69"/>
      <c r="T69"/>
    </row>
    <row r="70" spans="1:20">
      <c r="A70">
        <v>299</v>
      </c>
      <c r="B70" t="s">
        <v>424</v>
      </c>
      <c r="C70" t="s">
        <v>403</v>
      </c>
      <c r="D70">
        <v>11303</v>
      </c>
      <c r="E70">
        <f>D70*4</f>
        <v>45212</v>
      </c>
      <c r="G70" s="85">
        <f t="shared" si="5"/>
        <v>5.1254587881915375E-3</v>
      </c>
      <c r="H70" s="87">
        <f t="shared" si="6"/>
        <v>0.5348493106953992</v>
      </c>
      <c r="I70" t="s">
        <v>560</v>
      </c>
      <c r="J70">
        <v>69</v>
      </c>
      <c r="K70" s="165">
        <f t="shared" si="7"/>
        <v>2.9154518950437317E-3</v>
      </c>
      <c r="L70" s="164">
        <f t="shared" si="8"/>
        <v>0.2011661807580172</v>
      </c>
      <c r="M70"/>
      <c r="N70"/>
      <c r="O70"/>
      <c r="P70"/>
      <c r="Q70"/>
      <c r="S70"/>
      <c r="T70"/>
    </row>
    <row r="71" spans="1:20">
      <c r="A71">
        <v>21</v>
      </c>
      <c r="B71" t="s">
        <v>138</v>
      </c>
      <c r="C71" t="s">
        <v>118</v>
      </c>
      <c r="D71">
        <v>11018</v>
      </c>
      <c r="E71">
        <f>D71*5</f>
        <v>55090</v>
      </c>
      <c r="G71" s="85">
        <f t="shared" si="5"/>
        <v>4.9962226778991741E-3</v>
      </c>
      <c r="H71" s="87">
        <f t="shared" si="6"/>
        <v>0.53984553337329833</v>
      </c>
      <c r="I71" t="s">
        <v>560</v>
      </c>
      <c r="J71">
        <v>70</v>
      </c>
      <c r="K71" s="165">
        <f t="shared" si="7"/>
        <v>2.9154518950437317E-3</v>
      </c>
      <c r="L71" s="164">
        <f t="shared" si="8"/>
        <v>0.20408163265306092</v>
      </c>
      <c r="M71"/>
      <c r="N71"/>
      <c r="O71"/>
      <c r="P71"/>
      <c r="Q71"/>
      <c r="S71"/>
      <c r="T71"/>
    </row>
    <row r="72" spans="1:20">
      <c r="A72">
        <v>322</v>
      </c>
      <c r="B72" t="s">
        <v>447</v>
      </c>
      <c r="C72" t="s">
        <v>403</v>
      </c>
      <c r="D72">
        <v>10970</v>
      </c>
      <c r="E72">
        <f>D72*4</f>
        <v>43880</v>
      </c>
      <c r="G72" s="85">
        <f t="shared" si="5"/>
        <v>4.9744565961657231E-3</v>
      </c>
      <c r="H72" s="87">
        <f t="shared" si="6"/>
        <v>0.54481998996946401</v>
      </c>
      <c r="I72" t="s">
        <v>560</v>
      </c>
      <c r="J72">
        <v>71</v>
      </c>
      <c r="K72" s="165">
        <f t="shared" si="7"/>
        <v>2.9154518950437317E-3</v>
      </c>
      <c r="L72" s="164">
        <f t="shared" si="8"/>
        <v>0.20699708454810464</v>
      </c>
      <c r="M72"/>
      <c r="N72"/>
      <c r="O72"/>
      <c r="P72"/>
      <c r="Q72"/>
      <c r="S72"/>
      <c r="T72"/>
    </row>
    <row r="73" spans="1:20">
      <c r="A73">
        <v>312</v>
      </c>
      <c r="B73" t="s">
        <v>437</v>
      </c>
      <c r="C73" t="s">
        <v>403</v>
      </c>
      <c r="D73">
        <v>10870</v>
      </c>
      <c r="E73">
        <f>D73*4</f>
        <v>43480</v>
      </c>
      <c r="G73" s="85">
        <f t="shared" si="5"/>
        <v>4.929110592554368E-3</v>
      </c>
      <c r="H73" s="87">
        <f t="shared" si="6"/>
        <v>0.54974910056201842</v>
      </c>
      <c r="I73" t="s">
        <v>560</v>
      </c>
      <c r="J73">
        <v>72</v>
      </c>
      <c r="K73" s="165">
        <f t="shared" si="7"/>
        <v>2.9154518950437317E-3</v>
      </c>
      <c r="L73" s="164">
        <f t="shared" si="8"/>
        <v>0.20991253644314836</v>
      </c>
      <c r="M73"/>
      <c r="N73"/>
      <c r="O73"/>
      <c r="P73"/>
      <c r="Q73"/>
      <c r="S73"/>
      <c r="T73"/>
    </row>
    <row r="74" spans="1:20">
      <c r="A74">
        <v>8</v>
      </c>
      <c r="B74" t="s">
        <v>125</v>
      </c>
      <c r="C74" t="s">
        <v>118</v>
      </c>
      <c r="D74">
        <v>10744</v>
      </c>
      <c r="E74">
        <f>D74*5</f>
        <v>53720</v>
      </c>
      <c r="G74" s="85">
        <f t="shared" si="5"/>
        <v>4.8719746280040596E-3</v>
      </c>
      <c r="H74" s="87">
        <f t="shared" si="6"/>
        <v>0.55462107519002246</v>
      </c>
      <c r="I74" t="s">
        <v>560</v>
      </c>
      <c r="J74">
        <v>73</v>
      </c>
      <c r="K74" s="165">
        <f t="shared" si="7"/>
        <v>2.9154518950437317E-3</v>
      </c>
      <c r="L74" s="164">
        <f t="shared" si="8"/>
        <v>0.21282798833819208</v>
      </c>
      <c r="M74"/>
      <c r="N74"/>
      <c r="O74"/>
      <c r="P74"/>
      <c r="Q74"/>
      <c r="S74"/>
      <c r="T74"/>
    </row>
    <row r="75" spans="1:20">
      <c r="A75">
        <v>235</v>
      </c>
      <c r="B75" t="s">
        <v>358</v>
      </c>
      <c r="C75" t="s">
        <v>348</v>
      </c>
      <c r="D75">
        <v>10719</v>
      </c>
      <c r="E75">
        <f>D75*7</f>
        <v>75033</v>
      </c>
      <c r="G75" s="85">
        <f t="shared" si="5"/>
        <v>4.8606381271012206E-3</v>
      </c>
      <c r="H75" s="87">
        <f t="shared" si="6"/>
        <v>0.55948171331712371</v>
      </c>
      <c r="I75" t="s">
        <v>560</v>
      </c>
      <c r="J75">
        <v>74</v>
      </c>
      <c r="K75" s="165">
        <f t="shared" si="7"/>
        <v>2.9154518950437317E-3</v>
      </c>
      <c r="L75" s="164">
        <f t="shared" si="8"/>
        <v>0.2157434402332358</v>
      </c>
      <c r="M75"/>
      <c r="N75"/>
      <c r="O75"/>
      <c r="P75"/>
      <c r="Q75"/>
      <c r="S75"/>
      <c r="T75"/>
    </row>
    <row r="76" spans="1:20">
      <c r="A76">
        <v>325</v>
      </c>
      <c r="B76" t="s">
        <v>450</v>
      </c>
      <c r="C76" t="s">
        <v>403</v>
      </c>
      <c r="D76">
        <v>10700</v>
      </c>
      <c r="E76">
        <f>D76*4</f>
        <v>42800</v>
      </c>
      <c r="G76" s="85">
        <f t="shared" si="5"/>
        <v>4.8520223864150632E-3</v>
      </c>
      <c r="H76" s="87">
        <f t="shared" si="6"/>
        <v>0.56433373570353873</v>
      </c>
      <c r="I76" t="s">
        <v>560</v>
      </c>
      <c r="J76">
        <v>75</v>
      </c>
      <c r="K76" s="165">
        <f t="shared" si="7"/>
        <v>2.9154518950437317E-3</v>
      </c>
      <c r="L76" s="164">
        <f t="shared" si="8"/>
        <v>0.21865889212827952</v>
      </c>
      <c r="M76"/>
      <c r="N76"/>
      <c r="O76"/>
      <c r="P76"/>
      <c r="Q76"/>
      <c r="S76"/>
      <c r="T76"/>
    </row>
    <row r="77" spans="1:20">
      <c r="A77">
        <v>326</v>
      </c>
      <c r="B77" t="s">
        <v>451</v>
      </c>
      <c r="C77" t="s">
        <v>452</v>
      </c>
      <c r="D77">
        <v>10360</v>
      </c>
      <c r="E77">
        <f>D77*13</f>
        <v>134680</v>
      </c>
      <c r="G77" s="85">
        <f t="shared" si="5"/>
        <v>4.6978459741364538E-3</v>
      </c>
      <c r="H77" s="87">
        <f t="shared" si="6"/>
        <v>0.5690315816776752</v>
      </c>
      <c r="I77" t="s">
        <v>560</v>
      </c>
      <c r="J77">
        <v>76</v>
      </c>
      <c r="K77" s="165">
        <f t="shared" si="7"/>
        <v>2.9154518950437317E-3</v>
      </c>
      <c r="L77" s="164">
        <f t="shared" si="8"/>
        <v>0.22157434402332324</v>
      </c>
      <c r="M77"/>
      <c r="N77"/>
      <c r="O77"/>
      <c r="P77"/>
      <c r="Q77"/>
      <c r="S77"/>
      <c r="T77"/>
    </row>
    <row r="78" spans="1:20">
      <c r="A78">
        <v>39</v>
      </c>
      <c r="B78" t="s">
        <v>157</v>
      </c>
      <c r="C78" t="s">
        <v>150</v>
      </c>
      <c r="D78">
        <v>10212</v>
      </c>
      <c r="E78">
        <f>D78*3</f>
        <v>30636</v>
      </c>
      <c r="G78" s="85">
        <f t="shared" si="5"/>
        <v>4.6307338887916468E-3</v>
      </c>
      <c r="H78" s="87">
        <f t="shared" si="6"/>
        <v>0.57366231556646685</v>
      </c>
      <c r="I78" t="s">
        <v>560</v>
      </c>
      <c r="J78">
        <v>77</v>
      </c>
      <c r="K78" s="165">
        <f t="shared" si="7"/>
        <v>2.9154518950437317E-3</v>
      </c>
      <c r="L78" s="164">
        <f t="shared" si="8"/>
        <v>0.22448979591836696</v>
      </c>
      <c r="M78"/>
      <c r="N78"/>
      <c r="O78"/>
      <c r="P78"/>
      <c r="Q78"/>
      <c r="S78"/>
      <c r="T78"/>
    </row>
    <row r="79" spans="1:20">
      <c r="A79">
        <v>239</v>
      </c>
      <c r="B79" t="s">
        <v>362</v>
      </c>
      <c r="C79" t="s">
        <v>348</v>
      </c>
      <c r="D79">
        <v>10169</v>
      </c>
      <c r="E79">
        <f>D79*7</f>
        <v>71183</v>
      </c>
      <c r="G79" s="85">
        <f t="shared" si="5"/>
        <v>4.6112351072387639E-3</v>
      </c>
      <c r="H79" s="87">
        <f t="shared" si="6"/>
        <v>0.57827355067370556</v>
      </c>
      <c r="I79" t="s">
        <v>560</v>
      </c>
      <c r="J79">
        <v>78</v>
      </c>
      <c r="K79" s="165">
        <f t="shared" si="7"/>
        <v>2.9154518950437317E-3</v>
      </c>
      <c r="L79" s="164">
        <f t="shared" si="8"/>
        <v>0.22740524781341068</v>
      </c>
      <c r="M79"/>
      <c r="N79"/>
      <c r="O79"/>
      <c r="P79"/>
      <c r="Q79"/>
      <c r="S79"/>
      <c r="T79"/>
    </row>
    <row r="80" spans="1:20">
      <c r="A80">
        <v>179</v>
      </c>
      <c r="B80" t="s">
        <v>300</v>
      </c>
      <c r="C80" t="s">
        <v>251</v>
      </c>
      <c r="D80">
        <v>10087</v>
      </c>
      <c r="E80">
        <f>D80*17</f>
        <v>171479</v>
      </c>
      <c r="G80" s="85">
        <f t="shared" si="5"/>
        <v>4.5740513842774519E-3</v>
      </c>
      <c r="H80" s="87">
        <f t="shared" si="6"/>
        <v>0.58284760205798303</v>
      </c>
      <c r="I80" t="s">
        <v>560</v>
      </c>
      <c r="J80">
        <v>79</v>
      </c>
      <c r="K80" s="165">
        <f t="shared" si="7"/>
        <v>2.9154518950437317E-3</v>
      </c>
      <c r="L80" s="164">
        <f t="shared" si="8"/>
        <v>0.2303206997084544</v>
      </c>
      <c r="M80"/>
      <c r="N80"/>
      <c r="O80"/>
      <c r="P80"/>
      <c r="Q80"/>
      <c r="S80"/>
      <c r="T80"/>
    </row>
    <row r="81" spans="1:20">
      <c r="A81">
        <v>301</v>
      </c>
      <c r="B81" t="s">
        <v>426</v>
      </c>
      <c r="C81" t="s">
        <v>403</v>
      </c>
      <c r="D81">
        <v>10031</v>
      </c>
      <c r="E81">
        <f>D81*4</f>
        <v>40124</v>
      </c>
      <c r="G81" s="85">
        <f t="shared" si="5"/>
        <v>4.5486576222550932E-3</v>
      </c>
      <c r="H81" s="87">
        <f t="shared" si="6"/>
        <v>0.58739625968023812</v>
      </c>
      <c r="I81" t="s">
        <v>560</v>
      </c>
      <c r="J81">
        <v>80</v>
      </c>
      <c r="K81" s="165">
        <f t="shared" si="7"/>
        <v>2.9154518950437317E-3</v>
      </c>
      <c r="L81" s="164">
        <f t="shared" si="8"/>
        <v>0.23323615160349812</v>
      </c>
      <c r="M81"/>
      <c r="N81"/>
      <c r="O81"/>
      <c r="P81"/>
      <c r="Q81"/>
      <c r="S81"/>
      <c r="T81"/>
    </row>
    <row r="82" spans="1:20">
      <c r="A82">
        <v>151</v>
      </c>
      <c r="B82" t="s">
        <v>272</v>
      </c>
      <c r="C82" t="s">
        <v>251</v>
      </c>
      <c r="D82">
        <v>10004</v>
      </c>
      <c r="E82">
        <f>D82*17</f>
        <v>170068</v>
      </c>
      <c r="G82" s="85">
        <f t="shared" si="5"/>
        <v>4.5364142012800273E-3</v>
      </c>
      <c r="H82" s="87">
        <f t="shared" si="6"/>
        <v>0.59193267388151816</v>
      </c>
      <c r="I82" t="s">
        <v>560</v>
      </c>
      <c r="J82">
        <v>81</v>
      </c>
      <c r="K82" s="165">
        <f t="shared" si="7"/>
        <v>2.9154518950437317E-3</v>
      </c>
      <c r="L82" s="164">
        <f t="shared" si="8"/>
        <v>0.23615160349854183</v>
      </c>
      <c r="M82"/>
      <c r="N82"/>
      <c r="O82"/>
      <c r="P82"/>
      <c r="Q82"/>
      <c r="S82"/>
      <c r="T82"/>
    </row>
    <row r="83" spans="1:20">
      <c r="A83">
        <v>27</v>
      </c>
      <c r="B83" t="s">
        <v>144</v>
      </c>
      <c r="C83" t="s">
        <v>118</v>
      </c>
      <c r="D83">
        <v>9900</v>
      </c>
      <c r="E83">
        <f>D83*5</f>
        <v>49500</v>
      </c>
      <c r="G83" s="85">
        <f t="shared" si="5"/>
        <v>4.4892543575242166E-3</v>
      </c>
      <c r="H83" s="87">
        <f t="shared" si="6"/>
        <v>0.59642192823904239</v>
      </c>
      <c r="I83" t="s">
        <v>560</v>
      </c>
      <c r="J83">
        <v>82</v>
      </c>
      <c r="K83" s="165">
        <f t="shared" si="7"/>
        <v>2.9154518950437317E-3</v>
      </c>
      <c r="L83" s="164">
        <f t="shared" si="8"/>
        <v>0.23906705539358555</v>
      </c>
      <c r="M83"/>
      <c r="N83"/>
      <c r="O83"/>
      <c r="P83"/>
      <c r="Q83"/>
      <c r="S83"/>
      <c r="T83"/>
    </row>
    <row r="84" spans="1:20">
      <c r="A84">
        <v>182</v>
      </c>
      <c r="B84" t="s">
        <v>303</v>
      </c>
      <c r="C84" t="s">
        <v>251</v>
      </c>
      <c r="D84">
        <v>9815</v>
      </c>
      <c r="E84">
        <f>D84*17</f>
        <v>166855</v>
      </c>
      <c r="G84" s="85">
        <f t="shared" si="5"/>
        <v>4.4507102544545643E-3</v>
      </c>
      <c r="H84" s="87">
        <f t="shared" si="6"/>
        <v>0.60087263849349692</v>
      </c>
      <c r="I84" t="s">
        <v>560</v>
      </c>
      <c r="J84">
        <v>83</v>
      </c>
      <c r="K84" s="165">
        <f t="shared" si="7"/>
        <v>2.9154518950437317E-3</v>
      </c>
      <c r="L84" s="164">
        <f t="shared" si="8"/>
        <v>0.24198250728862927</v>
      </c>
      <c r="M84"/>
      <c r="N84"/>
      <c r="O84"/>
      <c r="P84"/>
      <c r="Q84"/>
      <c r="S84"/>
      <c r="T84"/>
    </row>
    <row r="85" spans="1:20">
      <c r="A85">
        <v>117</v>
      </c>
      <c r="B85" t="s">
        <v>237</v>
      </c>
      <c r="C85" t="s">
        <v>231</v>
      </c>
      <c r="D85">
        <v>9814</v>
      </c>
      <c r="E85">
        <f>D85*16</f>
        <v>157024</v>
      </c>
      <c r="G85" s="85">
        <f t="shared" si="5"/>
        <v>4.4502567944184508E-3</v>
      </c>
      <c r="H85" s="87">
        <f t="shared" si="6"/>
        <v>0.60532289528791539</v>
      </c>
      <c r="I85" t="s">
        <v>560</v>
      </c>
      <c r="J85">
        <v>84</v>
      </c>
      <c r="K85" s="165">
        <f t="shared" si="7"/>
        <v>2.9154518950437317E-3</v>
      </c>
      <c r="L85" s="164">
        <f t="shared" si="8"/>
        <v>0.24489795918367299</v>
      </c>
      <c r="M85"/>
      <c r="N85"/>
      <c r="O85"/>
      <c r="P85"/>
      <c r="Q85"/>
      <c r="S85"/>
      <c r="T85"/>
    </row>
    <row r="86" spans="1:20">
      <c r="A86">
        <v>3</v>
      </c>
      <c r="B86" t="s">
        <v>120</v>
      </c>
      <c r="C86" t="s">
        <v>118</v>
      </c>
      <c r="D86">
        <v>9290</v>
      </c>
      <c r="E86">
        <f>D86*5</f>
        <v>46450</v>
      </c>
      <c r="G86" s="85">
        <f t="shared" si="5"/>
        <v>4.2126437354949474E-3</v>
      </c>
      <c r="H86" s="87">
        <f t="shared" si="6"/>
        <v>0.60953553902341029</v>
      </c>
      <c r="I86" t="s">
        <v>560</v>
      </c>
      <c r="J86">
        <v>85</v>
      </c>
      <c r="K86" s="165">
        <f t="shared" si="7"/>
        <v>2.9154518950437317E-3</v>
      </c>
      <c r="L86" s="164">
        <f t="shared" si="8"/>
        <v>0.24781341107871671</v>
      </c>
      <c r="M86"/>
      <c r="N86"/>
      <c r="O86"/>
      <c r="P86"/>
      <c r="Q86"/>
      <c r="S86"/>
      <c r="T86"/>
    </row>
    <row r="87" spans="1:20">
      <c r="A87">
        <v>12</v>
      </c>
      <c r="B87" t="s">
        <v>129</v>
      </c>
      <c r="C87" t="s">
        <v>118</v>
      </c>
      <c r="D87">
        <v>9282</v>
      </c>
      <c r="E87">
        <f>D87*5</f>
        <v>46410</v>
      </c>
      <c r="G87" s="85">
        <f t="shared" si="5"/>
        <v>4.2090160552060388E-3</v>
      </c>
      <c r="H87" s="87">
        <f t="shared" si="6"/>
        <v>0.61374455507861636</v>
      </c>
      <c r="I87" t="s">
        <v>560</v>
      </c>
      <c r="J87">
        <v>86</v>
      </c>
      <c r="K87" s="165">
        <f t="shared" si="7"/>
        <v>2.9154518950437317E-3</v>
      </c>
      <c r="L87" s="164">
        <f t="shared" si="8"/>
        <v>0.25072886297376046</v>
      </c>
      <c r="M87"/>
      <c r="N87"/>
      <c r="O87"/>
      <c r="P87"/>
      <c r="Q87"/>
      <c r="S87"/>
      <c r="T87"/>
    </row>
    <row r="88" spans="1:20">
      <c r="A88">
        <v>279</v>
      </c>
      <c r="B88" t="s">
        <v>404</v>
      </c>
      <c r="C88" t="s">
        <v>403</v>
      </c>
      <c r="D88">
        <v>9264</v>
      </c>
      <c r="E88">
        <f>D88*4</f>
        <v>37056</v>
      </c>
      <c r="G88" s="85">
        <f t="shared" si="5"/>
        <v>4.2008537745559949E-3</v>
      </c>
      <c r="H88" s="87">
        <f t="shared" si="6"/>
        <v>0.6179454088531724</v>
      </c>
      <c r="I88" t="s">
        <v>560</v>
      </c>
      <c r="J88">
        <v>87</v>
      </c>
      <c r="K88" s="165">
        <f t="shared" si="7"/>
        <v>2.9154518950437317E-3</v>
      </c>
      <c r="L88" s="164">
        <f t="shared" si="8"/>
        <v>0.25364431486880418</v>
      </c>
      <c r="M88"/>
      <c r="N88"/>
      <c r="O88"/>
      <c r="P88"/>
      <c r="Q88"/>
      <c r="S88"/>
      <c r="T88"/>
    </row>
    <row r="89" spans="1:20">
      <c r="A89">
        <v>146</v>
      </c>
      <c r="B89" t="s">
        <v>267</v>
      </c>
      <c r="C89" t="s">
        <v>251</v>
      </c>
      <c r="D89">
        <v>9112</v>
      </c>
      <c r="E89">
        <f>D89*17</f>
        <v>154904</v>
      </c>
      <c r="G89" s="85">
        <f t="shared" si="5"/>
        <v>4.1319278490667341E-3</v>
      </c>
      <c r="H89" s="87">
        <f t="shared" si="6"/>
        <v>0.62207733670223908</v>
      </c>
      <c r="I89" t="s">
        <v>560</v>
      </c>
      <c r="J89">
        <v>88</v>
      </c>
      <c r="K89" s="165">
        <f t="shared" si="7"/>
        <v>2.9154518950437317E-3</v>
      </c>
      <c r="L89" s="164">
        <f t="shared" si="8"/>
        <v>0.2565597667638479</v>
      </c>
      <c r="M89"/>
      <c r="N89"/>
      <c r="O89"/>
      <c r="P89"/>
      <c r="Q89"/>
      <c r="S89"/>
      <c r="T89"/>
    </row>
    <row r="90" spans="1:20">
      <c r="A90">
        <v>171</v>
      </c>
      <c r="B90" t="s">
        <v>292</v>
      </c>
      <c r="C90" t="s">
        <v>251</v>
      </c>
      <c r="D90">
        <v>9086</v>
      </c>
      <c r="E90">
        <f>D90*17</f>
        <v>154462</v>
      </c>
      <c r="G90" s="85">
        <f t="shared" si="5"/>
        <v>4.1201378881277817E-3</v>
      </c>
      <c r="H90" s="87">
        <f t="shared" si="6"/>
        <v>0.6261974745903669</v>
      </c>
      <c r="I90" t="s">
        <v>560</v>
      </c>
      <c r="J90">
        <v>89</v>
      </c>
      <c r="K90" s="165">
        <f t="shared" si="7"/>
        <v>2.9154518950437317E-3</v>
      </c>
      <c r="L90" s="164">
        <f t="shared" si="8"/>
        <v>0.25947521865889162</v>
      </c>
      <c r="M90"/>
      <c r="N90"/>
      <c r="O90"/>
      <c r="P90"/>
      <c r="Q90"/>
      <c r="S90"/>
      <c r="T90"/>
    </row>
    <row r="91" spans="1:20">
      <c r="A91">
        <v>177</v>
      </c>
      <c r="B91" t="s">
        <v>298</v>
      </c>
      <c r="C91" t="s">
        <v>251</v>
      </c>
      <c r="D91">
        <v>9002</v>
      </c>
      <c r="E91">
        <f>D91*17</f>
        <v>153034</v>
      </c>
      <c r="G91" s="85">
        <f t="shared" si="5"/>
        <v>4.0820472450942428E-3</v>
      </c>
      <c r="H91" s="87">
        <f t="shared" si="6"/>
        <v>0.6302795218354611</v>
      </c>
      <c r="I91" t="s">
        <v>560</v>
      </c>
      <c r="J91">
        <v>90</v>
      </c>
      <c r="K91" s="165">
        <f t="shared" si="7"/>
        <v>2.9154518950437317E-3</v>
      </c>
      <c r="L91" s="164">
        <f t="shared" si="8"/>
        <v>0.26239067055393533</v>
      </c>
      <c r="M91"/>
      <c r="N91"/>
      <c r="O91"/>
      <c r="P91"/>
      <c r="Q91"/>
      <c r="S91"/>
      <c r="T91"/>
    </row>
    <row r="92" spans="1:20">
      <c r="A92">
        <v>285</v>
      </c>
      <c r="B92" t="s">
        <v>410</v>
      </c>
      <c r="C92" t="s">
        <v>403</v>
      </c>
      <c r="D92">
        <v>8922</v>
      </c>
      <c r="E92">
        <f>D92*4</f>
        <v>35688</v>
      </c>
      <c r="G92" s="85">
        <f t="shared" si="5"/>
        <v>4.0457704422051577E-3</v>
      </c>
      <c r="H92" s="87">
        <f t="shared" si="6"/>
        <v>0.63432529227766621</v>
      </c>
      <c r="I92" t="s">
        <v>560</v>
      </c>
      <c r="J92">
        <v>91</v>
      </c>
      <c r="K92" s="165">
        <f t="shared" si="7"/>
        <v>2.9154518950437317E-3</v>
      </c>
      <c r="L92" s="164">
        <f t="shared" si="8"/>
        <v>0.26530612244897905</v>
      </c>
      <c r="M92"/>
      <c r="N92"/>
      <c r="O92"/>
      <c r="P92"/>
      <c r="Q92"/>
      <c r="S92"/>
      <c r="T92"/>
    </row>
    <row r="93" spans="1:20">
      <c r="A93">
        <v>170</v>
      </c>
      <c r="B93" t="s">
        <v>291</v>
      </c>
      <c r="C93" t="s">
        <v>251</v>
      </c>
      <c r="D93">
        <v>8918</v>
      </c>
      <c r="E93">
        <f>D93*17</f>
        <v>151606</v>
      </c>
      <c r="G93" s="85">
        <f t="shared" si="5"/>
        <v>4.0439566020607038E-3</v>
      </c>
      <c r="H93" s="87">
        <f t="shared" si="6"/>
        <v>0.6383692488797269</v>
      </c>
      <c r="I93" t="s">
        <v>560</v>
      </c>
      <c r="J93">
        <v>92</v>
      </c>
      <c r="K93" s="165">
        <f t="shared" si="7"/>
        <v>2.9154518950437317E-3</v>
      </c>
      <c r="L93" s="164">
        <f t="shared" si="8"/>
        <v>0.26822157434402277</v>
      </c>
      <c r="M93"/>
      <c r="N93"/>
      <c r="O93"/>
      <c r="P93"/>
      <c r="Q93"/>
      <c r="S93"/>
      <c r="T93"/>
    </row>
    <row r="94" spans="1:20">
      <c r="A94">
        <v>232</v>
      </c>
      <c r="B94" t="s">
        <v>355</v>
      </c>
      <c r="C94" t="s">
        <v>348</v>
      </c>
      <c r="D94">
        <v>8874</v>
      </c>
      <c r="E94">
        <f>D94*7</f>
        <v>62118</v>
      </c>
      <c r="G94" s="85">
        <f t="shared" si="5"/>
        <v>4.0240043604717075E-3</v>
      </c>
      <c r="H94" s="87">
        <f t="shared" si="6"/>
        <v>0.64239325324019858</v>
      </c>
      <c r="I94" t="s">
        <v>560</v>
      </c>
      <c r="J94">
        <v>93</v>
      </c>
      <c r="K94" s="165">
        <f t="shared" si="7"/>
        <v>2.9154518950437317E-3</v>
      </c>
      <c r="L94" s="164">
        <f t="shared" si="8"/>
        <v>0.27113702623906649</v>
      </c>
      <c r="M94"/>
      <c r="N94"/>
      <c r="O94"/>
      <c r="P94"/>
      <c r="Q94"/>
      <c r="S94"/>
      <c r="T94"/>
    </row>
    <row r="95" spans="1:20">
      <c r="A95">
        <v>250</v>
      </c>
      <c r="B95" t="s">
        <v>374</v>
      </c>
      <c r="C95" t="s">
        <v>373</v>
      </c>
      <c r="D95">
        <v>8862</v>
      </c>
      <c r="E95">
        <f>D95*6</f>
        <v>53172</v>
      </c>
      <c r="G95" s="85">
        <f t="shared" si="5"/>
        <v>4.0185628400383443E-3</v>
      </c>
      <c r="H95" s="87">
        <f t="shared" si="6"/>
        <v>0.6464118160802369</v>
      </c>
      <c r="I95" t="s">
        <v>560</v>
      </c>
      <c r="J95">
        <v>94</v>
      </c>
      <c r="K95" s="165">
        <f t="shared" si="7"/>
        <v>2.9154518950437317E-3</v>
      </c>
      <c r="L95" s="164">
        <f t="shared" si="8"/>
        <v>0.27405247813411021</v>
      </c>
      <c r="M95"/>
      <c r="N95"/>
      <c r="O95"/>
      <c r="P95"/>
      <c r="Q95"/>
      <c r="S95"/>
      <c r="T95"/>
    </row>
    <row r="96" spans="1:20">
      <c r="A96">
        <v>184</v>
      </c>
      <c r="B96" t="s">
        <v>305</v>
      </c>
      <c r="C96" t="s">
        <v>251</v>
      </c>
      <c r="D96">
        <v>8798</v>
      </c>
      <c r="E96">
        <f>D96*17</f>
        <v>149566</v>
      </c>
      <c r="G96" s="85">
        <f t="shared" si="5"/>
        <v>3.9895413977270771E-3</v>
      </c>
      <c r="H96" s="87">
        <f t="shared" si="6"/>
        <v>0.65040135747796401</v>
      </c>
      <c r="I96" t="s">
        <v>560</v>
      </c>
      <c r="J96">
        <v>95</v>
      </c>
      <c r="K96" s="165">
        <f t="shared" si="7"/>
        <v>2.9154518950437317E-3</v>
      </c>
      <c r="L96" s="164">
        <f t="shared" si="8"/>
        <v>0.27696793002915393</v>
      </c>
      <c r="M96"/>
      <c r="N96"/>
      <c r="O96"/>
      <c r="P96"/>
      <c r="Q96"/>
      <c r="S96"/>
      <c r="T96"/>
    </row>
    <row r="97" spans="1:20">
      <c r="A97">
        <v>5</v>
      </c>
      <c r="B97" t="s">
        <v>122</v>
      </c>
      <c r="C97" t="s">
        <v>118</v>
      </c>
      <c r="D97">
        <v>8748</v>
      </c>
      <c r="E97">
        <f>D97*5</f>
        <v>43740</v>
      </c>
      <c r="G97" s="85">
        <f t="shared" si="5"/>
        <v>3.9668683959213991E-3</v>
      </c>
      <c r="H97" s="87">
        <f t="shared" si="6"/>
        <v>0.65436822587388543</v>
      </c>
      <c r="I97" t="s">
        <v>560</v>
      </c>
      <c r="J97">
        <v>96</v>
      </c>
      <c r="K97" s="165">
        <f t="shared" si="7"/>
        <v>2.9154518950437317E-3</v>
      </c>
      <c r="L97" s="164">
        <f t="shared" si="8"/>
        <v>0.27988338192419765</v>
      </c>
      <c r="M97"/>
      <c r="N97"/>
      <c r="O97"/>
      <c r="P97"/>
      <c r="Q97"/>
      <c r="S97"/>
      <c r="T97"/>
    </row>
    <row r="98" spans="1:20">
      <c r="A98">
        <v>90</v>
      </c>
      <c r="B98" t="s">
        <v>209</v>
      </c>
      <c r="C98" t="s">
        <v>196</v>
      </c>
      <c r="D98">
        <v>8658</v>
      </c>
      <c r="E98">
        <f>D98*12</f>
        <v>103896</v>
      </c>
      <c r="G98" s="85">
        <f t="shared" si="5"/>
        <v>3.9260569926711786E-3</v>
      </c>
      <c r="H98" s="87">
        <f t="shared" si="6"/>
        <v>0.65829428286655656</v>
      </c>
      <c r="I98" t="s">
        <v>560</v>
      </c>
      <c r="J98">
        <v>97</v>
      </c>
      <c r="K98" s="165">
        <f t="shared" si="7"/>
        <v>2.9154518950437317E-3</v>
      </c>
      <c r="L98" s="164">
        <f t="shared" si="8"/>
        <v>0.28279883381924137</v>
      </c>
      <c r="M98"/>
      <c r="N98"/>
      <c r="O98"/>
      <c r="P98"/>
      <c r="Q98"/>
      <c r="S98"/>
      <c r="T98"/>
    </row>
    <row r="99" spans="1:20">
      <c r="A99">
        <v>323</v>
      </c>
      <c r="B99" t="s">
        <v>448</v>
      </c>
      <c r="C99" t="s">
        <v>403</v>
      </c>
      <c r="D99">
        <v>8561</v>
      </c>
      <c r="E99">
        <f>D99*4</f>
        <v>34244</v>
      </c>
      <c r="G99" s="85">
        <f t="shared" si="5"/>
        <v>3.8820713691681639E-3</v>
      </c>
      <c r="H99" s="87">
        <f t="shared" si="6"/>
        <v>0.66217635423572474</v>
      </c>
      <c r="I99" t="s">
        <v>560</v>
      </c>
      <c r="J99">
        <v>98</v>
      </c>
      <c r="K99" s="165">
        <f t="shared" si="7"/>
        <v>2.9154518950437317E-3</v>
      </c>
      <c r="L99" s="164">
        <f t="shared" si="8"/>
        <v>0.28571428571428509</v>
      </c>
      <c r="M99"/>
      <c r="N99"/>
      <c r="O99"/>
      <c r="P99"/>
      <c r="Q99"/>
      <c r="S99"/>
      <c r="T99"/>
    </row>
    <row r="100" spans="1:20">
      <c r="A100">
        <v>217</v>
      </c>
      <c r="B100" t="s">
        <v>339</v>
      </c>
      <c r="C100" t="s">
        <v>309</v>
      </c>
      <c r="D100">
        <v>8547</v>
      </c>
      <c r="E100">
        <f>D100*15</f>
        <v>128205</v>
      </c>
      <c r="G100" s="85">
        <f t="shared" si="5"/>
        <v>3.8757229286625742E-3</v>
      </c>
      <c r="H100" s="87">
        <f t="shared" si="6"/>
        <v>0.6660520771643873</v>
      </c>
      <c r="I100" t="s">
        <v>560</v>
      </c>
      <c r="J100">
        <v>99</v>
      </c>
      <c r="K100" s="165">
        <f t="shared" si="7"/>
        <v>2.9154518950437317E-3</v>
      </c>
      <c r="L100" s="164">
        <f t="shared" si="8"/>
        <v>0.28862973760932881</v>
      </c>
      <c r="M100"/>
      <c r="N100"/>
      <c r="O100"/>
      <c r="P100"/>
      <c r="Q100"/>
      <c r="S100"/>
      <c r="T100"/>
    </row>
    <row r="101" spans="1:20">
      <c r="A101">
        <v>112</v>
      </c>
      <c r="B101" t="s">
        <v>232</v>
      </c>
      <c r="C101" t="s">
        <v>231</v>
      </c>
      <c r="D101">
        <v>8416</v>
      </c>
      <c r="E101">
        <f>D101*16</f>
        <v>134656</v>
      </c>
      <c r="G101" s="85">
        <f t="shared" si="5"/>
        <v>3.8163196639316981E-3</v>
      </c>
      <c r="H101" s="87">
        <f t="shared" si="6"/>
        <v>0.669868396828319</v>
      </c>
      <c r="I101" t="s">
        <v>560</v>
      </c>
      <c r="J101">
        <v>100</v>
      </c>
      <c r="K101" s="165">
        <f t="shared" si="7"/>
        <v>2.9154518950437317E-3</v>
      </c>
      <c r="L101" s="164">
        <f t="shared" si="8"/>
        <v>0.29154518950437253</v>
      </c>
      <c r="M101"/>
      <c r="N101"/>
      <c r="O101"/>
      <c r="P101"/>
      <c r="Q101"/>
      <c r="S101"/>
      <c r="T101"/>
    </row>
    <row r="102" spans="1:20">
      <c r="A102">
        <v>190</v>
      </c>
      <c r="B102" t="s">
        <v>312</v>
      </c>
      <c r="C102" t="s">
        <v>309</v>
      </c>
      <c r="D102">
        <v>8340</v>
      </c>
      <c r="E102">
        <f>D102*15</f>
        <v>125100</v>
      </c>
      <c r="G102" s="85">
        <f t="shared" si="5"/>
        <v>3.7818567011870677E-3</v>
      </c>
      <c r="H102" s="87">
        <f t="shared" si="6"/>
        <v>0.67365025352950603</v>
      </c>
      <c r="I102" t="s">
        <v>560</v>
      </c>
      <c r="J102">
        <v>101</v>
      </c>
      <c r="K102" s="165">
        <f t="shared" si="7"/>
        <v>2.9154518950437317E-3</v>
      </c>
      <c r="L102" s="164">
        <f t="shared" si="8"/>
        <v>0.29446064139941625</v>
      </c>
      <c r="M102"/>
      <c r="N102"/>
      <c r="O102"/>
      <c r="P102"/>
      <c r="Q102"/>
      <c r="S102"/>
      <c r="T102"/>
    </row>
    <row r="103" spans="1:20">
      <c r="A103">
        <v>110</v>
      </c>
      <c r="B103" t="s">
        <v>229</v>
      </c>
      <c r="C103" t="s">
        <v>196</v>
      </c>
      <c r="D103">
        <v>8315</v>
      </c>
      <c r="E103">
        <f>D103*12</f>
        <v>99780</v>
      </c>
      <c r="G103" s="85">
        <f t="shared" si="5"/>
        <v>3.7705202002842287E-3</v>
      </c>
      <c r="H103" s="87">
        <f t="shared" si="6"/>
        <v>0.67742077372979026</v>
      </c>
      <c r="I103" t="s">
        <v>560</v>
      </c>
      <c r="J103">
        <v>102</v>
      </c>
      <c r="K103" s="165">
        <f t="shared" si="7"/>
        <v>2.9154518950437317E-3</v>
      </c>
      <c r="L103" s="164">
        <f t="shared" si="8"/>
        <v>0.29737609329445996</v>
      </c>
      <c r="M103"/>
      <c r="N103"/>
      <c r="O103"/>
      <c r="P103"/>
      <c r="Q103"/>
      <c r="S103"/>
      <c r="T103"/>
    </row>
    <row r="104" spans="1:20">
      <c r="A104">
        <v>17</v>
      </c>
      <c r="B104" t="s">
        <v>134</v>
      </c>
      <c r="C104" t="s">
        <v>118</v>
      </c>
      <c r="D104">
        <v>8178</v>
      </c>
      <c r="E104">
        <f>D104*5</f>
        <v>40890</v>
      </c>
      <c r="G104" s="85">
        <f t="shared" si="5"/>
        <v>3.7083961753366715E-3</v>
      </c>
      <c r="H104" s="87">
        <f t="shared" si="6"/>
        <v>0.68112916990512695</v>
      </c>
      <c r="I104" t="s">
        <v>560</v>
      </c>
      <c r="J104">
        <v>103</v>
      </c>
      <c r="K104" s="165">
        <f t="shared" si="7"/>
        <v>2.9154518950437317E-3</v>
      </c>
      <c r="L104" s="164">
        <f t="shared" si="8"/>
        <v>0.30029154518950368</v>
      </c>
      <c r="M104"/>
      <c r="N104"/>
      <c r="O104"/>
      <c r="P104"/>
      <c r="Q104"/>
      <c r="S104"/>
      <c r="T104"/>
    </row>
    <row r="105" spans="1:20">
      <c r="A105">
        <v>135</v>
      </c>
      <c r="B105" t="s">
        <v>256</v>
      </c>
      <c r="C105" t="s">
        <v>251</v>
      </c>
      <c r="D105">
        <v>8165</v>
      </c>
      <c r="E105">
        <f>D105*17</f>
        <v>138805</v>
      </c>
      <c r="G105" s="85">
        <f t="shared" si="5"/>
        <v>3.7025011948671953E-3</v>
      </c>
      <c r="H105" s="87">
        <f t="shared" si="6"/>
        <v>0.6848316710999941</v>
      </c>
      <c r="I105" t="s">
        <v>560</v>
      </c>
      <c r="J105">
        <v>104</v>
      </c>
      <c r="K105" s="165">
        <f t="shared" si="7"/>
        <v>2.9154518950437317E-3</v>
      </c>
      <c r="L105" s="164">
        <f t="shared" si="8"/>
        <v>0.3032069970845474</v>
      </c>
      <c r="M105"/>
      <c r="N105"/>
      <c r="O105"/>
      <c r="P105"/>
      <c r="Q105"/>
      <c r="S105"/>
      <c r="T105"/>
    </row>
    <row r="106" spans="1:20">
      <c r="A106">
        <v>44</v>
      </c>
      <c r="B106" t="s">
        <v>162</v>
      </c>
      <c r="C106" t="s">
        <v>150</v>
      </c>
      <c r="D106">
        <v>8050</v>
      </c>
      <c r="E106">
        <f>D106*3</f>
        <v>24150</v>
      </c>
      <c r="G106" s="85">
        <f t="shared" si="5"/>
        <v>3.6503532907141362E-3</v>
      </c>
      <c r="H106" s="87">
        <f t="shared" si="6"/>
        <v>0.68848202439070827</v>
      </c>
      <c r="I106" t="s">
        <v>560</v>
      </c>
      <c r="J106">
        <v>105</v>
      </c>
      <c r="K106" s="165">
        <f t="shared" si="7"/>
        <v>2.9154518950437317E-3</v>
      </c>
      <c r="L106" s="164">
        <f t="shared" si="8"/>
        <v>0.30612244897959112</v>
      </c>
      <c r="M106"/>
      <c r="N106"/>
      <c r="O106"/>
      <c r="P106"/>
      <c r="Q106"/>
      <c r="S106"/>
      <c r="T106"/>
    </row>
    <row r="107" spans="1:20">
      <c r="A107">
        <v>152</v>
      </c>
      <c r="B107" t="s">
        <v>273</v>
      </c>
      <c r="C107" t="s">
        <v>251</v>
      </c>
      <c r="D107">
        <v>8007</v>
      </c>
      <c r="E107">
        <f>D107*17</f>
        <v>136119</v>
      </c>
      <c r="G107" s="85">
        <f t="shared" si="5"/>
        <v>3.6308545091612533E-3</v>
      </c>
      <c r="H107" s="87">
        <f t="shared" si="6"/>
        <v>0.6921128788998695</v>
      </c>
      <c r="I107" t="s">
        <v>560</v>
      </c>
      <c r="J107">
        <v>106</v>
      </c>
      <c r="K107" s="165">
        <f t="shared" si="7"/>
        <v>2.9154518950437317E-3</v>
      </c>
      <c r="L107" s="164">
        <f t="shared" si="8"/>
        <v>0.30903790087463484</v>
      </c>
      <c r="M107"/>
      <c r="N107"/>
      <c r="O107"/>
      <c r="P107"/>
      <c r="Q107"/>
      <c r="S107"/>
      <c r="T107"/>
    </row>
    <row r="108" spans="1:20">
      <c r="A108">
        <v>66</v>
      </c>
      <c r="B108" t="s">
        <v>184</v>
      </c>
      <c r="C108" t="s">
        <v>150</v>
      </c>
      <c r="D108">
        <v>7954</v>
      </c>
      <c r="E108">
        <f>D108*3</f>
        <v>23862</v>
      </c>
      <c r="G108" s="85">
        <f t="shared" si="5"/>
        <v>3.6068211272472345E-3</v>
      </c>
      <c r="H108" s="87">
        <f t="shared" si="6"/>
        <v>0.69571970002711669</v>
      </c>
      <c r="I108" t="s">
        <v>560</v>
      </c>
      <c r="J108">
        <v>107</v>
      </c>
      <c r="K108" s="165">
        <f t="shared" si="7"/>
        <v>2.9154518950437317E-3</v>
      </c>
      <c r="L108" s="164">
        <f t="shared" si="8"/>
        <v>0.31195335276967856</v>
      </c>
      <c r="M108"/>
      <c r="N108"/>
      <c r="O108"/>
      <c r="P108"/>
      <c r="Q108"/>
      <c r="S108"/>
      <c r="T108"/>
    </row>
    <row r="109" spans="1:20">
      <c r="A109">
        <v>43</v>
      </c>
      <c r="B109" t="s">
        <v>161</v>
      </c>
      <c r="C109" t="s">
        <v>150</v>
      </c>
      <c r="D109">
        <v>7897</v>
      </c>
      <c r="E109">
        <f>D109*3</f>
        <v>23691</v>
      </c>
      <c r="G109" s="85">
        <f t="shared" si="5"/>
        <v>3.5809739051887619E-3</v>
      </c>
      <c r="H109" s="87">
        <f t="shared" si="6"/>
        <v>0.69930067393230544</v>
      </c>
      <c r="I109" t="s">
        <v>560</v>
      </c>
      <c r="J109">
        <v>108</v>
      </c>
      <c r="K109" s="165">
        <f t="shared" si="7"/>
        <v>2.9154518950437317E-3</v>
      </c>
      <c r="L109" s="164">
        <f t="shared" si="8"/>
        <v>0.31486880466472228</v>
      </c>
      <c r="M109"/>
      <c r="N109"/>
      <c r="O109"/>
      <c r="P109"/>
      <c r="Q109"/>
      <c r="S109"/>
      <c r="T109"/>
    </row>
    <row r="110" spans="1:20">
      <c r="A110">
        <v>139</v>
      </c>
      <c r="B110" t="s">
        <v>260</v>
      </c>
      <c r="C110" t="s">
        <v>251</v>
      </c>
      <c r="D110">
        <v>7871</v>
      </c>
      <c r="E110">
        <f>D110*17</f>
        <v>133807</v>
      </c>
      <c r="G110" s="85">
        <f t="shared" si="5"/>
        <v>3.5691839442498095E-3</v>
      </c>
      <c r="H110" s="87">
        <f t="shared" si="6"/>
        <v>0.7028698578765552</v>
      </c>
      <c r="I110" t="s">
        <v>560</v>
      </c>
      <c r="J110">
        <v>109</v>
      </c>
      <c r="K110" s="165">
        <f t="shared" si="7"/>
        <v>2.9154518950437317E-3</v>
      </c>
      <c r="L110" s="164">
        <f t="shared" si="8"/>
        <v>0.317784256559766</v>
      </c>
      <c r="M110"/>
      <c r="N110"/>
      <c r="O110"/>
      <c r="P110"/>
      <c r="Q110"/>
      <c r="S110"/>
      <c r="T110"/>
    </row>
    <row r="111" spans="1:20">
      <c r="A111">
        <v>147</v>
      </c>
      <c r="B111" t="s">
        <v>268</v>
      </c>
      <c r="C111" t="s">
        <v>251</v>
      </c>
      <c r="D111">
        <v>7771</v>
      </c>
      <c r="E111">
        <f>D111*17</f>
        <v>132107</v>
      </c>
      <c r="G111" s="85">
        <f t="shared" si="5"/>
        <v>3.5238379406384536E-3</v>
      </c>
      <c r="H111" s="87">
        <f t="shared" si="6"/>
        <v>0.70639369581719369</v>
      </c>
      <c r="I111" t="s">
        <v>560</v>
      </c>
      <c r="J111">
        <v>110</v>
      </c>
      <c r="K111" s="165">
        <f t="shared" si="7"/>
        <v>2.9154518950437317E-3</v>
      </c>
      <c r="L111" s="164">
        <f t="shared" si="8"/>
        <v>0.32069970845480972</v>
      </c>
      <c r="M111"/>
      <c r="N111"/>
      <c r="O111"/>
      <c r="P111"/>
      <c r="Q111"/>
      <c r="S111"/>
      <c r="T111"/>
    </row>
    <row r="112" spans="1:20">
      <c r="A112">
        <v>288</v>
      </c>
      <c r="B112" t="s">
        <v>413</v>
      </c>
      <c r="C112" t="s">
        <v>403</v>
      </c>
      <c r="D112">
        <v>7759</v>
      </c>
      <c r="E112">
        <f>D112*4</f>
        <v>31036</v>
      </c>
      <c r="G112" s="85">
        <f t="shared" si="5"/>
        <v>3.5183964202050908E-3</v>
      </c>
      <c r="H112" s="87">
        <f t="shared" si="6"/>
        <v>0.70991209223739882</v>
      </c>
      <c r="I112" t="s">
        <v>560</v>
      </c>
      <c r="J112">
        <v>111</v>
      </c>
      <c r="K112" s="165">
        <f t="shared" si="7"/>
        <v>2.9154518950437317E-3</v>
      </c>
      <c r="L112" s="164">
        <f t="shared" si="8"/>
        <v>0.32361516034985344</v>
      </c>
      <c r="M112"/>
      <c r="N112"/>
      <c r="O112"/>
      <c r="P112"/>
      <c r="Q112"/>
      <c r="S112"/>
      <c r="T112"/>
    </row>
    <row r="113" spans="1:20">
      <c r="A113">
        <v>156</v>
      </c>
      <c r="B113" t="s">
        <v>277</v>
      </c>
      <c r="C113" t="s">
        <v>251</v>
      </c>
      <c r="D113">
        <v>7754</v>
      </c>
      <c r="E113">
        <f>D113*17</f>
        <v>131818</v>
      </c>
      <c r="G113" s="85">
        <f t="shared" si="5"/>
        <v>3.5161291200245231E-3</v>
      </c>
      <c r="H113" s="87">
        <f t="shared" si="6"/>
        <v>0.71342822135742334</v>
      </c>
      <c r="I113" t="s">
        <v>560</v>
      </c>
      <c r="J113">
        <v>112</v>
      </c>
      <c r="K113" s="165">
        <f t="shared" si="7"/>
        <v>2.9154518950437317E-3</v>
      </c>
      <c r="L113" s="164">
        <f t="shared" si="8"/>
        <v>0.32653061224489716</v>
      </c>
      <c r="M113"/>
      <c r="N113"/>
      <c r="O113"/>
      <c r="P113"/>
      <c r="Q113"/>
      <c r="S113"/>
      <c r="T113"/>
    </row>
    <row r="114" spans="1:20">
      <c r="A114">
        <v>120</v>
      </c>
      <c r="B114" t="s">
        <v>240</v>
      </c>
      <c r="C114" t="s">
        <v>231</v>
      </c>
      <c r="D114">
        <v>7741</v>
      </c>
      <c r="E114">
        <f>D114*16</f>
        <v>123856</v>
      </c>
      <c r="G114" s="85">
        <f t="shared" si="5"/>
        <v>3.5102341395550469E-3</v>
      </c>
      <c r="H114" s="87">
        <f t="shared" si="6"/>
        <v>0.71693845549697843</v>
      </c>
      <c r="I114" t="s">
        <v>560</v>
      </c>
      <c r="J114">
        <v>113</v>
      </c>
      <c r="K114" s="165">
        <f t="shared" si="7"/>
        <v>2.9154518950437317E-3</v>
      </c>
      <c r="L114" s="164">
        <f t="shared" si="8"/>
        <v>0.32944606413994088</v>
      </c>
      <c r="M114"/>
      <c r="N114"/>
      <c r="O114"/>
      <c r="P114"/>
      <c r="Q114"/>
      <c r="S114"/>
      <c r="T114"/>
    </row>
    <row r="115" spans="1:20">
      <c r="A115">
        <v>176</v>
      </c>
      <c r="B115" t="s">
        <v>297</v>
      </c>
      <c r="C115" t="s">
        <v>251</v>
      </c>
      <c r="D115">
        <v>7727</v>
      </c>
      <c r="E115">
        <f>D115*17</f>
        <v>131359</v>
      </c>
      <c r="G115" s="85">
        <f t="shared" si="5"/>
        <v>3.5038856990494572E-3</v>
      </c>
      <c r="H115" s="87">
        <f t="shared" si="6"/>
        <v>0.7204423411960279</v>
      </c>
      <c r="I115" t="s">
        <v>560</v>
      </c>
      <c r="J115">
        <v>114</v>
      </c>
      <c r="K115" s="165">
        <f t="shared" si="7"/>
        <v>2.9154518950437317E-3</v>
      </c>
      <c r="L115" s="164">
        <f t="shared" si="8"/>
        <v>0.33236151603498459</v>
      </c>
      <c r="M115"/>
      <c r="N115"/>
      <c r="O115"/>
      <c r="P115"/>
      <c r="Q115"/>
      <c r="S115"/>
      <c r="T115"/>
    </row>
    <row r="116" spans="1:20">
      <c r="A116">
        <v>307</v>
      </c>
      <c r="B116" t="s">
        <v>432</v>
      </c>
      <c r="C116" t="s">
        <v>403</v>
      </c>
      <c r="D116">
        <v>7706</v>
      </c>
      <c r="E116">
        <f>D116*4</f>
        <v>30824</v>
      </c>
      <c r="G116" s="85">
        <f t="shared" si="5"/>
        <v>3.4943630382910725E-3</v>
      </c>
      <c r="H116" s="87">
        <f t="shared" si="6"/>
        <v>0.723936704234319</v>
      </c>
      <c r="I116" t="s">
        <v>560</v>
      </c>
      <c r="J116">
        <v>115</v>
      </c>
      <c r="K116" s="165">
        <f t="shared" si="7"/>
        <v>2.9154518950437317E-3</v>
      </c>
      <c r="L116" s="164">
        <f t="shared" si="8"/>
        <v>0.33527696793002831</v>
      </c>
      <c r="M116"/>
      <c r="N116"/>
      <c r="O116"/>
      <c r="P116"/>
      <c r="Q116"/>
      <c r="S116"/>
      <c r="T116"/>
    </row>
    <row r="117" spans="1:20">
      <c r="A117">
        <v>51</v>
      </c>
      <c r="B117" t="s">
        <v>169</v>
      </c>
      <c r="C117" t="s">
        <v>150</v>
      </c>
      <c r="D117">
        <v>7702</v>
      </c>
      <c r="E117">
        <f>D117*3</f>
        <v>23106</v>
      </c>
      <c r="G117" s="85">
        <f t="shared" si="5"/>
        <v>3.4925491981466182E-3</v>
      </c>
      <c r="H117" s="87">
        <f t="shared" si="6"/>
        <v>0.72742925343246556</v>
      </c>
      <c r="I117" t="s">
        <v>560</v>
      </c>
      <c r="J117">
        <v>116</v>
      </c>
      <c r="K117" s="165">
        <f t="shared" si="7"/>
        <v>2.9154518950437317E-3</v>
      </c>
      <c r="L117" s="164">
        <f t="shared" si="8"/>
        <v>0.33819241982507203</v>
      </c>
      <c r="M117"/>
      <c r="N117"/>
      <c r="O117"/>
      <c r="P117"/>
      <c r="Q117"/>
      <c r="S117"/>
      <c r="T117"/>
    </row>
    <row r="118" spans="1:20">
      <c r="A118">
        <v>73</v>
      </c>
      <c r="B118" t="s">
        <v>191</v>
      </c>
      <c r="C118" t="s">
        <v>150</v>
      </c>
      <c r="D118">
        <v>7652</v>
      </c>
      <c r="E118">
        <f>D118*3</f>
        <v>22956</v>
      </c>
      <c r="G118" s="85">
        <f t="shared" si="5"/>
        <v>3.4698761963409402E-3</v>
      </c>
      <c r="H118" s="87">
        <f t="shared" si="6"/>
        <v>0.73089912962880654</v>
      </c>
      <c r="I118" t="s">
        <v>560</v>
      </c>
      <c r="J118">
        <v>117</v>
      </c>
      <c r="K118" s="165">
        <f t="shared" si="7"/>
        <v>2.9154518950437317E-3</v>
      </c>
      <c r="L118" s="164">
        <f t="shared" si="8"/>
        <v>0.34110787172011575</v>
      </c>
      <c r="M118"/>
      <c r="N118"/>
      <c r="O118"/>
      <c r="P118"/>
      <c r="Q118"/>
      <c r="S118"/>
      <c r="T118"/>
    </row>
    <row r="119" spans="1:20">
      <c r="A119">
        <v>305</v>
      </c>
      <c r="B119" t="s">
        <v>430</v>
      </c>
      <c r="C119" t="s">
        <v>403</v>
      </c>
      <c r="D119">
        <v>7596</v>
      </c>
      <c r="E119">
        <f>D119*4</f>
        <v>30384</v>
      </c>
      <c r="G119" s="85">
        <f t="shared" si="5"/>
        <v>3.4444824343185811E-3</v>
      </c>
      <c r="H119" s="87">
        <f t="shared" si="6"/>
        <v>0.73434361206312515</v>
      </c>
      <c r="I119" t="s">
        <v>560</v>
      </c>
      <c r="J119">
        <v>118</v>
      </c>
      <c r="K119" s="165">
        <f t="shared" si="7"/>
        <v>2.9154518950437317E-3</v>
      </c>
      <c r="L119" s="164">
        <f t="shared" si="8"/>
        <v>0.34402332361515947</v>
      </c>
      <c r="M119"/>
      <c r="N119"/>
      <c r="O119"/>
      <c r="P119"/>
      <c r="Q119"/>
      <c r="S119"/>
      <c r="T119"/>
    </row>
    <row r="120" spans="1:20">
      <c r="A120">
        <v>100</v>
      </c>
      <c r="B120" t="s">
        <v>219</v>
      </c>
      <c r="C120" t="s">
        <v>196</v>
      </c>
      <c r="D120">
        <v>7583</v>
      </c>
      <c r="E120">
        <f>D120*12</f>
        <v>90996</v>
      </c>
      <c r="G120" s="85">
        <f t="shared" si="5"/>
        <v>3.4385874538491049E-3</v>
      </c>
      <c r="H120" s="87">
        <f t="shared" si="6"/>
        <v>0.73778219951697421</v>
      </c>
      <c r="I120" t="s">
        <v>560</v>
      </c>
      <c r="J120">
        <v>119</v>
      </c>
      <c r="K120" s="165">
        <f t="shared" si="7"/>
        <v>2.9154518950437317E-3</v>
      </c>
      <c r="L120" s="164">
        <f t="shared" si="8"/>
        <v>0.34693877551020319</v>
      </c>
      <c r="M120"/>
      <c r="N120"/>
      <c r="O120"/>
      <c r="P120"/>
      <c r="Q120"/>
      <c r="S120"/>
      <c r="T120"/>
    </row>
    <row r="121" spans="1:20">
      <c r="A121">
        <v>306</v>
      </c>
      <c r="B121" t="s">
        <v>431</v>
      </c>
      <c r="C121" t="s">
        <v>403</v>
      </c>
      <c r="D121">
        <v>7579</v>
      </c>
      <c r="E121">
        <f>D121*4</f>
        <v>30316</v>
      </c>
      <c r="G121" s="85">
        <f t="shared" si="5"/>
        <v>3.4367736137046506E-3</v>
      </c>
      <c r="H121" s="87">
        <f t="shared" si="6"/>
        <v>0.74121897313067886</v>
      </c>
      <c r="I121" t="s">
        <v>560</v>
      </c>
      <c r="J121">
        <v>120</v>
      </c>
      <c r="K121" s="165">
        <f t="shared" si="7"/>
        <v>2.9154518950437317E-3</v>
      </c>
      <c r="L121" s="164">
        <f t="shared" si="8"/>
        <v>0.34985422740524691</v>
      </c>
      <c r="M121"/>
      <c r="N121"/>
      <c r="O121"/>
      <c r="P121"/>
      <c r="Q121"/>
      <c r="S121"/>
      <c r="T121"/>
    </row>
    <row r="122" spans="1:20">
      <c r="A122">
        <v>132</v>
      </c>
      <c r="B122" t="s">
        <v>253</v>
      </c>
      <c r="C122" t="s">
        <v>251</v>
      </c>
      <c r="D122">
        <v>7467</v>
      </c>
      <c r="E122">
        <f>D122*17</f>
        <v>126939</v>
      </c>
      <c r="G122" s="85">
        <f t="shared" si="5"/>
        <v>3.3859860896599324E-3</v>
      </c>
      <c r="H122" s="87">
        <f t="shared" si="6"/>
        <v>0.74460495922033876</v>
      </c>
      <c r="I122" t="s">
        <v>560</v>
      </c>
      <c r="J122">
        <v>121</v>
      </c>
      <c r="K122" s="165">
        <f t="shared" si="7"/>
        <v>2.9154518950437317E-3</v>
      </c>
      <c r="L122" s="164">
        <f t="shared" si="8"/>
        <v>0.35276967930029063</v>
      </c>
      <c r="M122"/>
      <c r="N122"/>
      <c r="O122"/>
      <c r="P122"/>
      <c r="Q122"/>
      <c r="S122"/>
      <c r="T122"/>
    </row>
    <row r="123" spans="1:20">
      <c r="A123">
        <v>106</v>
      </c>
      <c r="B123" t="s">
        <v>225</v>
      </c>
      <c r="C123" t="s">
        <v>196</v>
      </c>
      <c r="D123">
        <v>7446</v>
      </c>
      <c r="E123">
        <f>D123*12</f>
        <v>89352</v>
      </c>
      <c r="G123" s="85">
        <f t="shared" si="5"/>
        <v>3.3764634289015476E-3</v>
      </c>
      <c r="H123" s="87">
        <f t="shared" si="6"/>
        <v>0.74798142264924028</v>
      </c>
      <c r="I123" t="s">
        <v>560</v>
      </c>
      <c r="J123">
        <v>122</v>
      </c>
      <c r="K123" s="165">
        <f t="shared" si="7"/>
        <v>2.9154518950437317E-3</v>
      </c>
      <c r="L123" s="164">
        <f t="shared" si="8"/>
        <v>0.35568513119533435</v>
      </c>
      <c r="M123"/>
      <c r="N123"/>
      <c r="O123"/>
      <c r="P123"/>
      <c r="Q123"/>
      <c r="S123"/>
      <c r="T123"/>
    </row>
    <row r="124" spans="1:20">
      <c r="A124">
        <v>237</v>
      </c>
      <c r="B124" t="s">
        <v>360</v>
      </c>
      <c r="C124" t="s">
        <v>348</v>
      </c>
      <c r="D124">
        <v>7331</v>
      </c>
      <c r="E124">
        <f>D124*7</f>
        <v>51317</v>
      </c>
      <c r="G124" s="85">
        <f t="shared" si="5"/>
        <v>3.3243155247484886E-3</v>
      </c>
      <c r="H124" s="87">
        <f t="shared" si="6"/>
        <v>0.75130573817398871</v>
      </c>
      <c r="I124" t="s">
        <v>560</v>
      </c>
      <c r="J124">
        <v>123</v>
      </c>
      <c r="K124" s="165">
        <f t="shared" si="7"/>
        <v>2.9154518950437317E-3</v>
      </c>
      <c r="L124" s="164">
        <f t="shared" si="8"/>
        <v>0.35860058309037807</v>
      </c>
      <c r="M124"/>
      <c r="N124"/>
      <c r="O124"/>
      <c r="P124"/>
      <c r="Q124"/>
      <c r="S124"/>
      <c r="T124"/>
    </row>
    <row r="125" spans="1:20">
      <c r="A125">
        <v>340</v>
      </c>
      <c r="B125" t="s">
        <v>466</v>
      </c>
      <c r="C125" t="s">
        <v>452</v>
      </c>
      <c r="D125">
        <v>7330</v>
      </c>
      <c r="E125">
        <f>D125*13</f>
        <v>95290</v>
      </c>
      <c r="G125" s="85">
        <f t="shared" si="5"/>
        <v>3.3238620647123747E-3</v>
      </c>
      <c r="H125" s="87">
        <f t="shared" si="6"/>
        <v>0.75462960023870107</v>
      </c>
      <c r="I125" t="s">
        <v>560</v>
      </c>
      <c r="J125">
        <v>124</v>
      </c>
      <c r="K125" s="165">
        <f t="shared" si="7"/>
        <v>2.9154518950437317E-3</v>
      </c>
      <c r="L125" s="164">
        <f t="shared" si="8"/>
        <v>0.36151603498542179</v>
      </c>
      <c r="M125"/>
      <c r="N125"/>
      <c r="O125"/>
      <c r="P125"/>
      <c r="Q125"/>
      <c r="S125"/>
      <c r="T125"/>
    </row>
    <row r="126" spans="1:20">
      <c r="A126">
        <v>308</v>
      </c>
      <c r="B126" t="s">
        <v>433</v>
      </c>
      <c r="C126" t="s">
        <v>403</v>
      </c>
      <c r="D126">
        <v>7171</v>
      </c>
      <c r="E126">
        <f>D126*4</f>
        <v>28684</v>
      </c>
      <c r="G126" s="85">
        <f t="shared" si="5"/>
        <v>3.2517619189703193E-3</v>
      </c>
      <c r="H126" s="87">
        <f t="shared" si="6"/>
        <v>0.75788136215767143</v>
      </c>
      <c r="I126" t="s">
        <v>560</v>
      </c>
      <c r="J126">
        <v>125</v>
      </c>
      <c r="K126" s="165">
        <f t="shared" si="7"/>
        <v>2.9154518950437317E-3</v>
      </c>
      <c r="L126" s="164">
        <f t="shared" si="8"/>
        <v>0.3644314868804655</v>
      </c>
      <c r="M126"/>
      <c r="N126"/>
      <c r="O126"/>
      <c r="P126"/>
      <c r="Q126"/>
      <c r="S126"/>
      <c r="T126"/>
    </row>
    <row r="127" spans="1:20">
      <c r="A127">
        <v>187</v>
      </c>
      <c r="B127" t="s">
        <v>308</v>
      </c>
      <c r="C127" t="s">
        <v>309</v>
      </c>
      <c r="D127">
        <v>7167</v>
      </c>
      <c r="E127">
        <f>D127*15</f>
        <v>107505</v>
      </c>
      <c r="G127" s="85">
        <f t="shared" si="5"/>
        <v>3.249948078825865E-3</v>
      </c>
      <c r="H127" s="87">
        <f t="shared" si="6"/>
        <v>0.76113131023649727</v>
      </c>
      <c r="I127" t="s">
        <v>560</v>
      </c>
      <c r="J127">
        <v>126</v>
      </c>
      <c r="K127" s="165">
        <f t="shared" si="7"/>
        <v>2.9154518950437317E-3</v>
      </c>
      <c r="L127" s="164">
        <f t="shared" si="8"/>
        <v>0.36734693877550922</v>
      </c>
      <c r="M127"/>
      <c r="N127"/>
      <c r="O127"/>
      <c r="P127"/>
      <c r="Q127"/>
      <c r="S127"/>
      <c r="T127"/>
    </row>
    <row r="128" spans="1:20">
      <c r="A128">
        <v>37</v>
      </c>
      <c r="B128" t="s">
        <v>155</v>
      </c>
      <c r="C128" t="s">
        <v>150</v>
      </c>
      <c r="D128">
        <v>7156</v>
      </c>
      <c r="E128">
        <f>D128*3</f>
        <v>21468</v>
      </c>
      <c r="G128" s="85">
        <f t="shared" si="5"/>
        <v>3.2449600184286157E-3</v>
      </c>
      <c r="H128" s="87">
        <f t="shared" si="6"/>
        <v>0.76437627025492594</v>
      </c>
      <c r="I128" t="s">
        <v>560</v>
      </c>
      <c r="J128">
        <v>127</v>
      </c>
      <c r="K128" s="165">
        <f t="shared" si="7"/>
        <v>2.9154518950437317E-3</v>
      </c>
      <c r="L128" s="164">
        <f t="shared" si="8"/>
        <v>0.37026239067055294</v>
      </c>
      <c r="M128"/>
      <c r="N128"/>
      <c r="O128"/>
      <c r="P128"/>
      <c r="Q128"/>
      <c r="S128"/>
      <c r="T128"/>
    </row>
    <row r="129" spans="1:20">
      <c r="A129">
        <v>291</v>
      </c>
      <c r="B129" t="s">
        <v>416</v>
      </c>
      <c r="C129" t="s">
        <v>403</v>
      </c>
      <c r="D129">
        <v>7107</v>
      </c>
      <c r="E129">
        <f>D129*4</f>
        <v>28428</v>
      </c>
      <c r="G129" s="85">
        <f t="shared" si="5"/>
        <v>3.2227404766590516E-3</v>
      </c>
      <c r="H129" s="87">
        <f t="shared" si="6"/>
        <v>0.76759901073158499</v>
      </c>
      <c r="I129" t="s">
        <v>560</v>
      </c>
      <c r="J129">
        <v>128</v>
      </c>
      <c r="K129" s="165">
        <f t="shared" si="7"/>
        <v>2.9154518950437317E-3</v>
      </c>
      <c r="L129" s="164">
        <f t="shared" si="8"/>
        <v>0.37317784256559666</v>
      </c>
      <c r="M129"/>
      <c r="N129"/>
      <c r="O129"/>
      <c r="P129"/>
      <c r="Q129"/>
      <c r="S129"/>
      <c r="T129"/>
    </row>
    <row r="130" spans="1:20">
      <c r="A130">
        <v>33</v>
      </c>
      <c r="B130" t="s">
        <v>151</v>
      </c>
      <c r="C130" t="s">
        <v>150</v>
      </c>
      <c r="D130">
        <v>7027</v>
      </c>
      <c r="E130">
        <f>D130*3</f>
        <v>21081</v>
      </c>
      <c r="G130" s="85">
        <f t="shared" ref="G130:G193" si="9">D130/$D$345</f>
        <v>3.186463673769967E-3</v>
      </c>
      <c r="H130" s="87">
        <f t="shared" si="6"/>
        <v>0.77078547440535494</v>
      </c>
      <c r="I130" t="s">
        <v>560</v>
      </c>
      <c r="J130">
        <v>129</v>
      </c>
      <c r="K130" s="165">
        <f t="shared" si="7"/>
        <v>2.9154518950437317E-3</v>
      </c>
      <c r="L130" s="164">
        <f t="shared" si="8"/>
        <v>0.37609329446064038</v>
      </c>
      <c r="M130"/>
      <c r="N130"/>
      <c r="O130"/>
      <c r="P130"/>
      <c r="Q130"/>
      <c r="S130"/>
      <c r="T130"/>
    </row>
    <row r="131" spans="1:20">
      <c r="A131">
        <v>55</v>
      </c>
      <c r="B131" t="s">
        <v>173</v>
      </c>
      <c r="C131" t="s">
        <v>150</v>
      </c>
      <c r="D131">
        <v>7022</v>
      </c>
      <c r="E131">
        <f>D131*3</f>
        <v>21066</v>
      </c>
      <c r="G131" s="85">
        <f t="shared" si="9"/>
        <v>3.1841963735893992E-3</v>
      </c>
      <c r="H131" s="87">
        <f t="shared" ref="H131:H194" si="10">H130+G131</f>
        <v>0.7739696707789443</v>
      </c>
      <c r="I131" t="s">
        <v>560</v>
      </c>
      <c r="J131">
        <v>130</v>
      </c>
      <c r="K131" s="165">
        <f t="shared" ref="K131:K194" si="11">1/343</f>
        <v>2.9154518950437317E-3</v>
      </c>
      <c r="L131" s="164">
        <f t="shared" si="8"/>
        <v>0.3790087463556841</v>
      </c>
      <c r="M131"/>
      <c r="N131"/>
      <c r="O131"/>
      <c r="P131"/>
      <c r="Q131"/>
      <c r="S131"/>
      <c r="T131"/>
    </row>
    <row r="132" spans="1:20">
      <c r="A132">
        <v>178</v>
      </c>
      <c r="B132" t="s">
        <v>299</v>
      </c>
      <c r="C132" t="s">
        <v>251</v>
      </c>
      <c r="D132">
        <v>6908</v>
      </c>
      <c r="E132">
        <f>D132*17</f>
        <v>117436</v>
      </c>
      <c r="G132" s="85">
        <f t="shared" si="9"/>
        <v>3.1325019294724536E-3</v>
      </c>
      <c r="H132" s="87">
        <f t="shared" si="10"/>
        <v>0.77710217270841675</v>
      </c>
      <c r="I132" t="s">
        <v>560</v>
      </c>
      <c r="J132">
        <v>131</v>
      </c>
      <c r="K132" s="165">
        <f t="shared" si="11"/>
        <v>2.9154518950437317E-3</v>
      </c>
      <c r="L132" s="164">
        <f t="shared" ref="L132:L195" si="12">L131+K132</f>
        <v>0.38192419825072782</v>
      </c>
      <c r="M132"/>
      <c r="N132"/>
      <c r="O132"/>
      <c r="P132"/>
      <c r="Q132"/>
      <c r="S132"/>
      <c r="T132"/>
    </row>
    <row r="133" spans="1:20">
      <c r="A133">
        <v>105</v>
      </c>
      <c r="B133" t="s">
        <v>224</v>
      </c>
      <c r="C133" t="s">
        <v>196</v>
      </c>
      <c r="D133">
        <v>6899</v>
      </c>
      <c r="E133">
        <f>D133*12</f>
        <v>82788</v>
      </c>
      <c r="G133" s="85">
        <f t="shared" si="9"/>
        <v>3.1284207891474317E-3</v>
      </c>
      <c r="H133" s="87">
        <f t="shared" si="10"/>
        <v>0.78023059349756418</v>
      </c>
      <c r="I133" t="s">
        <v>560</v>
      </c>
      <c r="J133">
        <v>132</v>
      </c>
      <c r="K133" s="165">
        <f t="shared" si="11"/>
        <v>2.9154518950437317E-3</v>
      </c>
      <c r="L133" s="164">
        <f t="shared" si="12"/>
        <v>0.38483965014577154</v>
      </c>
      <c r="M133"/>
      <c r="N133"/>
      <c r="O133"/>
      <c r="P133"/>
      <c r="Q133"/>
      <c r="S133"/>
      <c r="T133"/>
    </row>
    <row r="134" spans="1:20">
      <c r="A134">
        <v>31</v>
      </c>
      <c r="B134" t="s">
        <v>148</v>
      </c>
      <c r="C134" t="s">
        <v>118</v>
      </c>
      <c r="D134">
        <v>6821</v>
      </c>
      <c r="E134">
        <f>D134*5</f>
        <v>34105</v>
      </c>
      <c r="G134" s="85">
        <f t="shared" si="9"/>
        <v>3.0930509063305744E-3</v>
      </c>
      <c r="H134" s="87">
        <f t="shared" si="10"/>
        <v>0.78332364440389479</v>
      </c>
      <c r="I134" t="s">
        <v>560</v>
      </c>
      <c r="J134">
        <v>133</v>
      </c>
      <c r="K134" s="165">
        <f t="shared" si="11"/>
        <v>2.9154518950437317E-3</v>
      </c>
      <c r="L134" s="164">
        <f t="shared" si="12"/>
        <v>0.38775510204081526</v>
      </c>
      <c r="M134"/>
      <c r="N134"/>
      <c r="O134"/>
      <c r="P134"/>
      <c r="Q134"/>
      <c r="S134"/>
      <c r="T134"/>
    </row>
    <row r="135" spans="1:20">
      <c r="A135">
        <v>181</v>
      </c>
      <c r="B135" t="s">
        <v>302</v>
      </c>
      <c r="C135" t="s">
        <v>251</v>
      </c>
      <c r="D135">
        <v>6793</v>
      </c>
      <c r="E135">
        <f>D135*17</f>
        <v>115481</v>
      </c>
      <c r="G135" s="85">
        <f t="shared" si="9"/>
        <v>3.0803540253193946E-3</v>
      </c>
      <c r="H135" s="87">
        <f t="shared" si="10"/>
        <v>0.78640399842921416</v>
      </c>
      <c r="I135" t="s">
        <v>560</v>
      </c>
      <c r="J135">
        <v>134</v>
      </c>
      <c r="K135" s="165">
        <f t="shared" si="11"/>
        <v>2.9154518950437317E-3</v>
      </c>
      <c r="L135" s="164">
        <f t="shared" si="12"/>
        <v>0.39067055393585898</v>
      </c>
      <c r="M135"/>
      <c r="N135"/>
      <c r="O135"/>
      <c r="P135"/>
      <c r="Q135"/>
      <c r="S135"/>
      <c r="T135"/>
    </row>
    <row r="136" spans="1:20">
      <c r="A136">
        <v>137</v>
      </c>
      <c r="B136" t="s">
        <v>258</v>
      </c>
      <c r="C136" t="s">
        <v>251</v>
      </c>
      <c r="D136">
        <v>6717</v>
      </c>
      <c r="E136">
        <f>D136*17</f>
        <v>114189</v>
      </c>
      <c r="G136" s="85">
        <f t="shared" si="9"/>
        <v>3.0458910625747642E-3</v>
      </c>
      <c r="H136" s="87">
        <f t="shared" si="10"/>
        <v>0.78944988949178896</v>
      </c>
      <c r="I136" t="s">
        <v>560</v>
      </c>
      <c r="J136">
        <v>135</v>
      </c>
      <c r="K136" s="165">
        <f t="shared" si="11"/>
        <v>2.9154518950437317E-3</v>
      </c>
      <c r="L136" s="164">
        <f t="shared" si="12"/>
        <v>0.3935860058309027</v>
      </c>
      <c r="M136"/>
      <c r="N136"/>
      <c r="O136"/>
      <c r="P136"/>
      <c r="Q136"/>
      <c r="S136"/>
      <c r="T136"/>
    </row>
    <row r="137" spans="1:20">
      <c r="A137">
        <v>29</v>
      </c>
      <c r="B137" t="s">
        <v>146</v>
      </c>
      <c r="C137" t="s">
        <v>118</v>
      </c>
      <c r="D137">
        <v>6670</v>
      </c>
      <c r="E137">
        <f>D137*5</f>
        <v>33350</v>
      </c>
      <c r="G137" s="85">
        <f t="shared" si="9"/>
        <v>3.024578440877427E-3</v>
      </c>
      <c r="H137" s="87">
        <f t="shared" si="10"/>
        <v>0.7924744679326664</v>
      </c>
      <c r="I137" t="s">
        <v>560</v>
      </c>
      <c r="J137">
        <v>136</v>
      </c>
      <c r="K137" s="165">
        <f t="shared" si="11"/>
        <v>2.9154518950437317E-3</v>
      </c>
      <c r="L137" s="164">
        <f t="shared" si="12"/>
        <v>0.39650145772594642</v>
      </c>
      <c r="M137"/>
      <c r="N137"/>
      <c r="O137"/>
      <c r="P137"/>
      <c r="Q137"/>
      <c r="S137"/>
      <c r="T137"/>
    </row>
    <row r="138" spans="1:20">
      <c r="A138">
        <v>150</v>
      </c>
      <c r="B138" t="s">
        <v>271</v>
      </c>
      <c r="C138" t="s">
        <v>251</v>
      </c>
      <c r="D138">
        <v>6613</v>
      </c>
      <c r="E138">
        <f>D138*17</f>
        <v>112421</v>
      </c>
      <c r="G138" s="85">
        <f t="shared" si="9"/>
        <v>2.9987312188189544E-3</v>
      </c>
      <c r="H138" s="87">
        <f t="shared" si="10"/>
        <v>0.7954731991514854</v>
      </c>
      <c r="I138" t="s">
        <v>560</v>
      </c>
      <c r="J138">
        <v>137</v>
      </c>
      <c r="K138" s="165">
        <f t="shared" si="11"/>
        <v>2.9154518950437317E-3</v>
      </c>
      <c r="L138" s="164">
        <f t="shared" si="12"/>
        <v>0.39941690962099013</v>
      </c>
      <c r="M138"/>
      <c r="N138"/>
      <c r="O138"/>
      <c r="P138"/>
      <c r="Q138"/>
      <c r="S138"/>
      <c r="T138"/>
    </row>
    <row r="139" spans="1:20">
      <c r="A139">
        <v>275</v>
      </c>
      <c r="B139" t="s">
        <v>399</v>
      </c>
      <c r="C139" t="s">
        <v>373</v>
      </c>
      <c r="D139">
        <v>6473</v>
      </c>
      <c r="E139">
        <f>D139*6</f>
        <v>38838</v>
      </c>
      <c r="G139" s="85">
        <f t="shared" si="9"/>
        <v>2.9352468137630564E-3</v>
      </c>
      <c r="H139" s="87">
        <f t="shared" si="10"/>
        <v>0.7984084459652484</v>
      </c>
      <c r="I139" t="s">
        <v>560</v>
      </c>
      <c r="J139">
        <v>138</v>
      </c>
      <c r="K139" s="165">
        <f t="shared" si="11"/>
        <v>2.9154518950437317E-3</v>
      </c>
      <c r="L139" s="164">
        <f t="shared" si="12"/>
        <v>0.40233236151603385</v>
      </c>
      <c r="M139"/>
      <c r="N139"/>
      <c r="O139"/>
      <c r="P139"/>
      <c r="Q139"/>
      <c r="S139"/>
      <c r="T139"/>
    </row>
    <row r="140" spans="1:20">
      <c r="A140">
        <v>186</v>
      </c>
      <c r="B140" t="s">
        <v>307</v>
      </c>
      <c r="C140" t="s">
        <v>251</v>
      </c>
      <c r="D140">
        <v>6434</v>
      </c>
      <c r="E140">
        <f>D140*17</f>
        <v>109378</v>
      </c>
      <c r="G140" s="85">
        <f t="shared" si="9"/>
        <v>2.9175618723546277E-3</v>
      </c>
      <c r="H140" s="87">
        <f t="shared" si="10"/>
        <v>0.80132600783760299</v>
      </c>
      <c r="I140" t="s">
        <v>560</v>
      </c>
      <c r="J140">
        <v>139</v>
      </c>
      <c r="K140" s="165">
        <f t="shared" si="11"/>
        <v>2.9154518950437317E-3</v>
      </c>
      <c r="L140" s="164">
        <f t="shared" si="12"/>
        <v>0.40524781341107757</v>
      </c>
      <c r="M140"/>
      <c r="N140"/>
      <c r="O140"/>
      <c r="P140"/>
      <c r="Q140"/>
      <c r="S140"/>
      <c r="T140"/>
    </row>
    <row r="141" spans="1:20">
      <c r="A141">
        <v>130</v>
      </c>
      <c r="B141" t="s">
        <v>250</v>
      </c>
      <c r="C141" t="s">
        <v>251</v>
      </c>
      <c r="D141">
        <v>6383</v>
      </c>
      <c r="E141">
        <f>D141*17</f>
        <v>108511</v>
      </c>
      <c r="G141" s="85">
        <f t="shared" si="9"/>
        <v>2.8944354105128363E-3</v>
      </c>
      <c r="H141" s="87">
        <f t="shared" si="10"/>
        <v>0.80422044324811581</v>
      </c>
      <c r="I141" t="s">
        <v>560</v>
      </c>
      <c r="J141">
        <v>140</v>
      </c>
      <c r="K141" s="165">
        <f t="shared" si="11"/>
        <v>2.9154518950437317E-3</v>
      </c>
      <c r="L141" s="164">
        <f t="shared" si="12"/>
        <v>0.40816326530612129</v>
      </c>
      <c r="M141"/>
      <c r="N141"/>
      <c r="O141"/>
      <c r="P141"/>
      <c r="Q141"/>
      <c r="S141"/>
      <c r="T141"/>
    </row>
    <row r="142" spans="1:20">
      <c r="A142">
        <v>294</v>
      </c>
      <c r="B142" t="s">
        <v>419</v>
      </c>
      <c r="C142" t="s">
        <v>403</v>
      </c>
      <c r="D142">
        <v>6364</v>
      </c>
      <c r="E142">
        <f>D142*4</f>
        <v>25456</v>
      </c>
      <c r="G142" s="85">
        <f t="shared" si="9"/>
        <v>2.8858196698266785E-3</v>
      </c>
      <c r="H142" s="87">
        <f t="shared" si="10"/>
        <v>0.80710626291794252</v>
      </c>
      <c r="I142" t="s">
        <v>560</v>
      </c>
      <c r="J142">
        <v>141</v>
      </c>
      <c r="K142" s="165">
        <f t="shared" si="11"/>
        <v>2.9154518950437317E-3</v>
      </c>
      <c r="L142" s="164">
        <f t="shared" si="12"/>
        <v>0.41107871720116501</v>
      </c>
      <c r="M142"/>
      <c r="N142"/>
      <c r="O142"/>
      <c r="P142"/>
      <c r="Q142"/>
      <c r="S142"/>
      <c r="T142"/>
    </row>
    <row r="143" spans="1:20">
      <c r="A143">
        <v>77</v>
      </c>
      <c r="B143" t="s">
        <v>195</v>
      </c>
      <c r="C143" t="s">
        <v>196</v>
      </c>
      <c r="D143">
        <v>6355</v>
      </c>
      <c r="E143">
        <f>D143*12</f>
        <v>76260</v>
      </c>
      <c r="G143" s="85">
        <f t="shared" si="9"/>
        <v>2.8817385295016565E-3</v>
      </c>
      <c r="H143" s="87">
        <f t="shared" si="10"/>
        <v>0.80998800144744421</v>
      </c>
      <c r="I143" t="s">
        <v>560</v>
      </c>
      <c r="J143">
        <v>142</v>
      </c>
      <c r="K143" s="165">
        <f t="shared" si="11"/>
        <v>2.9154518950437317E-3</v>
      </c>
      <c r="L143" s="164">
        <f t="shared" si="12"/>
        <v>0.41399416909620873</v>
      </c>
      <c r="M143"/>
      <c r="N143"/>
      <c r="O143"/>
      <c r="P143"/>
      <c r="Q143"/>
      <c r="S143"/>
      <c r="T143"/>
    </row>
    <row r="144" spans="1:20">
      <c r="A144">
        <v>26</v>
      </c>
      <c r="B144" t="s">
        <v>143</v>
      </c>
      <c r="C144" t="s">
        <v>118</v>
      </c>
      <c r="D144">
        <v>6277</v>
      </c>
      <c r="E144">
        <f>D144*5</f>
        <v>31385</v>
      </c>
      <c r="G144" s="85">
        <f t="shared" si="9"/>
        <v>2.8463686466847992E-3</v>
      </c>
      <c r="H144" s="87">
        <f t="shared" si="10"/>
        <v>0.81283437009412896</v>
      </c>
      <c r="I144" t="s">
        <v>560</v>
      </c>
      <c r="J144">
        <v>143</v>
      </c>
      <c r="K144" s="165">
        <f t="shared" si="11"/>
        <v>2.9154518950437317E-3</v>
      </c>
      <c r="L144" s="164">
        <f t="shared" si="12"/>
        <v>0.41690962099125245</v>
      </c>
      <c r="M144"/>
      <c r="N144"/>
      <c r="O144"/>
      <c r="P144"/>
      <c r="Q144"/>
      <c r="S144"/>
      <c r="T144"/>
    </row>
    <row r="145" spans="1:20">
      <c r="A145">
        <v>226</v>
      </c>
      <c r="B145" t="s">
        <v>349</v>
      </c>
      <c r="C145" t="s">
        <v>348</v>
      </c>
      <c r="D145">
        <v>6256</v>
      </c>
      <c r="E145">
        <f>D145*7</f>
        <v>43792</v>
      </c>
      <c r="G145" s="85">
        <f t="shared" si="9"/>
        <v>2.8368459859264145E-3</v>
      </c>
      <c r="H145" s="87">
        <f t="shared" si="10"/>
        <v>0.81567121608005533</v>
      </c>
      <c r="I145" t="s">
        <v>560</v>
      </c>
      <c r="J145">
        <v>144</v>
      </c>
      <c r="K145" s="165">
        <f t="shared" si="11"/>
        <v>2.9154518950437317E-3</v>
      </c>
      <c r="L145" s="164">
        <f t="shared" si="12"/>
        <v>0.41982507288629617</v>
      </c>
      <c r="M145"/>
      <c r="N145"/>
      <c r="O145"/>
      <c r="P145"/>
      <c r="Q145"/>
      <c r="S145"/>
      <c r="T145"/>
    </row>
    <row r="146" spans="1:20">
      <c r="A146">
        <v>241</v>
      </c>
      <c r="B146" t="s">
        <v>364</v>
      </c>
      <c r="C146" t="s">
        <v>348</v>
      </c>
      <c r="D146">
        <v>6197</v>
      </c>
      <c r="E146">
        <f>D146*7</f>
        <v>43379</v>
      </c>
      <c r="G146" s="85">
        <f t="shared" si="9"/>
        <v>2.8100918437957145E-3</v>
      </c>
      <c r="H146" s="87">
        <f t="shared" si="10"/>
        <v>0.8184813079238511</v>
      </c>
      <c r="I146" t="s">
        <v>560</v>
      </c>
      <c r="J146">
        <v>145</v>
      </c>
      <c r="K146" s="165">
        <f t="shared" si="11"/>
        <v>2.9154518950437317E-3</v>
      </c>
      <c r="L146" s="164">
        <f t="shared" si="12"/>
        <v>0.42274052478133989</v>
      </c>
      <c r="M146"/>
      <c r="N146"/>
      <c r="O146"/>
      <c r="P146"/>
      <c r="Q146"/>
      <c r="S146"/>
      <c r="T146"/>
    </row>
    <row r="147" spans="1:20">
      <c r="A147">
        <v>193</v>
      </c>
      <c r="B147" t="s">
        <v>315</v>
      </c>
      <c r="C147" t="s">
        <v>309</v>
      </c>
      <c r="D147">
        <v>6152</v>
      </c>
      <c r="E147">
        <f>D147*15</f>
        <v>92280</v>
      </c>
      <c r="G147" s="85">
        <f t="shared" si="9"/>
        <v>2.7896861421706043E-3</v>
      </c>
      <c r="H147" s="87">
        <f t="shared" si="10"/>
        <v>0.82127099406602166</v>
      </c>
      <c r="I147" t="s">
        <v>560</v>
      </c>
      <c r="J147">
        <v>146</v>
      </c>
      <c r="K147" s="165">
        <f t="shared" si="11"/>
        <v>2.9154518950437317E-3</v>
      </c>
      <c r="L147" s="164">
        <f t="shared" si="12"/>
        <v>0.42565597667638361</v>
      </c>
      <c r="M147"/>
      <c r="N147"/>
      <c r="O147"/>
      <c r="P147"/>
      <c r="Q147"/>
      <c r="S147"/>
      <c r="T147"/>
    </row>
    <row r="148" spans="1:20">
      <c r="A148">
        <v>320</v>
      </c>
      <c r="B148" t="s">
        <v>445</v>
      </c>
      <c r="C148" t="s">
        <v>403</v>
      </c>
      <c r="D148">
        <v>6148</v>
      </c>
      <c r="E148">
        <f>D148*4</f>
        <v>24592</v>
      </c>
      <c r="G148" s="85">
        <f t="shared" si="9"/>
        <v>2.78787230202615E-3</v>
      </c>
      <c r="H148" s="87">
        <f t="shared" si="10"/>
        <v>0.82405886636804782</v>
      </c>
      <c r="I148" t="s">
        <v>560</v>
      </c>
      <c r="J148">
        <v>147</v>
      </c>
      <c r="K148" s="165">
        <f t="shared" si="11"/>
        <v>2.9154518950437317E-3</v>
      </c>
      <c r="L148" s="164">
        <f t="shared" si="12"/>
        <v>0.42857142857142733</v>
      </c>
      <c r="M148"/>
      <c r="N148"/>
      <c r="O148"/>
      <c r="P148"/>
      <c r="Q148"/>
      <c r="S148"/>
      <c r="T148"/>
    </row>
    <row r="149" spans="1:20">
      <c r="A149">
        <v>67</v>
      </c>
      <c r="B149" t="s">
        <v>185</v>
      </c>
      <c r="C149" t="s">
        <v>150</v>
      </c>
      <c r="D149">
        <v>6040</v>
      </c>
      <c r="E149">
        <f>D149*3</f>
        <v>18120</v>
      </c>
      <c r="G149" s="85">
        <f t="shared" si="9"/>
        <v>2.738898618125886E-3</v>
      </c>
      <c r="H149" s="87">
        <f t="shared" si="10"/>
        <v>0.82679776498617374</v>
      </c>
      <c r="I149" t="s">
        <v>560</v>
      </c>
      <c r="J149">
        <v>148</v>
      </c>
      <c r="K149" s="165">
        <f t="shared" si="11"/>
        <v>2.9154518950437317E-3</v>
      </c>
      <c r="L149" s="164">
        <f t="shared" si="12"/>
        <v>0.43148688046647105</v>
      </c>
      <c r="M149"/>
      <c r="N149"/>
      <c r="O149"/>
      <c r="P149"/>
      <c r="Q149"/>
      <c r="S149"/>
      <c r="T149"/>
    </row>
    <row r="150" spans="1:20">
      <c r="A150">
        <v>202</v>
      </c>
      <c r="B150" t="s">
        <v>324</v>
      </c>
      <c r="C150" t="s">
        <v>309</v>
      </c>
      <c r="D150">
        <v>5972</v>
      </c>
      <c r="E150">
        <f>D150*15</f>
        <v>89580</v>
      </c>
      <c r="G150" s="85">
        <f t="shared" si="9"/>
        <v>2.7080633356701641E-3</v>
      </c>
      <c r="H150" s="87">
        <f t="shared" si="10"/>
        <v>0.82950582832184394</v>
      </c>
      <c r="I150" t="s">
        <v>560</v>
      </c>
      <c r="J150">
        <v>149</v>
      </c>
      <c r="K150" s="165">
        <f t="shared" si="11"/>
        <v>2.9154518950437317E-3</v>
      </c>
      <c r="L150" s="164">
        <f t="shared" si="12"/>
        <v>0.43440233236151476</v>
      </c>
      <c r="M150"/>
      <c r="N150"/>
      <c r="O150"/>
      <c r="P150"/>
      <c r="Q150"/>
      <c r="S150"/>
      <c r="T150"/>
    </row>
    <row r="151" spans="1:20">
      <c r="A151">
        <v>289</v>
      </c>
      <c r="B151" t="s">
        <v>414</v>
      </c>
      <c r="C151" t="s">
        <v>403</v>
      </c>
      <c r="D151">
        <v>5948</v>
      </c>
      <c r="E151">
        <f>D151*4</f>
        <v>23792</v>
      </c>
      <c r="G151" s="85">
        <f t="shared" si="9"/>
        <v>2.6971802948034386E-3</v>
      </c>
      <c r="H151" s="87">
        <f t="shared" si="10"/>
        <v>0.83220300861664742</v>
      </c>
      <c r="I151" t="s">
        <v>560</v>
      </c>
      <c r="J151">
        <v>150</v>
      </c>
      <c r="K151" s="165">
        <f t="shared" si="11"/>
        <v>2.9154518950437317E-3</v>
      </c>
      <c r="L151" s="164">
        <f t="shared" si="12"/>
        <v>0.43731778425655848</v>
      </c>
      <c r="M151"/>
      <c r="N151"/>
      <c r="O151"/>
      <c r="P151"/>
      <c r="Q151"/>
      <c r="S151"/>
      <c r="T151"/>
    </row>
    <row r="152" spans="1:20">
      <c r="A152">
        <v>115</v>
      </c>
      <c r="B152" t="s">
        <v>235</v>
      </c>
      <c r="C152" t="s">
        <v>231</v>
      </c>
      <c r="D152">
        <v>5946</v>
      </c>
      <c r="E152">
        <f>D152*16</f>
        <v>95136</v>
      </c>
      <c r="G152" s="85">
        <f t="shared" si="9"/>
        <v>2.6962733747312117E-3</v>
      </c>
      <c r="H152" s="87">
        <f t="shared" si="10"/>
        <v>0.83489928199137864</v>
      </c>
      <c r="I152" t="s">
        <v>560</v>
      </c>
      <c r="J152">
        <v>151</v>
      </c>
      <c r="K152" s="165">
        <f t="shared" si="11"/>
        <v>2.9154518950437317E-3</v>
      </c>
      <c r="L152" s="164">
        <f t="shared" si="12"/>
        <v>0.4402332361516022</v>
      </c>
      <c r="M152"/>
      <c r="N152"/>
      <c r="O152"/>
      <c r="P152"/>
      <c r="Q152"/>
      <c r="S152"/>
      <c r="T152"/>
    </row>
    <row r="153" spans="1:20">
      <c r="A153">
        <v>195</v>
      </c>
      <c r="B153" t="s">
        <v>317</v>
      </c>
      <c r="C153" t="s">
        <v>309</v>
      </c>
      <c r="D153">
        <v>5906</v>
      </c>
      <c r="E153">
        <f>D153*15</f>
        <v>88590</v>
      </c>
      <c r="G153" s="85">
        <f t="shared" si="9"/>
        <v>2.6781349732866691E-3</v>
      </c>
      <c r="H153" s="87">
        <f t="shared" si="10"/>
        <v>0.83757741696466526</v>
      </c>
      <c r="I153" t="s">
        <v>560</v>
      </c>
      <c r="J153">
        <v>152</v>
      </c>
      <c r="K153" s="165">
        <f t="shared" si="11"/>
        <v>2.9154518950437317E-3</v>
      </c>
      <c r="L153" s="164">
        <f t="shared" si="12"/>
        <v>0.44314868804664592</v>
      </c>
      <c r="M153"/>
      <c r="N153"/>
      <c r="O153"/>
      <c r="P153"/>
      <c r="Q153"/>
      <c r="S153"/>
      <c r="T153"/>
    </row>
    <row r="154" spans="1:20">
      <c r="A154">
        <v>64</v>
      </c>
      <c r="B154" t="s">
        <v>182</v>
      </c>
      <c r="C154" t="s">
        <v>150</v>
      </c>
      <c r="D154">
        <v>5893</v>
      </c>
      <c r="E154">
        <f>D154*3</f>
        <v>17679</v>
      </c>
      <c r="G154" s="85">
        <f t="shared" si="9"/>
        <v>2.6722399928171929E-3</v>
      </c>
      <c r="H154" s="87">
        <f t="shared" si="10"/>
        <v>0.84024965695748244</v>
      </c>
      <c r="I154" t="s">
        <v>560</v>
      </c>
      <c r="J154">
        <v>153</v>
      </c>
      <c r="K154" s="165">
        <f t="shared" si="11"/>
        <v>2.9154518950437317E-3</v>
      </c>
      <c r="L154" s="164">
        <f t="shared" si="12"/>
        <v>0.44606413994168964</v>
      </c>
      <c r="M154"/>
      <c r="N154"/>
      <c r="O154"/>
      <c r="P154"/>
      <c r="Q154"/>
      <c r="S154"/>
      <c r="T154"/>
    </row>
    <row r="155" spans="1:20">
      <c r="A155">
        <v>174</v>
      </c>
      <c r="B155" t="s">
        <v>295</v>
      </c>
      <c r="C155" t="s">
        <v>251</v>
      </c>
      <c r="D155">
        <v>5837</v>
      </c>
      <c r="E155">
        <f>D155*17</f>
        <v>99229</v>
      </c>
      <c r="G155" s="85">
        <f t="shared" si="9"/>
        <v>2.6468462307948338E-3</v>
      </c>
      <c r="H155" s="87">
        <f t="shared" si="10"/>
        <v>0.84289650318827725</v>
      </c>
      <c r="I155" t="s">
        <v>560</v>
      </c>
      <c r="J155">
        <v>154</v>
      </c>
      <c r="K155" s="165">
        <f t="shared" si="11"/>
        <v>2.9154518950437317E-3</v>
      </c>
      <c r="L155" s="164">
        <f t="shared" si="12"/>
        <v>0.44897959183673336</v>
      </c>
      <c r="M155"/>
      <c r="N155"/>
      <c r="O155"/>
      <c r="P155"/>
      <c r="Q155"/>
      <c r="S155"/>
      <c r="T155"/>
    </row>
    <row r="156" spans="1:20">
      <c r="A156">
        <v>238</v>
      </c>
      <c r="B156" t="s">
        <v>361</v>
      </c>
      <c r="C156" t="s">
        <v>348</v>
      </c>
      <c r="D156">
        <v>5819</v>
      </c>
      <c r="E156">
        <f>D156*7</f>
        <v>40733</v>
      </c>
      <c r="G156" s="85">
        <f t="shared" si="9"/>
        <v>2.6386839501447898E-3</v>
      </c>
      <c r="H156" s="87">
        <f t="shared" si="10"/>
        <v>0.84553518713842202</v>
      </c>
      <c r="I156" t="s">
        <v>560</v>
      </c>
      <c r="J156">
        <v>155</v>
      </c>
      <c r="K156" s="165">
        <f t="shared" si="11"/>
        <v>2.9154518950437317E-3</v>
      </c>
      <c r="L156" s="164">
        <f t="shared" si="12"/>
        <v>0.45189504373177708</v>
      </c>
      <c r="M156"/>
      <c r="N156"/>
      <c r="O156"/>
      <c r="P156"/>
      <c r="Q156"/>
      <c r="S156"/>
      <c r="T156"/>
    </row>
    <row r="157" spans="1:20">
      <c r="A157">
        <v>83</v>
      </c>
      <c r="B157" t="s">
        <v>202</v>
      </c>
      <c r="C157" t="s">
        <v>196</v>
      </c>
      <c r="D157">
        <v>5813</v>
      </c>
      <c r="E157">
        <f>D157*12</f>
        <v>69756</v>
      </c>
      <c r="G157" s="85">
        <f t="shared" si="9"/>
        <v>2.6359631899281082E-3</v>
      </c>
      <c r="H157" s="87">
        <f t="shared" si="10"/>
        <v>0.84817115032835011</v>
      </c>
      <c r="I157" t="s">
        <v>560</v>
      </c>
      <c r="J157">
        <v>156</v>
      </c>
      <c r="K157" s="165">
        <f t="shared" si="11"/>
        <v>2.9154518950437317E-3</v>
      </c>
      <c r="L157" s="164">
        <f t="shared" si="12"/>
        <v>0.4548104956268208</v>
      </c>
      <c r="M157"/>
      <c r="N157"/>
      <c r="O157"/>
      <c r="P157"/>
      <c r="Q157"/>
      <c r="S157"/>
      <c r="T157"/>
    </row>
    <row r="158" spans="1:20">
      <c r="A158">
        <v>270</v>
      </c>
      <c r="B158" t="s">
        <v>394</v>
      </c>
      <c r="C158" t="s">
        <v>373</v>
      </c>
      <c r="D158">
        <v>5803</v>
      </c>
      <c r="E158">
        <f>D158*6</f>
        <v>34818</v>
      </c>
      <c r="G158" s="85">
        <f t="shared" si="9"/>
        <v>2.6314285895669728E-3</v>
      </c>
      <c r="H158" s="87">
        <f t="shared" si="10"/>
        <v>0.85080257891791711</v>
      </c>
      <c r="I158" t="s">
        <v>560</v>
      </c>
      <c r="J158">
        <v>157</v>
      </c>
      <c r="K158" s="165">
        <f t="shared" si="11"/>
        <v>2.9154518950437317E-3</v>
      </c>
      <c r="L158" s="164">
        <f t="shared" si="12"/>
        <v>0.45772594752186452</v>
      </c>
      <c r="M158"/>
      <c r="N158"/>
      <c r="O158"/>
      <c r="P158"/>
      <c r="Q158"/>
      <c r="S158"/>
      <c r="T158"/>
    </row>
    <row r="159" spans="1:20">
      <c r="A159">
        <v>315</v>
      </c>
      <c r="B159" t="s">
        <v>440</v>
      </c>
      <c r="C159" t="s">
        <v>403</v>
      </c>
      <c r="D159">
        <v>5767</v>
      </c>
      <c r="E159">
        <f>D159*4</f>
        <v>23068</v>
      </c>
      <c r="G159" s="85">
        <f t="shared" si="9"/>
        <v>2.615104028266885E-3</v>
      </c>
      <c r="H159" s="87">
        <f t="shared" si="10"/>
        <v>0.85341768294618403</v>
      </c>
      <c r="I159" t="s">
        <v>560</v>
      </c>
      <c r="J159">
        <v>158</v>
      </c>
      <c r="K159" s="165">
        <f t="shared" si="11"/>
        <v>2.9154518950437317E-3</v>
      </c>
      <c r="L159" s="164">
        <f t="shared" si="12"/>
        <v>0.46064139941690824</v>
      </c>
      <c r="M159"/>
      <c r="N159"/>
      <c r="O159"/>
      <c r="P159"/>
      <c r="Q159"/>
      <c r="S159"/>
      <c r="T159"/>
    </row>
    <row r="160" spans="1:20">
      <c r="A160">
        <v>273</v>
      </c>
      <c r="B160" t="s">
        <v>397</v>
      </c>
      <c r="C160" t="s">
        <v>373</v>
      </c>
      <c r="D160">
        <v>5724</v>
      </c>
      <c r="E160">
        <f>D160*6</f>
        <v>34344</v>
      </c>
      <c r="G160" s="85">
        <f t="shared" si="9"/>
        <v>2.5956052467140021E-3</v>
      </c>
      <c r="H160" s="87">
        <f t="shared" si="10"/>
        <v>0.85601328819289801</v>
      </c>
      <c r="I160" t="s">
        <v>560</v>
      </c>
      <c r="J160">
        <v>159</v>
      </c>
      <c r="K160" s="165">
        <f t="shared" si="11"/>
        <v>2.9154518950437317E-3</v>
      </c>
      <c r="L160" s="164">
        <f t="shared" si="12"/>
        <v>0.46355685131195196</v>
      </c>
      <c r="M160"/>
      <c r="N160"/>
      <c r="O160"/>
      <c r="P160"/>
      <c r="Q160"/>
      <c r="S160"/>
      <c r="T160"/>
    </row>
    <row r="161" spans="1:20">
      <c r="A161">
        <v>145</v>
      </c>
      <c r="B161" t="s">
        <v>266</v>
      </c>
      <c r="C161" t="s">
        <v>251</v>
      </c>
      <c r="D161">
        <v>5663</v>
      </c>
      <c r="E161">
        <f>D161*17</f>
        <v>96271</v>
      </c>
      <c r="G161" s="85">
        <f t="shared" si="9"/>
        <v>2.5679441845110748E-3</v>
      </c>
      <c r="H161" s="87">
        <f t="shared" si="10"/>
        <v>0.85858123237740913</v>
      </c>
      <c r="I161" t="s">
        <v>560</v>
      </c>
      <c r="J161">
        <v>160</v>
      </c>
      <c r="K161" s="165">
        <f t="shared" si="11"/>
        <v>2.9154518950437317E-3</v>
      </c>
      <c r="L161" s="164">
        <f t="shared" si="12"/>
        <v>0.46647230320699568</v>
      </c>
      <c r="M161"/>
      <c r="N161"/>
      <c r="O161"/>
      <c r="P161"/>
      <c r="Q161"/>
      <c r="S161"/>
      <c r="T161"/>
    </row>
    <row r="162" spans="1:20">
      <c r="A162">
        <v>173</v>
      </c>
      <c r="B162" t="s">
        <v>294</v>
      </c>
      <c r="C162" t="s">
        <v>251</v>
      </c>
      <c r="D162">
        <v>5645</v>
      </c>
      <c r="E162">
        <f>D162*17</f>
        <v>95965</v>
      </c>
      <c r="G162" s="85">
        <f t="shared" si="9"/>
        <v>2.5597819038610308E-3</v>
      </c>
      <c r="H162" s="87">
        <f t="shared" si="10"/>
        <v>0.86114101428127021</v>
      </c>
      <c r="I162" t="s">
        <v>560</v>
      </c>
      <c r="J162">
        <v>161</v>
      </c>
      <c r="K162" s="165">
        <f t="shared" si="11"/>
        <v>2.9154518950437317E-3</v>
      </c>
      <c r="L162" s="164">
        <f t="shared" si="12"/>
        <v>0.46938775510203939</v>
      </c>
      <c r="M162"/>
      <c r="N162"/>
      <c r="O162"/>
      <c r="P162"/>
      <c r="Q162"/>
      <c r="S162"/>
      <c r="T162"/>
    </row>
    <row r="163" spans="1:20">
      <c r="A163">
        <v>330</v>
      </c>
      <c r="B163" t="s">
        <v>456</v>
      </c>
      <c r="C163" t="s">
        <v>452</v>
      </c>
      <c r="D163">
        <v>5638</v>
      </c>
      <c r="E163">
        <f>D163*13</f>
        <v>73294</v>
      </c>
      <c r="G163" s="85">
        <f t="shared" si="9"/>
        <v>2.5566076836082358E-3</v>
      </c>
      <c r="H163" s="87">
        <f t="shared" si="10"/>
        <v>0.86369762196487843</v>
      </c>
      <c r="I163" t="s">
        <v>560</v>
      </c>
      <c r="J163">
        <v>162</v>
      </c>
      <c r="K163" s="165">
        <f t="shared" si="11"/>
        <v>2.9154518950437317E-3</v>
      </c>
      <c r="L163" s="164">
        <f t="shared" si="12"/>
        <v>0.47230320699708311</v>
      </c>
      <c r="M163"/>
      <c r="N163"/>
      <c r="O163"/>
      <c r="P163"/>
      <c r="Q163"/>
      <c r="S163"/>
      <c r="T163"/>
    </row>
    <row r="164" spans="1:20">
      <c r="A164">
        <v>224</v>
      </c>
      <c r="B164" t="s">
        <v>346</v>
      </c>
      <c r="C164" t="s">
        <v>309</v>
      </c>
      <c r="D164">
        <v>5590</v>
      </c>
      <c r="E164">
        <f>D164*15</f>
        <v>83850</v>
      </c>
      <c r="G164" s="85">
        <f t="shared" si="9"/>
        <v>2.5348416018747852E-3</v>
      </c>
      <c r="H164" s="87">
        <f t="shared" si="10"/>
        <v>0.86623246356675321</v>
      </c>
      <c r="I164" t="s">
        <v>560</v>
      </c>
      <c r="J164">
        <v>163</v>
      </c>
      <c r="K164" s="165">
        <f t="shared" si="11"/>
        <v>2.9154518950437317E-3</v>
      </c>
      <c r="L164" s="164">
        <f t="shared" si="12"/>
        <v>0.47521865889212683</v>
      </c>
      <c r="M164"/>
      <c r="N164"/>
      <c r="O164"/>
      <c r="P164"/>
      <c r="Q164"/>
      <c r="S164"/>
      <c r="T164"/>
    </row>
    <row r="165" spans="1:20">
      <c r="A165">
        <v>144</v>
      </c>
      <c r="B165" t="s">
        <v>265</v>
      </c>
      <c r="C165" t="s">
        <v>251</v>
      </c>
      <c r="D165">
        <v>5582</v>
      </c>
      <c r="E165">
        <f>D165*17</f>
        <v>94894</v>
      </c>
      <c r="G165" s="85">
        <f t="shared" si="9"/>
        <v>2.5312139215858767E-3</v>
      </c>
      <c r="H165" s="87">
        <f t="shared" si="10"/>
        <v>0.86876367748833905</v>
      </c>
      <c r="I165" t="s">
        <v>560</v>
      </c>
      <c r="J165">
        <v>164</v>
      </c>
      <c r="K165" s="165">
        <f t="shared" si="11"/>
        <v>2.9154518950437317E-3</v>
      </c>
      <c r="L165" s="164">
        <f t="shared" si="12"/>
        <v>0.47813411078717055</v>
      </c>
      <c r="M165"/>
      <c r="N165"/>
      <c r="O165"/>
      <c r="P165"/>
      <c r="Q165"/>
      <c r="S165"/>
      <c r="T165"/>
    </row>
    <row r="166" spans="1:20">
      <c r="A166">
        <v>192</v>
      </c>
      <c r="B166" t="s">
        <v>314</v>
      </c>
      <c r="C166" t="s">
        <v>309</v>
      </c>
      <c r="D166">
        <v>5580</v>
      </c>
      <c r="E166">
        <f>D166*15</f>
        <v>83700</v>
      </c>
      <c r="G166" s="85">
        <f t="shared" si="9"/>
        <v>2.5303070015136498E-3</v>
      </c>
      <c r="H166" s="87">
        <f t="shared" si="10"/>
        <v>0.87129398448985274</v>
      </c>
      <c r="I166" t="s">
        <v>560</v>
      </c>
      <c r="J166">
        <v>165</v>
      </c>
      <c r="K166" s="165">
        <f t="shared" si="11"/>
        <v>2.9154518950437317E-3</v>
      </c>
      <c r="L166" s="164">
        <f t="shared" si="12"/>
        <v>0.48104956268221427</v>
      </c>
      <c r="M166"/>
      <c r="N166"/>
      <c r="O166"/>
      <c r="P166"/>
      <c r="Q166"/>
      <c r="S166"/>
      <c r="T166"/>
    </row>
    <row r="167" spans="1:20">
      <c r="A167">
        <v>206</v>
      </c>
      <c r="B167" t="s">
        <v>328</v>
      </c>
      <c r="C167" t="s">
        <v>309</v>
      </c>
      <c r="D167">
        <v>5571</v>
      </c>
      <c r="E167">
        <f>D167*15</f>
        <v>83565</v>
      </c>
      <c r="G167" s="85">
        <f t="shared" si="9"/>
        <v>2.5262258611886278E-3</v>
      </c>
      <c r="H167" s="87">
        <f t="shared" si="10"/>
        <v>0.8738202103510414</v>
      </c>
      <c r="I167" t="s">
        <v>560</v>
      </c>
      <c r="J167">
        <v>166</v>
      </c>
      <c r="K167" s="165">
        <f t="shared" si="11"/>
        <v>2.9154518950437317E-3</v>
      </c>
      <c r="L167" s="164">
        <f t="shared" si="12"/>
        <v>0.48396501457725799</v>
      </c>
      <c r="M167"/>
      <c r="N167"/>
      <c r="O167"/>
      <c r="P167"/>
      <c r="Q167"/>
      <c r="S167"/>
      <c r="T167"/>
    </row>
    <row r="168" spans="1:20">
      <c r="A168">
        <v>321</v>
      </c>
      <c r="B168" t="s">
        <v>446</v>
      </c>
      <c r="C168" t="s">
        <v>403</v>
      </c>
      <c r="D168">
        <v>5478</v>
      </c>
      <c r="E168">
        <f>D168*4</f>
        <v>21912</v>
      </c>
      <c r="G168" s="85">
        <f t="shared" si="9"/>
        <v>2.4840540778300669E-3</v>
      </c>
      <c r="H168" s="87">
        <f t="shared" si="10"/>
        <v>0.87630426442887144</v>
      </c>
      <c r="I168" t="s">
        <v>560</v>
      </c>
      <c r="J168">
        <v>167</v>
      </c>
      <c r="K168" s="165">
        <f t="shared" si="11"/>
        <v>2.9154518950437317E-3</v>
      </c>
      <c r="L168" s="164">
        <f t="shared" si="12"/>
        <v>0.48688046647230171</v>
      </c>
      <c r="M168"/>
      <c r="N168"/>
      <c r="O168"/>
      <c r="P168"/>
      <c r="Q168"/>
      <c r="S168"/>
      <c r="T168"/>
    </row>
    <row r="169" spans="1:20">
      <c r="A169">
        <v>157</v>
      </c>
      <c r="B169" t="s">
        <v>278</v>
      </c>
      <c r="C169" t="s">
        <v>251</v>
      </c>
      <c r="D169">
        <v>5454</v>
      </c>
      <c r="E169">
        <f>D169*17</f>
        <v>92718</v>
      </c>
      <c r="G169" s="85">
        <f t="shared" si="9"/>
        <v>2.4731710369633414E-3</v>
      </c>
      <c r="H169" s="87">
        <f t="shared" si="10"/>
        <v>0.87877743546583476</v>
      </c>
      <c r="I169" t="s">
        <v>560</v>
      </c>
      <c r="J169">
        <v>168</v>
      </c>
      <c r="K169" s="165">
        <f t="shared" si="11"/>
        <v>2.9154518950437317E-3</v>
      </c>
      <c r="L169" s="164">
        <f t="shared" si="12"/>
        <v>0.48979591836734543</v>
      </c>
      <c r="M169"/>
      <c r="N169"/>
      <c r="O169"/>
      <c r="P169"/>
      <c r="Q169"/>
      <c r="S169"/>
      <c r="T169"/>
    </row>
    <row r="170" spans="1:20">
      <c r="A170">
        <v>313</v>
      </c>
      <c r="B170" t="s">
        <v>438</v>
      </c>
      <c r="C170" t="s">
        <v>403</v>
      </c>
      <c r="D170">
        <v>5262</v>
      </c>
      <c r="E170">
        <f>D170*4</f>
        <v>21048</v>
      </c>
      <c r="G170" s="85">
        <f t="shared" si="9"/>
        <v>2.3861067100295385E-3</v>
      </c>
      <c r="H170" s="87">
        <f t="shared" si="10"/>
        <v>0.88116354217586434</v>
      </c>
      <c r="I170" t="s">
        <v>560</v>
      </c>
      <c r="J170">
        <v>169</v>
      </c>
      <c r="K170" s="165">
        <f t="shared" si="11"/>
        <v>2.9154518950437317E-3</v>
      </c>
      <c r="L170" s="164">
        <f t="shared" si="12"/>
        <v>0.49271137026238915</v>
      </c>
      <c r="M170"/>
      <c r="N170"/>
      <c r="O170"/>
      <c r="P170"/>
      <c r="Q170"/>
      <c r="S170"/>
      <c r="T170"/>
    </row>
    <row r="171" spans="1:20">
      <c r="A171">
        <v>225</v>
      </c>
      <c r="B171" t="s">
        <v>347</v>
      </c>
      <c r="C171" t="s">
        <v>348</v>
      </c>
      <c r="D171">
        <v>5251</v>
      </c>
      <c r="E171">
        <f>D171*7</f>
        <v>36757</v>
      </c>
      <c r="G171" s="85">
        <f t="shared" si="9"/>
        <v>2.3811186496322891E-3</v>
      </c>
      <c r="H171" s="87">
        <f t="shared" si="10"/>
        <v>0.88354466082549665</v>
      </c>
      <c r="I171" t="s">
        <v>560</v>
      </c>
      <c r="J171">
        <v>170</v>
      </c>
      <c r="K171" s="165">
        <f t="shared" si="11"/>
        <v>2.9154518950437317E-3</v>
      </c>
      <c r="L171" s="164">
        <f t="shared" si="12"/>
        <v>0.49562682215743287</v>
      </c>
      <c r="M171"/>
      <c r="N171"/>
      <c r="O171"/>
      <c r="P171"/>
      <c r="Q171"/>
      <c r="S171"/>
      <c r="T171"/>
    </row>
    <row r="172" spans="1:20">
      <c r="A172">
        <v>30</v>
      </c>
      <c r="B172" t="s">
        <v>147</v>
      </c>
      <c r="C172" t="s">
        <v>118</v>
      </c>
      <c r="D172">
        <v>5251</v>
      </c>
      <c r="E172">
        <f>D172*5</f>
        <v>26255</v>
      </c>
      <c r="G172" s="85">
        <f t="shared" si="9"/>
        <v>2.3811186496322891E-3</v>
      </c>
      <c r="H172" s="87">
        <f t="shared" si="10"/>
        <v>0.88592577947512896</v>
      </c>
      <c r="I172" t="s">
        <v>560</v>
      </c>
      <c r="J172">
        <v>171</v>
      </c>
      <c r="K172" s="165">
        <f t="shared" si="11"/>
        <v>2.9154518950437317E-3</v>
      </c>
      <c r="L172" s="164">
        <f t="shared" si="12"/>
        <v>0.49854227405247659</v>
      </c>
      <c r="M172"/>
      <c r="N172"/>
      <c r="O172"/>
      <c r="P172"/>
      <c r="Q172"/>
      <c r="S172"/>
      <c r="T172"/>
    </row>
    <row r="173" spans="1:20">
      <c r="A173">
        <v>140</v>
      </c>
      <c r="B173" t="s">
        <v>261</v>
      </c>
      <c r="C173" t="s">
        <v>251</v>
      </c>
      <c r="D173">
        <v>5121</v>
      </c>
      <c r="E173">
        <f>D173*17</f>
        <v>87057</v>
      </c>
      <c r="G173" s="85">
        <f t="shared" si="9"/>
        <v>2.322168844937527E-3</v>
      </c>
      <c r="H173" s="87">
        <f t="shared" si="10"/>
        <v>0.88824794832006648</v>
      </c>
      <c r="I173" t="s">
        <v>560</v>
      </c>
      <c r="J173">
        <v>172</v>
      </c>
      <c r="K173" s="165">
        <f t="shared" si="11"/>
        <v>2.9154518950437317E-3</v>
      </c>
      <c r="L173" s="164">
        <f t="shared" si="12"/>
        <v>0.50145772594752036</v>
      </c>
      <c r="M173"/>
      <c r="N173"/>
      <c r="O173"/>
      <c r="P173"/>
      <c r="Q173"/>
      <c r="S173"/>
      <c r="T173"/>
    </row>
    <row r="174" spans="1:20">
      <c r="A174">
        <v>196</v>
      </c>
      <c r="B174" t="s">
        <v>318</v>
      </c>
      <c r="C174" t="s">
        <v>309</v>
      </c>
      <c r="D174">
        <v>5100</v>
      </c>
      <c r="E174">
        <f>D174*15</f>
        <v>76500</v>
      </c>
      <c r="G174" s="85">
        <f t="shared" si="9"/>
        <v>2.3126461841791422E-3</v>
      </c>
      <c r="H174" s="87">
        <f t="shared" si="10"/>
        <v>0.89056059450424563</v>
      </c>
      <c r="I174" t="s">
        <v>560</v>
      </c>
      <c r="J174">
        <v>173</v>
      </c>
      <c r="K174" s="165">
        <f t="shared" si="11"/>
        <v>2.9154518950437317E-3</v>
      </c>
      <c r="L174" s="164">
        <f t="shared" si="12"/>
        <v>0.50437317784256408</v>
      </c>
      <c r="M174"/>
      <c r="N174"/>
      <c r="O174"/>
      <c r="P174"/>
      <c r="Q174"/>
      <c r="S174"/>
      <c r="T174"/>
    </row>
    <row r="175" spans="1:20">
      <c r="A175">
        <v>201</v>
      </c>
      <c r="B175" t="s">
        <v>323</v>
      </c>
      <c r="C175" t="s">
        <v>309</v>
      </c>
      <c r="D175">
        <v>5090</v>
      </c>
      <c r="E175">
        <f>D175*15</f>
        <v>76350</v>
      </c>
      <c r="G175" s="85">
        <f t="shared" si="9"/>
        <v>2.3081115838180064E-3</v>
      </c>
      <c r="H175" s="87">
        <f t="shared" si="10"/>
        <v>0.89286870608806368</v>
      </c>
      <c r="I175" t="s">
        <v>560</v>
      </c>
      <c r="J175">
        <v>174</v>
      </c>
      <c r="K175" s="165">
        <f t="shared" si="11"/>
        <v>2.9154518950437317E-3</v>
      </c>
      <c r="L175" s="164">
        <f t="shared" si="12"/>
        <v>0.5072886297376078</v>
      </c>
      <c r="M175"/>
      <c r="N175"/>
      <c r="O175"/>
      <c r="P175"/>
      <c r="Q175"/>
      <c r="S175"/>
      <c r="T175"/>
    </row>
    <row r="176" spans="1:20">
      <c r="A176">
        <v>228</v>
      </c>
      <c r="B176" t="s">
        <v>351</v>
      </c>
      <c r="C176" t="s">
        <v>348</v>
      </c>
      <c r="D176">
        <v>5037</v>
      </c>
      <c r="E176">
        <f>D176*7</f>
        <v>35259</v>
      </c>
      <c r="G176" s="85">
        <f t="shared" si="9"/>
        <v>2.284078201903988E-3</v>
      </c>
      <c r="H176" s="87">
        <f t="shared" si="10"/>
        <v>0.8951527842899677</v>
      </c>
      <c r="I176" t="s">
        <v>560</v>
      </c>
      <c r="J176">
        <v>175</v>
      </c>
      <c r="K176" s="165">
        <f t="shared" si="11"/>
        <v>2.9154518950437317E-3</v>
      </c>
      <c r="L176" s="164">
        <f t="shared" si="12"/>
        <v>0.51020408163265152</v>
      </c>
      <c r="M176"/>
      <c r="N176"/>
      <c r="O176"/>
      <c r="P176"/>
      <c r="Q176"/>
      <c r="S176"/>
      <c r="T176"/>
    </row>
    <row r="177" spans="1:20">
      <c r="A177">
        <v>53</v>
      </c>
      <c r="B177" t="s">
        <v>171</v>
      </c>
      <c r="C177" t="s">
        <v>150</v>
      </c>
      <c r="D177">
        <v>4956</v>
      </c>
      <c r="E177">
        <f>D177*3</f>
        <v>14868</v>
      </c>
      <c r="G177" s="85">
        <f t="shared" si="9"/>
        <v>2.2473479389787899E-3</v>
      </c>
      <c r="H177" s="87">
        <f t="shared" si="10"/>
        <v>0.89740013222894643</v>
      </c>
      <c r="I177" t="s">
        <v>560</v>
      </c>
      <c r="J177">
        <v>176</v>
      </c>
      <c r="K177" s="165">
        <f t="shared" si="11"/>
        <v>2.9154518950437317E-3</v>
      </c>
      <c r="L177" s="164">
        <f t="shared" si="12"/>
        <v>0.51311953352769524</v>
      </c>
      <c r="M177"/>
      <c r="N177"/>
      <c r="O177"/>
      <c r="P177"/>
      <c r="Q177"/>
      <c r="S177"/>
      <c r="T177"/>
    </row>
    <row r="178" spans="1:20">
      <c r="A178">
        <v>85</v>
      </c>
      <c r="B178" t="s">
        <v>204</v>
      </c>
      <c r="C178" t="s">
        <v>196</v>
      </c>
      <c r="D178">
        <v>4931</v>
      </c>
      <c r="E178">
        <f>D178*12</f>
        <v>59172</v>
      </c>
      <c r="G178" s="85">
        <f t="shared" si="9"/>
        <v>2.2360114380759509E-3</v>
      </c>
      <c r="H178" s="87">
        <f t="shared" si="10"/>
        <v>0.89963614366702238</v>
      </c>
      <c r="I178" t="s">
        <v>560</v>
      </c>
      <c r="J178">
        <v>177</v>
      </c>
      <c r="K178" s="165">
        <f t="shared" si="11"/>
        <v>2.9154518950437317E-3</v>
      </c>
      <c r="L178" s="164">
        <f t="shared" si="12"/>
        <v>0.51603498542273896</v>
      </c>
      <c r="M178"/>
      <c r="N178"/>
      <c r="O178"/>
      <c r="P178"/>
      <c r="Q178"/>
      <c r="S178"/>
      <c r="T178"/>
    </row>
    <row r="179" spans="1:20">
      <c r="A179">
        <v>74</v>
      </c>
      <c r="B179" t="s">
        <v>192</v>
      </c>
      <c r="C179" t="s">
        <v>150</v>
      </c>
      <c r="D179">
        <v>4853</v>
      </c>
      <c r="E179">
        <f>D179*3</f>
        <v>14559</v>
      </c>
      <c r="G179" s="85">
        <f t="shared" si="9"/>
        <v>2.2006415552590936E-3</v>
      </c>
      <c r="H179" s="87">
        <f t="shared" si="10"/>
        <v>0.9018367852222815</v>
      </c>
      <c r="I179" t="s">
        <v>560</v>
      </c>
      <c r="J179">
        <v>178</v>
      </c>
      <c r="K179" s="165">
        <f t="shared" si="11"/>
        <v>2.9154518950437317E-3</v>
      </c>
      <c r="L179" s="164">
        <f t="shared" si="12"/>
        <v>0.51895043731778268</v>
      </c>
      <c r="M179"/>
      <c r="N179"/>
      <c r="O179"/>
      <c r="P179"/>
      <c r="Q179"/>
      <c r="S179"/>
      <c r="T179"/>
    </row>
    <row r="180" spans="1:20">
      <c r="A180">
        <v>316</v>
      </c>
      <c r="B180" t="s">
        <v>441</v>
      </c>
      <c r="C180" t="s">
        <v>403</v>
      </c>
      <c r="D180">
        <v>4835</v>
      </c>
      <c r="E180">
        <f>D180*4</f>
        <v>19340</v>
      </c>
      <c r="G180" s="85">
        <f t="shared" si="9"/>
        <v>2.1924792746090493E-3</v>
      </c>
      <c r="H180" s="87">
        <f t="shared" si="10"/>
        <v>0.90402926449689058</v>
      </c>
      <c r="I180" t="s">
        <v>560</v>
      </c>
      <c r="J180">
        <v>179</v>
      </c>
      <c r="K180" s="165">
        <f t="shared" si="11"/>
        <v>2.9154518950437317E-3</v>
      </c>
      <c r="L180" s="164">
        <f t="shared" si="12"/>
        <v>0.52186588921282639</v>
      </c>
      <c r="M180"/>
      <c r="N180"/>
      <c r="O180"/>
      <c r="P180"/>
      <c r="Q180"/>
      <c r="S180"/>
      <c r="T180"/>
    </row>
    <row r="181" spans="1:20">
      <c r="A181">
        <v>223</v>
      </c>
      <c r="B181" t="s">
        <v>345</v>
      </c>
      <c r="C181" t="s">
        <v>309</v>
      </c>
      <c r="D181">
        <v>4831</v>
      </c>
      <c r="E181">
        <f>D181*15</f>
        <v>72465</v>
      </c>
      <c r="G181" s="85">
        <f t="shared" si="9"/>
        <v>2.190665434464595E-3</v>
      </c>
      <c r="H181" s="87">
        <f t="shared" si="10"/>
        <v>0.90621992993135514</v>
      </c>
      <c r="I181" t="s">
        <v>560</v>
      </c>
      <c r="J181">
        <v>180</v>
      </c>
      <c r="K181" s="165">
        <f t="shared" si="11"/>
        <v>2.9154518950437317E-3</v>
      </c>
      <c r="L181" s="164">
        <f t="shared" si="12"/>
        <v>0.52478134110787011</v>
      </c>
      <c r="M181"/>
      <c r="N181"/>
      <c r="O181"/>
      <c r="P181"/>
      <c r="Q181"/>
      <c r="S181"/>
      <c r="T181"/>
    </row>
    <row r="182" spans="1:20">
      <c r="A182">
        <v>175</v>
      </c>
      <c r="B182" t="s">
        <v>296</v>
      </c>
      <c r="C182" t="s">
        <v>251</v>
      </c>
      <c r="D182">
        <v>4812</v>
      </c>
      <c r="E182">
        <f>D182*17</f>
        <v>81804</v>
      </c>
      <c r="G182" s="85">
        <f t="shared" si="9"/>
        <v>2.1820496937784376E-3</v>
      </c>
      <c r="H182" s="87">
        <f t="shared" si="10"/>
        <v>0.90840197962513358</v>
      </c>
      <c r="I182" t="s">
        <v>560</v>
      </c>
      <c r="J182">
        <v>181</v>
      </c>
      <c r="K182" s="165">
        <f t="shared" si="11"/>
        <v>2.9154518950437317E-3</v>
      </c>
      <c r="L182" s="164">
        <f t="shared" si="12"/>
        <v>0.52769679300291383</v>
      </c>
      <c r="M182"/>
      <c r="N182"/>
      <c r="O182"/>
      <c r="P182"/>
      <c r="Q182"/>
      <c r="S182"/>
      <c r="T182"/>
    </row>
    <row r="183" spans="1:20">
      <c r="A183">
        <v>99</v>
      </c>
      <c r="B183" t="s">
        <v>218</v>
      </c>
      <c r="C183" t="s">
        <v>196</v>
      </c>
      <c r="D183">
        <v>4792</v>
      </c>
      <c r="E183">
        <f>D183*12</f>
        <v>57504</v>
      </c>
      <c r="G183" s="85">
        <f t="shared" si="9"/>
        <v>2.1729804930561663E-3</v>
      </c>
      <c r="H183" s="87">
        <f t="shared" si="10"/>
        <v>0.91057496011818972</v>
      </c>
      <c r="I183" t="s">
        <v>560</v>
      </c>
      <c r="J183">
        <v>182</v>
      </c>
      <c r="K183" s="165">
        <f t="shared" si="11"/>
        <v>2.9154518950437317E-3</v>
      </c>
      <c r="L183" s="164">
        <f t="shared" si="12"/>
        <v>0.53061224489795755</v>
      </c>
      <c r="M183"/>
      <c r="N183"/>
      <c r="O183"/>
      <c r="P183"/>
      <c r="Q183"/>
      <c r="S183"/>
      <c r="T183"/>
    </row>
    <row r="184" spans="1:20">
      <c r="A184">
        <v>141</v>
      </c>
      <c r="B184" t="s">
        <v>262</v>
      </c>
      <c r="C184" t="s">
        <v>251</v>
      </c>
      <c r="D184">
        <v>4769</v>
      </c>
      <c r="E184">
        <f>D184*17</f>
        <v>81073</v>
      </c>
      <c r="G184" s="85">
        <f t="shared" si="9"/>
        <v>2.1625509122255547E-3</v>
      </c>
      <c r="H184" s="87">
        <f t="shared" si="10"/>
        <v>0.91273751103041523</v>
      </c>
      <c r="I184" t="s">
        <v>560</v>
      </c>
      <c r="J184">
        <v>183</v>
      </c>
      <c r="K184" s="165">
        <f t="shared" si="11"/>
        <v>2.9154518950437317E-3</v>
      </c>
      <c r="L184" s="164">
        <f t="shared" si="12"/>
        <v>0.53352769679300127</v>
      </c>
      <c r="M184"/>
      <c r="N184"/>
      <c r="O184"/>
      <c r="P184"/>
      <c r="Q184"/>
      <c r="S184"/>
      <c r="T184"/>
    </row>
    <row r="185" spans="1:20">
      <c r="A185">
        <v>164</v>
      </c>
      <c r="B185" t="s">
        <v>285</v>
      </c>
      <c r="C185" t="s">
        <v>251</v>
      </c>
      <c r="D185">
        <v>4755</v>
      </c>
      <c r="E185">
        <f>D185*17</f>
        <v>80835</v>
      </c>
      <c r="G185" s="85">
        <f t="shared" si="9"/>
        <v>2.156202471719965E-3</v>
      </c>
      <c r="H185" s="87">
        <f t="shared" si="10"/>
        <v>0.91489371350213522</v>
      </c>
      <c r="I185" t="s">
        <v>560</v>
      </c>
      <c r="J185">
        <v>184</v>
      </c>
      <c r="K185" s="165">
        <f t="shared" si="11"/>
        <v>2.9154518950437317E-3</v>
      </c>
      <c r="L185" s="164">
        <f t="shared" si="12"/>
        <v>0.53644314868804499</v>
      </c>
      <c r="M185"/>
      <c r="N185"/>
      <c r="O185"/>
      <c r="P185"/>
      <c r="Q185"/>
      <c r="S185"/>
      <c r="T185"/>
    </row>
    <row r="186" spans="1:20">
      <c r="A186">
        <v>70</v>
      </c>
      <c r="B186" t="s">
        <v>188</v>
      </c>
      <c r="C186" t="s">
        <v>150</v>
      </c>
      <c r="D186">
        <v>4747</v>
      </c>
      <c r="E186">
        <f>D186*3</f>
        <v>14241</v>
      </c>
      <c r="G186" s="85">
        <f t="shared" si="9"/>
        <v>2.1525747914310565E-3</v>
      </c>
      <c r="H186" s="87">
        <f t="shared" si="10"/>
        <v>0.91704628829356627</v>
      </c>
      <c r="I186" t="s">
        <v>560</v>
      </c>
      <c r="J186">
        <v>185</v>
      </c>
      <c r="K186" s="165">
        <f t="shared" si="11"/>
        <v>2.9154518950437317E-3</v>
      </c>
      <c r="L186" s="164">
        <f t="shared" si="12"/>
        <v>0.53935860058308871</v>
      </c>
      <c r="M186"/>
      <c r="N186"/>
      <c r="O186"/>
      <c r="P186"/>
      <c r="Q186"/>
      <c r="S186"/>
      <c r="T186"/>
    </row>
    <row r="187" spans="1:20">
      <c r="A187">
        <v>213</v>
      </c>
      <c r="B187" t="s">
        <v>335</v>
      </c>
      <c r="C187" t="s">
        <v>309</v>
      </c>
      <c r="D187">
        <v>4642</v>
      </c>
      <c r="E187">
        <f>D187*15</f>
        <v>69630</v>
      </c>
      <c r="G187" s="85">
        <f t="shared" si="9"/>
        <v>2.1049614876391329E-3</v>
      </c>
      <c r="H187" s="87">
        <f t="shared" si="10"/>
        <v>0.91915124978120544</v>
      </c>
      <c r="I187" t="s">
        <v>560</v>
      </c>
      <c r="J187">
        <v>186</v>
      </c>
      <c r="K187" s="165">
        <f t="shared" si="11"/>
        <v>2.9154518950437317E-3</v>
      </c>
      <c r="L187" s="164">
        <f t="shared" si="12"/>
        <v>0.54227405247813243</v>
      </c>
      <c r="M187"/>
      <c r="N187"/>
      <c r="O187"/>
      <c r="P187"/>
      <c r="Q187"/>
      <c r="S187"/>
      <c r="T187"/>
    </row>
    <row r="188" spans="1:20">
      <c r="A188">
        <v>318</v>
      </c>
      <c r="B188" t="s">
        <v>443</v>
      </c>
      <c r="C188" t="s">
        <v>403</v>
      </c>
      <c r="D188">
        <v>4638</v>
      </c>
      <c r="E188">
        <f>D188*4</f>
        <v>18552</v>
      </c>
      <c r="G188" s="85">
        <f t="shared" si="9"/>
        <v>2.1031476474946786E-3</v>
      </c>
      <c r="H188" s="87">
        <f t="shared" si="10"/>
        <v>0.92125439742870008</v>
      </c>
      <c r="I188" t="s">
        <v>560</v>
      </c>
      <c r="J188">
        <v>187</v>
      </c>
      <c r="K188" s="165">
        <f t="shared" si="11"/>
        <v>2.9154518950437317E-3</v>
      </c>
      <c r="L188" s="164">
        <f t="shared" si="12"/>
        <v>0.54518950437317615</v>
      </c>
      <c r="M188"/>
      <c r="N188"/>
      <c r="O188"/>
      <c r="P188"/>
      <c r="Q188"/>
      <c r="S188"/>
      <c r="T188"/>
    </row>
    <row r="189" spans="1:20">
      <c r="A189">
        <v>246</v>
      </c>
      <c r="B189" t="s">
        <v>369</v>
      </c>
      <c r="C189" t="s">
        <v>348</v>
      </c>
      <c r="D189">
        <v>4568</v>
      </c>
      <c r="E189">
        <f>D189*7</f>
        <v>31976</v>
      </c>
      <c r="G189" s="85">
        <f t="shared" si="9"/>
        <v>2.0714054449667298E-3</v>
      </c>
      <c r="H189" s="87">
        <f t="shared" si="10"/>
        <v>0.92332580287366683</v>
      </c>
      <c r="I189" t="s">
        <v>560</v>
      </c>
      <c r="J189">
        <v>188</v>
      </c>
      <c r="K189" s="165">
        <f t="shared" si="11"/>
        <v>2.9154518950437317E-3</v>
      </c>
      <c r="L189" s="164">
        <f t="shared" si="12"/>
        <v>0.54810495626821987</v>
      </c>
      <c r="M189"/>
      <c r="N189"/>
      <c r="O189"/>
      <c r="P189"/>
      <c r="Q189"/>
      <c r="S189"/>
      <c r="T189"/>
    </row>
    <row r="190" spans="1:20">
      <c r="A190">
        <v>267</v>
      </c>
      <c r="B190" t="s">
        <v>391</v>
      </c>
      <c r="C190" t="s">
        <v>373</v>
      </c>
      <c r="D190">
        <v>4565</v>
      </c>
      <c r="E190">
        <f>D190*6</f>
        <v>27390</v>
      </c>
      <c r="G190" s="85">
        <f t="shared" si="9"/>
        <v>2.070045064858389E-3</v>
      </c>
      <c r="H190" s="87">
        <f t="shared" si="10"/>
        <v>0.92539584793852525</v>
      </c>
      <c r="I190" t="s">
        <v>560</v>
      </c>
      <c r="J190">
        <v>189</v>
      </c>
      <c r="K190" s="165">
        <f t="shared" si="11"/>
        <v>2.9154518950437317E-3</v>
      </c>
      <c r="L190" s="164">
        <f t="shared" si="12"/>
        <v>0.55102040816326359</v>
      </c>
      <c r="M190"/>
      <c r="N190"/>
      <c r="O190"/>
      <c r="P190"/>
      <c r="Q190"/>
      <c r="S190"/>
      <c r="T190"/>
    </row>
    <row r="191" spans="1:20">
      <c r="A191">
        <v>134</v>
      </c>
      <c r="B191" t="s">
        <v>255</v>
      </c>
      <c r="C191" t="s">
        <v>251</v>
      </c>
      <c r="D191">
        <v>4549</v>
      </c>
      <c r="E191">
        <f>D191*17</f>
        <v>77333</v>
      </c>
      <c r="G191" s="85">
        <f t="shared" si="9"/>
        <v>2.062789704280572E-3</v>
      </c>
      <c r="H191" s="87">
        <f t="shared" si="10"/>
        <v>0.92745863764280578</v>
      </c>
      <c r="I191" t="s">
        <v>560</v>
      </c>
      <c r="J191">
        <v>190</v>
      </c>
      <c r="K191" s="165">
        <f t="shared" si="11"/>
        <v>2.9154518950437317E-3</v>
      </c>
      <c r="L191" s="164">
        <f t="shared" si="12"/>
        <v>0.55393586005830731</v>
      </c>
      <c r="M191"/>
      <c r="N191"/>
      <c r="O191"/>
      <c r="P191"/>
      <c r="Q191"/>
      <c r="S191"/>
      <c r="T191"/>
    </row>
    <row r="192" spans="1:20">
      <c r="A192">
        <v>86</v>
      </c>
      <c r="B192" t="s">
        <v>205</v>
      </c>
      <c r="C192" t="s">
        <v>196</v>
      </c>
      <c r="D192">
        <v>4547</v>
      </c>
      <c r="E192">
        <f>D192*12</f>
        <v>54564</v>
      </c>
      <c r="G192" s="85">
        <f t="shared" si="9"/>
        <v>2.0618827842083451E-3</v>
      </c>
      <c r="H192" s="87">
        <f t="shared" si="10"/>
        <v>0.92952052042701416</v>
      </c>
      <c r="I192" t="s">
        <v>560</v>
      </c>
      <c r="J192">
        <v>191</v>
      </c>
      <c r="K192" s="165">
        <f t="shared" si="11"/>
        <v>2.9154518950437317E-3</v>
      </c>
      <c r="L192" s="164">
        <f t="shared" si="12"/>
        <v>0.55685131195335102</v>
      </c>
      <c r="M192"/>
      <c r="N192"/>
      <c r="O192"/>
      <c r="P192"/>
      <c r="Q192"/>
      <c r="S192"/>
      <c r="T192"/>
    </row>
    <row r="193" spans="1:20">
      <c r="A193">
        <v>314</v>
      </c>
      <c r="B193" t="s">
        <v>439</v>
      </c>
      <c r="C193" t="s">
        <v>403</v>
      </c>
      <c r="D193">
        <v>4518</v>
      </c>
      <c r="E193">
        <f>D193*4</f>
        <v>18072</v>
      </c>
      <c r="G193" s="85">
        <f t="shared" si="9"/>
        <v>2.0487324431610518E-3</v>
      </c>
      <c r="H193" s="87">
        <f t="shared" si="10"/>
        <v>0.93156925287017522</v>
      </c>
      <c r="I193" t="s">
        <v>560</v>
      </c>
      <c r="J193">
        <v>192</v>
      </c>
      <c r="K193" s="165">
        <f t="shared" si="11"/>
        <v>2.9154518950437317E-3</v>
      </c>
      <c r="L193" s="164">
        <f t="shared" si="12"/>
        <v>0.55976676384839474</v>
      </c>
      <c r="M193"/>
      <c r="N193"/>
      <c r="O193"/>
      <c r="P193"/>
      <c r="Q193"/>
      <c r="S193"/>
      <c r="T193"/>
    </row>
    <row r="194" spans="1:20">
      <c r="A194">
        <v>62</v>
      </c>
      <c r="B194" t="s">
        <v>180</v>
      </c>
      <c r="C194" t="s">
        <v>150</v>
      </c>
      <c r="D194">
        <v>4518</v>
      </c>
      <c r="E194">
        <f>D194*3</f>
        <v>13554</v>
      </c>
      <c r="G194" s="85">
        <f t="shared" ref="G194:G257" si="13">D194/$D$345</f>
        <v>2.0487324431610518E-3</v>
      </c>
      <c r="H194" s="87">
        <f t="shared" si="10"/>
        <v>0.93361798531333628</v>
      </c>
      <c r="I194" t="s">
        <v>560</v>
      </c>
      <c r="J194">
        <v>193</v>
      </c>
      <c r="K194" s="165">
        <f t="shared" si="11"/>
        <v>2.9154518950437317E-3</v>
      </c>
      <c r="L194" s="164">
        <f t="shared" si="12"/>
        <v>0.56268221574343846</v>
      </c>
      <c r="M194"/>
      <c r="N194"/>
      <c r="O194"/>
      <c r="P194"/>
      <c r="Q194"/>
      <c r="S194"/>
      <c r="T194"/>
    </row>
    <row r="195" spans="1:20">
      <c r="A195">
        <v>96</v>
      </c>
      <c r="B195" t="s">
        <v>215</v>
      </c>
      <c r="C195" t="s">
        <v>196</v>
      </c>
      <c r="D195">
        <v>4470</v>
      </c>
      <c r="E195">
        <f>D195*12</f>
        <v>53640</v>
      </c>
      <c r="G195" s="85">
        <f t="shared" si="13"/>
        <v>2.0269663614276012E-3</v>
      </c>
      <c r="H195" s="87">
        <f t="shared" ref="H195:H258" si="14">H194+G195</f>
        <v>0.93564495167476391</v>
      </c>
      <c r="I195" t="s">
        <v>560</v>
      </c>
      <c r="J195">
        <v>194</v>
      </c>
      <c r="K195" s="165">
        <f t="shared" ref="K195:K258" si="15">1/343</f>
        <v>2.9154518950437317E-3</v>
      </c>
      <c r="L195" s="164">
        <f t="shared" si="12"/>
        <v>0.56559766763848218</v>
      </c>
      <c r="M195"/>
      <c r="N195"/>
      <c r="O195"/>
      <c r="P195"/>
      <c r="Q195"/>
      <c r="S195"/>
      <c r="T195"/>
    </row>
    <row r="196" spans="1:20">
      <c r="A196">
        <v>172</v>
      </c>
      <c r="B196" t="s">
        <v>293</v>
      </c>
      <c r="C196" t="s">
        <v>251</v>
      </c>
      <c r="D196">
        <v>4286</v>
      </c>
      <c r="E196">
        <f>D196*17</f>
        <v>72862</v>
      </c>
      <c r="G196" s="85">
        <f t="shared" si="13"/>
        <v>1.9435297147827064E-3</v>
      </c>
      <c r="H196" s="87">
        <f t="shared" si="14"/>
        <v>0.93758848138954665</v>
      </c>
      <c r="I196" t="s">
        <v>560</v>
      </c>
      <c r="J196">
        <v>195</v>
      </c>
      <c r="K196" s="165">
        <f t="shared" si="15"/>
        <v>2.9154518950437317E-3</v>
      </c>
      <c r="L196" s="164">
        <f t="shared" ref="L196:L259" si="16">L195+K196</f>
        <v>0.5685131195335259</v>
      </c>
      <c r="M196"/>
      <c r="N196"/>
      <c r="O196"/>
      <c r="P196"/>
      <c r="Q196"/>
      <c r="S196"/>
      <c r="T196"/>
    </row>
    <row r="197" spans="1:20">
      <c r="A197">
        <v>265</v>
      </c>
      <c r="B197" t="s">
        <v>389</v>
      </c>
      <c r="C197" t="s">
        <v>373</v>
      </c>
      <c r="D197">
        <v>4286</v>
      </c>
      <c r="E197">
        <f>D197*6</f>
        <v>25716</v>
      </c>
      <c r="G197" s="85">
        <f t="shared" si="13"/>
        <v>1.9435297147827064E-3</v>
      </c>
      <c r="H197" s="87">
        <f t="shared" si="14"/>
        <v>0.93953201110432938</v>
      </c>
      <c r="I197" t="s">
        <v>560</v>
      </c>
      <c r="J197">
        <v>196</v>
      </c>
      <c r="K197" s="165">
        <f t="shared" si="15"/>
        <v>2.9154518950437317E-3</v>
      </c>
      <c r="L197" s="164">
        <f t="shared" si="16"/>
        <v>0.57142857142856962</v>
      </c>
      <c r="M197"/>
      <c r="N197"/>
      <c r="O197"/>
      <c r="P197"/>
      <c r="Q197"/>
      <c r="S197"/>
      <c r="T197"/>
    </row>
    <row r="198" spans="1:20">
      <c r="A198">
        <v>97</v>
      </c>
      <c r="B198" t="s">
        <v>216</v>
      </c>
      <c r="C198" t="s">
        <v>196</v>
      </c>
      <c r="D198">
        <v>4280</v>
      </c>
      <c r="E198">
        <f>D198*12</f>
        <v>51360</v>
      </c>
      <c r="G198" s="85">
        <f t="shared" si="13"/>
        <v>1.9408089545660252E-3</v>
      </c>
      <c r="H198" s="87">
        <f t="shared" si="14"/>
        <v>0.94147282005889543</v>
      </c>
      <c r="I198" t="s">
        <v>560</v>
      </c>
      <c r="J198">
        <v>197</v>
      </c>
      <c r="K198" s="165">
        <f t="shared" si="15"/>
        <v>2.9154518950437317E-3</v>
      </c>
      <c r="L198" s="164">
        <f t="shared" si="16"/>
        <v>0.57434402332361334</v>
      </c>
      <c r="M198"/>
      <c r="N198"/>
      <c r="O198"/>
      <c r="P198"/>
      <c r="Q198"/>
      <c r="S198"/>
      <c r="T198"/>
    </row>
    <row r="199" spans="1:20">
      <c r="A199">
        <v>260</v>
      </c>
      <c r="B199" t="s">
        <v>384</v>
      </c>
      <c r="C199" t="s">
        <v>373</v>
      </c>
      <c r="D199">
        <v>4047</v>
      </c>
      <c r="E199">
        <f>D199*6</f>
        <v>24282</v>
      </c>
      <c r="G199" s="85">
        <f t="shared" si="13"/>
        <v>1.8351527661515663E-3</v>
      </c>
      <c r="H199" s="87">
        <f t="shared" si="14"/>
        <v>0.94330797282504697</v>
      </c>
      <c r="I199" t="s">
        <v>560</v>
      </c>
      <c r="J199">
        <v>198</v>
      </c>
      <c r="K199" s="165">
        <f t="shared" si="15"/>
        <v>2.9154518950437317E-3</v>
      </c>
      <c r="L199" s="164">
        <f t="shared" si="16"/>
        <v>0.57725947521865706</v>
      </c>
      <c r="M199"/>
      <c r="N199"/>
      <c r="O199"/>
      <c r="P199"/>
      <c r="Q199"/>
      <c r="S199"/>
      <c r="T199"/>
    </row>
    <row r="200" spans="1:20">
      <c r="A200">
        <v>142</v>
      </c>
      <c r="B200" t="s">
        <v>263</v>
      </c>
      <c r="C200" t="s">
        <v>251</v>
      </c>
      <c r="D200">
        <v>4011</v>
      </c>
      <c r="E200">
        <f>D200*17</f>
        <v>68187</v>
      </c>
      <c r="G200" s="85">
        <f t="shared" si="13"/>
        <v>1.8188282048514782E-3</v>
      </c>
      <c r="H200" s="87">
        <f t="shared" si="14"/>
        <v>0.94512680102989843</v>
      </c>
      <c r="I200" t="s">
        <v>560</v>
      </c>
      <c r="J200">
        <v>199</v>
      </c>
      <c r="K200" s="165">
        <f t="shared" si="15"/>
        <v>2.9154518950437317E-3</v>
      </c>
      <c r="L200" s="164">
        <f t="shared" si="16"/>
        <v>0.58017492711370078</v>
      </c>
      <c r="M200"/>
      <c r="N200"/>
      <c r="O200"/>
      <c r="P200"/>
      <c r="Q200"/>
      <c r="S200"/>
      <c r="T200"/>
    </row>
    <row r="201" spans="1:20">
      <c r="A201">
        <v>204</v>
      </c>
      <c r="B201" t="s">
        <v>326</v>
      </c>
      <c r="C201" t="s">
        <v>309</v>
      </c>
      <c r="D201">
        <v>4005</v>
      </c>
      <c r="E201">
        <f>D201*15</f>
        <v>60075</v>
      </c>
      <c r="G201" s="85">
        <f t="shared" si="13"/>
        <v>1.8161074446347968E-3</v>
      </c>
      <c r="H201" s="87">
        <f t="shared" si="14"/>
        <v>0.94694290847453322</v>
      </c>
      <c r="I201" t="s">
        <v>560</v>
      </c>
      <c r="J201">
        <v>200</v>
      </c>
      <c r="K201" s="165">
        <f t="shared" si="15"/>
        <v>2.9154518950437317E-3</v>
      </c>
      <c r="L201" s="164">
        <f t="shared" si="16"/>
        <v>0.5830903790087445</v>
      </c>
      <c r="M201"/>
      <c r="N201"/>
      <c r="O201"/>
      <c r="P201"/>
      <c r="Q201"/>
      <c r="S201"/>
      <c r="T201"/>
    </row>
    <row r="202" spans="1:20">
      <c r="A202">
        <v>60</v>
      </c>
      <c r="B202" t="s">
        <v>178</v>
      </c>
      <c r="C202" t="s">
        <v>150</v>
      </c>
      <c r="D202">
        <v>3970</v>
      </c>
      <c r="E202">
        <f>D202*3</f>
        <v>11910</v>
      </c>
      <c r="G202" s="85">
        <f t="shared" si="13"/>
        <v>1.8002363433708224E-3</v>
      </c>
      <c r="H202" s="87">
        <f t="shared" si="14"/>
        <v>0.948743144817904</v>
      </c>
      <c r="I202" t="s">
        <v>560</v>
      </c>
      <c r="J202">
        <v>201</v>
      </c>
      <c r="K202" s="165">
        <f t="shared" si="15"/>
        <v>2.9154518950437317E-3</v>
      </c>
      <c r="L202" s="164">
        <f t="shared" si="16"/>
        <v>0.58600583090378822</v>
      </c>
      <c r="M202"/>
      <c r="O202"/>
      <c r="P202" t="s">
        <v>561</v>
      </c>
      <c r="Q202"/>
      <c r="S202"/>
      <c r="T202"/>
    </row>
    <row r="203" spans="1:20">
      <c r="A203">
        <v>216</v>
      </c>
      <c r="B203" t="s">
        <v>338</v>
      </c>
      <c r="C203" t="s">
        <v>309</v>
      </c>
      <c r="D203">
        <v>3943</v>
      </c>
      <c r="E203">
        <f>D203*15</f>
        <v>59145</v>
      </c>
      <c r="G203" s="85">
        <f t="shared" si="13"/>
        <v>1.7879929223957563E-3</v>
      </c>
      <c r="H203" s="87">
        <f t="shared" si="14"/>
        <v>0.95053113774029974</v>
      </c>
      <c r="I203" t="s">
        <v>562</v>
      </c>
      <c r="J203">
        <v>202</v>
      </c>
      <c r="K203" s="165">
        <f t="shared" si="15"/>
        <v>2.9154518950437317E-3</v>
      </c>
      <c r="L203" s="164">
        <f t="shared" si="16"/>
        <v>0.58892128279883194</v>
      </c>
      <c r="M203"/>
      <c r="N203"/>
      <c r="O203"/>
      <c r="P203"/>
      <c r="Q203"/>
      <c r="S203"/>
      <c r="T203"/>
    </row>
    <row r="204" spans="1:20">
      <c r="A204">
        <v>40</v>
      </c>
      <c r="B204" t="s">
        <v>158</v>
      </c>
      <c r="C204" t="s">
        <v>150</v>
      </c>
      <c r="D204">
        <v>3831</v>
      </c>
      <c r="E204">
        <f>D204*3</f>
        <v>11493</v>
      </c>
      <c r="G204" s="85">
        <f t="shared" si="13"/>
        <v>1.7372053983510378E-3</v>
      </c>
      <c r="H204" s="87">
        <f t="shared" si="14"/>
        <v>0.95226834313865072</v>
      </c>
      <c r="I204" t="s">
        <v>562</v>
      </c>
      <c r="J204">
        <v>203</v>
      </c>
      <c r="K204" s="165">
        <f t="shared" si="15"/>
        <v>2.9154518950437317E-3</v>
      </c>
      <c r="L204" s="164">
        <f t="shared" si="16"/>
        <v>0.59183673469387565</v>
      </c>
      <c r="M204"/>
      <c r="N204"/>
      <c r="O204"/>
      <c r="P204"/>
      <c r="Q204"/>
      <c r="S204"/>
      <c r="T204"/>
    </row>
    <row r="205" spans="1:20">
      <c r="A205">
        <v>154</v>
      </c>
      <c r="B205" t="s">
        <v>275</v>
      </c>
      <c r="C205" t="s">
        <v>251</v>
      </c>
      <c r="D205">
        <v>3743</v>
      </c>
      <c r="E205">
        <f>D205*17</f>
        <v>63631</v>
      </c>
      <c r="G205" s="85">
        <f t="shared" si="13"/>
        <v>1.6973009151730449E-3</v>
      </c>
      <c r="H205" s="87">
        <f t="shared" si="14"/>
        <v>0.95396564405382378</v>
      </c>
      <c r="I205" t="s">
        <v>562</v>
      </c>
      <c r="J205">
        <v>204</v>
      </c>
      <c r="K205" s="165">
        <f t="shared" si="15"/>
        <v>2.9154518950437317E-3</v>
      </c>
      <c r="L205" s="164">
        <f t="shared" si="16"/>
        <v>0.59475218658891937</v>
      </c>
      <c r="M205"/>
      <c r="N205"/>
      <c r="O205"/>
      <c r="P205"/>
      <c r="Q205"/>
      <c r="S205"/>
      <c r="T205"/>
    </row>
    <row r="206" spans="1:20">
      <c r="A206">
        <v>194</v>
      </c>
      <c r="B206" t="s">
        <v>316</v>
      </c>
      <c r="C206" t="s">
        <v>309</v>
      </c>
      <c r="D206">
        <v>3725</v>
      </c>
      <c r="E206">
        <f>D206*15</f>
        <v>55875</v>
      </c>
      <c r="G206" s="85">
        <f t="shared" si="13"/>
        <v>1.6891386345230009E-3</v>
      </c>
      <c r="H206" s="87">
        <f t="shared" si="14"/>
        <v>0.9556547826883468</v>
      </c>
      <c r="I206" t="s">
        <v>562</v>
      </c>
      <c r="J206">
        <v>205</v>
      </c>
      <c r="K206" s="165">
        <f t="shared" si="15"/>
        <v>2.9154518950437317E-3</v>
      </c>
      <c r="L206" s="164">
        <f t="shared" si="16"/>
        <v>0.59766763848396309</v>
      </c>
      <c r="M206"/>
      <c r="N206"/>
      <c r="O206"/>
      <c r="P206"/>
      <c r="Q206"/>
      <c r="S206"/>
      <c r="T206"/>
    </row>
    <row r="207" spans="1:20">
      <c r="A207">
        <v>38</v>
      </c>
      <c r="B207" t="s">
        <v>156</v>
      </c>
      <c r="C207" t="s">
        <v>150</v>
      </c>
      <c r="D207">
        <v>3696</v>
      </c>
      <c r="E207">
        <f>D207*3</f>
        <v>11088</v>
      </c>
      <c r="G207" s="85">
        <f t="shared" si="13"/>
        <v>1.6759882934757077E-3</v>
      </c>
      <c r="H207" s="87">
        <f t="shared" si="14"/>
        <v>0.95733077098182251</v>
      </c>
      <c r="I207" t="s">
        <v>562</v>
      </c>
      <c r="J207">
        <v>206</v>
      </c>
      <c r="K207" s="165">
        <f t="shared" si="15"/>
        <v>2.9154518950437317E-3</v>
      </c>
      <c r="L207" s="164">
        <f t="shared" si="16"/>
        <v>0.60058309037900681</v>
      </c>
      <c r="M207"/>
      <c r="N207"/>
      <c r="O207"/>
      <c r="P207"/>
      <c r="Q207"/>
      <c r="S207"/>
      <c r="T207"/>
    </row>
    <row r="208" spans="1:20">
      <c r="A208">
        <v>143</v>
      </c>
      <c r="B208" t="s">
        <v>264</v>
      </c>
      <c r="C208" t="s">
        <v>251</v>
      </c>
      <c r="D208">
        <v>3495</v>
      </c>
      <c r="E208">
        <f>D208*17</f>
        <v>59415</v>
      </c>
      <c r="G208" s="85">
        <f t="shared" si="13"/>
        <v>1.5848428262168826E-3</v>
      </c>
      <c r="H208" s="87">
        <f t="shared" si="14"/>
        <v>0.95891561380803936</v>
      </c>
      <c r="I208" t="s">
        <v>562</v>
      </c>
      <c r="J208">
        <v>207</v>
      </c>
      <c r="K208" s="165">
        <f t="shared" si="15"/>
        <v>2.9154518950437317E-3</v>
      </c>
      <c r="L208" s="164">
        <f t="shared" si="16"/>
        <v>0.60349854227405053</v>
      </c>
      <c r="M208"/>
      <c r="N208"/>
      <c r="O208"/>
      <c r="P208"/>
      <c r="Q208"/>
      <c r="S208"/>
      <c r="T208"/>
    </row>
    <row r="209" spans="1:20">
      <c r="A209">
        <v>197</v>
      </c>
      <c r="B209" t="s">
        <v>319</v>
      </c>
      <c r="C209" t="s">
        <v>309</v>
      </c>
      <c r="D209">
        <v>3478</v>
      </c>
      <c r="E209">
        <f>D209*15</f>
        <v>52170</v>
      </c>
      <c r="G209" s="85">
        <f t="shared" si="13"/>
        <v>1.5771340056029521E-3</v>
      </c>
      <c r="H209" s="87">
        <f t="shared" si="14"/>
        <v>0.96049274781364236</v>
      </c>
      <c r="I209" t="s">
        <v>562</v>
      </c>
      <c r="J209">
        <v>208</v>
      </c>
      <c r="K209" s="165">
        <f t="shared" si="15"/>
        <v>2.9154518950437317E-3</v>
      </c>
      <c r="L209" s="164">
        <f t="shared" si="16"/>
        <v>0.60641399416909425</v>
      </c>
      <c r="M209"/>
      <c r="N209"/>
      <c r="O209"/>
      <c r="P209"/>
      <c r="Q209"/>
      <c r="S209"/>
      <c r="T209"/>
    </row>
    <row r="210" spans="1:20">
      <c r="A210">
        <v>271</v>
      </c>
      <c r="B210" t="s">
        <v>395</v>
      </c>
      <c r="C210" t="s">
        <v>373</v>
      </c>
      <c r="D210">
        <v>3447</v>
      </c>
      <c r="E210">
        <f>D210*6</f>
        <v>20682</v>
      </c>
      <c r="G210" s="85">
        <f t="shared" si="13"/>
        <v>1.563076744483432E-3</v>
      </c>
      <c r="H210" s="87">
        <f t="shared" si="14"/>
        <v>0.96205582455812577</v>
      </c>
      <c r="I210" t="s">
        <v>562</v>
      </c>
      <c r="J210">
        <v>209</v>
      </c>
      <c r="K210" s="165">
        <f t="shared" si="15"/>
        <v>2.9154518950437317E-3</v>
      </c>
      <c r="L210" s="164">
        <f t="shared" si="16"/>
        <v>0.60932944606413797</v>
      </c>
      <c r="M210"/>
      <c r="N210"/>
      <c r="O210"/>
      <c r="P210"/>
      <c r="Q210"/>
      <c r="S210"/>
      <c r="T210"/>
    </row>
    <row r="211" spans="1:20">
      <c r="A211">
        <v>242</v>
      </c>
      <c r="B211" t="s">
        <v>365</v>
      </c>
      <c r="C211" t="s">
        <v>348</v>
      </c>
      <c r="D211">
        <v>3388</v>
      </c>
      <c r="E211">
        <f>D211*7</f>
        <v>23716</v>
      </c>
      <c r="G211" s="85">
        <f t="shared" si="13"/>
        <v>1.5363226023527321E-3</v>
      </c>
      <c r="H211" s="87">
        <f t="shared" si="14"/>
        <v>0.96359214716047847</v>
      </c>
      <c r="I211" t="s">
        <v>562</v>
      </c>
      <c r="J211">
        <v>210</v>
      </c>
      <c r="K211" s="165">
        <f t="shared" si="15"/>
        <v>2.9154518950437317E-3</v>
      </c>
      <c r="L211" s="164">
        <f t="shared" si="16"/>
        <v>0.61224489795918169</v>
      </c>
      <c r="M211"/>
      <c r="N211"/>
      <c r="O211"/>
      <c r="P211"/>
      <c r="Q211"/>
      <c r="S211"/>
      <c r="T211"/>
    </row>
    <row r="212" spans="1:20">
      <c r="A212">
        <v>221</v>
      </c>
      <c r="B212" t="s">
        <v>343</v>
      </c>
      <c r="C212" t="s">
        <v>309</v>
      </c>
      <c r="D212">
        <v>3371</v>
      </c>
      <c r="E212">
        <f>D212*15</f>
        <v>50565</v>
      </c>
      <c r="G212" s="85">
        <f t="shared" si="13"/>
        <v>1.5286137817388016E-3</v>
      </c>
      <c r="H212" s="87">
        <f t="shared" si="14"/>
        <v>0.96512076094221733</v>
      </c>
      <c r="I212" t="s">
        <v>562</v>
      </c>
      <c r="J212">
        <v>211</v>
      </c>
      <c r="K212" s="165">
        <f t="shared" si="15"/>
        <v>2.9154518950437317E-3</v>
      </c>
      <c r="L212" s="164">
        <f t="shared" si="16"/>
        <v>0.61516034985422541</v>
      </c>
      <c r="M212"/>
      <c r="N212"/>
      <c r="O212"/>
      <c r="P212"/>
      <c r="Q212"/>
      <c r="S212"/>
      <c r="T212"/>
    </row>
    <row r="213" spans="1:20">
      <c r="A213">
        <v>281</v>
      </c>
      <c r="B213" t="s">
        <v>406</v>
      </c>
      <c r="C213" t="s">
        <v>403</v>
      </c>
      <c r="D213">
        <v>3332</v>
      </c>
      <c r="E213">
        <f>D213*4</f>
        <v>13328</v>
      </c>
      <c r="G213" s="85">
        <f t="shared" si="13"/>
        <v>1.5109288403303729E-3</v>
      </c>
      <c r="H213" s="87">
        <f t="shared" si="14"/>
        <v>0.96663168978254765</v>
      </c>
      <c r="I213" t="s">
        <v>562</v>
      </c>
      <c r="J213">
        <v>212</v>
      </c>
      <c r="K213" s="165">
        <f t="shared" si="15"/>
        <v>2.9154518950437317E-3</v>
      </c>
      <c r="L213" s="164">
        <f t="shared" si="16"/>
        <v>0.61807580174926913</v>
      </c>
      <c r="M213"/>
      <c r="N213"/>
      <c r="O213"/>
      <c r="P213"/>
      <c r="Q213"/>
      <c r="S213"/>
      <c r="T213"/>
    </row>
    <row r="214" spans="1:20">
      <c r="A214">
        <v>13</v>
      </c>
      <c r="B214" t="s">
        <v>130</v>
      </c>
      <c r="C214" t="s">
        <v>118</v>
      </c>
      <c r="D214">
        <v>3275</v>
      </c>
      <c r="E214">
        <f>D214*5</f>
        <v>16375</v>
      </c>
      <c r="G214" s="85">
        <f t="shared" si="13"/>
        <v>1.4850816182719001E-3</v>
      </c>
      <c r="H214" s="87">
        <f t="shared" si="14"/>
        <v>0.96811677140081953</v>
      </c>
      <c r="I214" t="s">
        <v>562</v>
      </c>
      <c r="J214">
        <v>213</v>
      </c>
      <c r="K214" s="165">
        <f t="shared" si="15"/>
        <v>2.9154518950437317E-3</v>
      </c>
      <c r="L214" s="164">
        <f t="shared" si="16"/>
        <v>0.62099125364431285</v>
      </c>
      <c r="M214"/>
      <c r="N214"/>
      <c r="O214"/>
      <c r="P214"/>
      <c r="Q214"/>
      <c r="S214"/>
      <c r="T214"/>
    </row>
    <row r="215" spans="1:20">
      <c r="A215">
        <v>1</v>
      </c>
      <c r="B215" t="s">
        <v>117</v>
      </c>
      <c r="C215" t="s">
        <v>118</v>
      </c>
      <c r="D215">
        <v>3202</v>
      </c>
      <c r="E215">
        <f>D215*5</f>
        <v>16010</v>
      </c>
      <c r="G215" s="85">
        <f t="shared" si="13"/>
        <v>1.4519790356356103E-3</v>
      </c>
      <c r="H215" s="87">
        <f t="shared" si="14"/>
        <v>0.96956875043645518</v>
      </c>
      <c r="I215" t="s">
        <v>562</v>
      </c>
      <c r="J215">
        <v>214</v>
      </c>
      <c r="K215" s="165">
        <f t="shared" si="15"/>
        <v>2.9154518950437317E-3</v>
      </c>
      <c r="L215" s="164">
        <f t="shared" si="16"/>
        <v>0.62390670553935657</v>
      </c>
      <c r="M215"/>
      <c r="N215"/>
      <c r="O215"/>
      <c r="P215"/>
      <c r="Q215"/>
      <c r="S215"/>
      <c r="T215"/>
    </row>
    <row r="216" spans="1:20">
      <c r="A216">
        <v>45</v>
      </c>
      <c r="B216" t="s">
        <v>163</v>
      </c>
      <c r="C216" t="s">
        <v>150</v>
      </c>
      <c r="D216">
        <v>3115</v>
      </c>
      <c r="E216">
        <f>D216*3</f>
        <v>9345</v>
      </c>
      <c r="G216" s="85">
        <f t="shared" si="13"/>
        <v>1.412528012493731E-3</v>
      </c>
      <c r="H216" s="87">
        <f t="shared" si="14"/>
        <v>0.97098127844894888</v>
      </c>
      <c r="I216" t="s">
        <v>562</v>
      </c>
      <c r="J216">
        <v>215</v>
      </c>
      <c r="K216" s="165">
        <f t="shared" si="15"/>
        <v>2.9154518950437317E-3</v>
      </c>
      <c r="L216" s="164">
        <f t="shared" si="16"/>
        <v>0.62682215743440028</v>
      </c>
      <c r="M216"/>
      <c r="N216"/>
      <c r="O216"/>
      <c r="P216"/>
      <c r="Q216"/>
      <c r="S216"/>
      <c r="T216"/>
    </row>
    <row r="217" spans="1:20">
      <c r="A217">
        <v>233</v>
      </c>
      <c r="B217" t="s">
        <v>356</v>
      </c>
      <c r="C217" t="s">
        <v>348</v>
      </c>
      <c r="D217">
        <v>3055</v>
      </c>
      <c r="E217">
        <f>D217*7</f>
        <v>21385</v>
      </c>
      <c r="G217" s="85">
        <f t="shared" si="13"/>
        <v>1.3853204103269174E-3</v>
      </c>
      <c r="H217" s="87">
        <f t="shared" si="14"/>
        <v>0.97236659885927579</v>
      </c>
      <c r="I217" t="s">
        <v>562</v>
      </c>
      <c r="J217">
        <v>216</v>
      </c>
      <c r="K217" s="165">
        <f t="shared" si="15"/>
        <v>2.9154518950437317E-3</v>
      </c>
      <c r="L217" s="164">
        <f t="shared" si="16"/>
        <v>0.629737609329444</v>
      </c>
      <c r="M217"/>
      <c r="N217"/>
      <c r="O217"/>
      <c r="P217"/>
      <c r="Q217"/>
      <c r="S217"/>
      <c r="T217"/>
    </row>
    <row r="218" spans="1:20">
      <c r="A218">
        <v>188</v>
      </c>
      <c r="B218" t="s">
        <v>310</v>
      </c>
      <c r="C218" t="s">
        <v>309</v>
      </c>
      <c r="D218">
        <v>2948</v>
      </c>
      <c r="E218">
        <f>D218*15</f>
        <v>44220</v>
      </c>
      <c r="G218" s="85">
        <f t="shared" si="13"/>
        <v>1.3368001864627669E-3</v>
      </c>
      <c r="H218" s="87">
        <f t="shared" si="14"/>
        <v>0.97370339904573855</v>
      </c>
      <c r="I218" t="s">
        <v>562</v>
      </c>
      <c r="J218">
        <v>217</v>
      </c>
      <c r="K218" s="165">
        <f t="shared" si="15"/>
        <v>2.9154518950437317E-3</v>
      </c>
      <c r="L218" s="164">
        <f t="shared" si="16"/>
        <v>0.63265306122448772</v>
      </c>
      <c r="M218"/>
      <c r="N218"/>
      <c r="O218"/>
      <c r="P218"/>
      <c r="Q218"/>
      <c r="S218"/>
      <c r="T218"/>
    </row>
    <row r="219" spans="1:20">
      <c r="A219">
        <v>136</v>
      </c>
      <c r="B219" t="s">
        <v>257</v>
      </c>
      <c r="C219" t="s">
        <v>251</v>
      </c>
      <c r="D219">
        <v>2873</v>
      </c>
      <c r="E219">
        <f>D219*17</f>
        <v>48841</v>
      </c>
      <c r="G219" s="85">
        <f t="shared" si="13"/>
        <v>1.3027906837542501E-3</v>
      </c>
      <c r="H219" s="87">
        <f t="shared" si="14"/>
        <v>0.97500618972949282</v>
      </c>
      <c r="I219" t="s">
        <v>562</v>
      </c>
      <c r="J219">
        <v>218</v>
      </c>
      <c r="K219" s="165">
        <f t="shared" si="15"/>
        <v>2.9154518950437317E-3</v>
      </c>
      <c r="L219" s="164">
        <f t="shared" si="16"/>
        <v>0.63556851311953144</v>
      </c>
      <c r="M219"/>
      <c r="N219"/>
      <c r="O219"/>
      <c r="P219"/>
      <c r="Q219"/>
      <c r="S219"/>
      <c r="T219"/>
    </row>
    <row r="220" spans="1:20">
      <c r="A220">
        <v>207</v>
      </c>
      <c r="B220" t="s">
        <v>329</v>
      </c>
      <c r="C220" t="s">
        <v>309</v>
      </c>
      <c r="D220">
        <v>2757</v>
      </c>
      <c r="E220">
        <f>D220*15</f>
        <v>41355</v>
      </c>
      <c r="G220" s="85">
        <f t="shared" si="13"/>
        <v>1.2501893195650774E-3</v>
      </c>
      <c r="H220" s="87">
        <f t="shared" si="14"/>
        <v>0.97625637904905793</v>
      </c>
      <c r="I220" t="s">
        <v>562</v>
      </c>
      <c r="J220">
        <v>219</v>
      </c>
      <c r="K220" s="165">
        <f t="shared" si="15"/>
        <v>2.9154518950437317E-3</v>
      </c>
      <c r="L220" s="164">
        <f t="shared" si="16"/>
        <v>0.63848396501457516</v>
      </c>
      <c r="M220"/>
      <c r="N220"/>
      <c r="O220"/>
      <c r="P220"/>
      <c r="Q220"/>
      <c r="S220"/>
      <c r="T220"/>
    </row>
    <row r="221" spans="1:20">
      <c r="A221">
        <v>158</v>
      </c>
      <c r="B221" t="s">
        <v>279</v>
      </c>
      <c r="C221" t="s">
        <v>251</v>
      </c>
      <c r="D221">
        <v>2652</v>
      </c>
      <c r="E221">
        <f>D221*17</f>
        <v>45084</v>
      </c>
      <c r="G221" s="85">
        <f t="shared" si="13"/>
        <v>1.202576015773154E-3</v>
      </c>
      <c r="H221" s="87">
        <f t="shared" si="14"/>
        <v>0.97745895506483105</v>
      </c>
      <c r="I221" t="s">
        <v>562</v>
      </c>
      <c r="J221">
        <v>220</v>
      </c>
      <c r="K221" s="165">
        <f t="shared" si="15"/>
        <v>2.9154518950437317E-3</v>
      </c>
      <c r="L221" s="164">
        <f t="shared" si="16"/>
        <v>0.64139941690961888</v>
      </c>
      <c r="M221"/>
      <c r="N221"/>
      <c r="O221"/>
      <c r="P221"/>
      <c r="Q221"/>
      <c r="S221"/>
      <c r="T221"/>
    </row>
    <row r="222" spans="1:20">
      <c r="A222">
        <v>79</v>
      </c>
      <c r="B222" t="s">
        <v>198</v>
      </c>
      <c r="C222" t="s">
        <v>196</v>
      </c>
      <c r="D222">
        <v>2505</v>
      </c>
      <c r="E222">
        <f>D222*12</f>
        <v>30060</v>
      </c>
      <c r="G222" s="85">
        <f t="shared" si="13"/>
        <v>1.1359173904644611E-3</v>
      </c>
      <c r="H222" s="87">
        <f t="shared" si="14"/>
        <v>0.97859487245529553</v>
      </c>
      <c r="I222" t="s">
        <v>562</v>
      </c>
      <c r="J222">
        <v>221</v>
      </c>
      <c r="K222" s="165">
        <f t="shared" si="15"/>
        <v>2.9154518950437317E-3</v>
      </c>
      <c r="L222" s="164">
        <f t="shared" si="16"/>
        <v>0.6443148688046626</v>
      </c>
      <c r="M222"/>
      <c r="N222"/>
      <c r="O222"/>
      <c r="P222"/>
      <c r="Q222"/>
      <c r="S222"/>
      <c r="T222"/>
    </row>
    <row r="223" spans="1:20">
      <c r="A223">
        <v>36</v>
      </c>
      <c r="B223" t="s">
        <v>154</v>
      </c>
      <c r="C223" t="s">
        <v>150</v>
      </c>
      <c r="D223">
        <v>2493</v>
      </c>
      <c r="E223">
        <f>D223*3</f>
        <v>7479</v>
      </c>
      <c r="G223" s="85">
        <f t="shared" si="13"/>
        <v>1.1304758700310983E-3</v>
      </c>
      <c r="H223" s="87">
        <f t="shared" si="14"/>
        <v>0.97972534832532665</v>
      </c>
      <c r="I223" t="s">
        <v>562</v>
      </c>
      <c r="J223">
        <v>222</v>
      </c>
      <c r="K223" s="165">
        <f t="shared" si="15"/>
        <v>2.9154518950437317E-3</v>
      </c>
      <c r="L223" s="164">
        <f t="shared" si="16"/>
        <v>0.64723032069970632</v>
      </c>
      <c r="M223"/>
      <c r="N223"/>
      <c r="O223"/>
      <c r="P223"/>
      <c r="Q223"/>
      <c r="S223"/>
      <c r="T223"/>
    </row>
    <row r="224" spans="1:20">
      <c r="A224">
        <v>189</v>
      </c>
      <c r="B224" t="s">
        <v>311</v>
      </c>
      <c r="C224" t="s">
        <v>309</v>
      </c>
      <c r="D224">
        <v>2453</v>
      </c>
      <c r="E224">
        <f>D224*15</f>
        <v>36795</v>
      </c>
      <c r="G224" s="85">
        <f t="shared" si="13"/>
        <v>1.112337468586556E-3</v>
      </c>
      <c r="H224" s="87">
        <f t="shared" si="14"/>
        <v>0.98083768579391317</v>
      </c>
      <c r="I224" t="s">
        <v>562</v>
      </c>
      <c r="J224">
        <v>223</v>
      </c>
      <c r="K224" s="165">
        <f t="shared" si="15"/>
        <v>2.9154518950437317E-3</v>
      </c>
      <c r="L224" s="164">
        <f t="shared" si="16"/>
        <v>0.65014577259475004</v>
      </c>
      <c r="M224"/>
      <c r="N224"/>
      <c r="O224"/>
      <c r="P224"/>
      <c r="Q224"/>
      <c r="S224"/>
      <c r="T224"/>
    </row>
    <row r="225" spans="1:20">
      <c r="A225">
        <v>183</v>
      </c>
      <c r="B225" t="s">
        <v>304</v>
      </c>
      <c r="C225" t="s">
        <v>251</v>
      </c>
      <c r="D225">
        <v>2422</v>
      </c>
      <c r="E225">
        <f>D225*17</f>
        <v>41174</v>
      </c>
      <c r="G225" s="85">
        <f t="shared" si="13"/>
        <v>1.0982802074670358E-3</v>
      </c>
      <c r="H225" s="87">
        <f t="shared" si="14"/>
        <v>0.98193596600138022</v>
      </c>
      <c r="I225" t="s">
        <v>562</v>
      </c>
      <c r="J225">
        <v>224</v>
      </c>
      <c r="K225" s="165">
        <f t="shared" si="15"/>
        <v>2.9154518950437317E-3</v>
      </c>
      <c r="L225" s="164">
        <f t="shared" si="16"/>
        <v>0.65306122448979376</v>
      </c>
      <c r="M225"/>
      <c r="N225"/>
      <c r="O225"/>
      <c r="P225"/>
      <c r="Q225"/>
      <c r="S225"/>
      <c r="T225"/>
    </row>
    <row r="226" spans="1:20">
      <c r="A226">
        <v>317</v>
      </c>
      <c r="B226" t="s">
        <v>442</v>
      </c>
      <c r="C226" t="s">
        <v>403</v>
      </c>
      <c r="D226">
        <v>2331</v>
      </c>
      <c r="E226">
        <f>D226*4</f>
        <v>9324</v>
      </c>
      <c r="G226" s="85">
        <f t="shared" si="13"/>
        <v>1.0570153441807021E-3</v>
      </c>
      <c r="H226" s="87">
        <f t="shared" si="14"/>
        <v>0.9829929813455609</v>
      </c>
      <c r="I226" t="s">
        <v>562</v>
      </c>
      <c r="J226">
        <v>225</v>
      </c>
      <c r="K226" s="165">
        <f t="shared" si="15"/>
        <v>2.9154518950437317E-3</v>
      </c>
      <c r="L226" s="164">
        <f t="shared" si="16"/>
        <v>0.65597667638483748</v>
      </c>
      <c r="M226"/>
      <c r="N226"/>
      <c r="O226"/>
      <c r="P226"/>
      <c r="Q226"/>
      <c r="S226"/>
      <c r="T226"/>
    </row>
    <row r="227" spans="1:20">
      <c r="A227">
        <v>35</v>
      </c>
      <c r="B227" t="s">
        <v>153</v>
      </c>
      <c r="C227" t="s">
        <v>150</v>
      </c>
      <c r="D227">
        <v>2329</v>
      </c>
      <c r="E227">
        <f>D227*3</f>
        <v>6987</v>
      </c>
      <c r="G227" s="85">
        <f t="shared" si="13"/>
        <v>1.0561084241084749E-3</v>
      </c>
      <c r="H227" s="87">
        <f t="shared" si="14"/>
        <v>0.98404908976966943</v>
      </c>
      <c r="I227" t="s">
        <v>562</v>
      </c>
      <c r="J227">
        <v>226</v>
      </c>
      <c r="K227" s="165">
        <f t="shared" si="15"/>
        <v>2.9154518950437317E-3</v>
      </c>
      <c r="L227" s="164">
        <f t="shared" si="16"/>
        <v>0.6588921282798812</v>
      </c>
      <c r="M227"/>
      <c r="N227"/>
      <c r="O227"/>
      <c r="P227"/>
      <c r="Q227"/>
      <c r="S227"/>
      <c r="T227"/>
    </row>
    <row r="228" spans="1:20">
      <c r="A228">
        <v>331</v>
      </c>
      <c r="B228" t="s">
        <v>457</v>
      </c>
      <c r="C228" t="s">
        <v>452</v>
      </c>
      <c r="D228">
        <v>2316</v>
      </c>
      <c r="E228">
        <f>D228*13</f>
        <v>30108</v>
      </c>
      <c r="G228" s="85">
        <f t="shared" si="13"/>
        <v>1.0502134436389987E-3</v>
      </c>
      <c r="H228" s="87">
        <f t="shared" si="14"/>
        <v>0.98509930321330841</v>
      </c>
      <c r="I228" t="s">
        <v>562</v>
      </c>
      <c r="J228">
        <v>227</v>
      </c>
      <c r="K228" s="165">
        <f t="shared" si="15"/>
        <v>2.9154518950437317E-3</v>
      </c>
      <c r="L228" s="164">
        <f t="shared" si="16"/>
        <v>0.66180758017492491</v>
      </c>
      <c r="M228"/>
      <c r="N228"/>
      <c r="O228"/>
      <c r="P228"/>
      <c r="Q228"/>
      <c r="S228"/>
      <c r="T228"/>
    </row>
    <row r="229" spans="1:20">
      <c r="A229">
        <v>159</v>
      </c>
      <c r="B229" t="s">
        <v>280</v>
      </c>
      <c r="C229" t="s">
        <v>251</v>
      </c>
      <c r="D229">
        <v>2225</v>
      </c>
      <c r="E229">
        <f>D229*17</f>
        <v>37825</v>
      </c>
      <c r="G229" s="85">
        <f t="shared" si="13"/>
        <v>1.008948580352665E-3</v>
      </c>
      <c r="H229" s="87">
        <f t="shared" si="14"/>
        <v>0.98610825179366113</v>
      </c>
      <c r="I229" t="s">
        <v>562</v>
      </c>
      <c r="J229">
        <v>228</v>
      </c>
      <c r="K229" s="165">
        <f t="shared" si="15"/>
        <v>2.9154518950437317E-3</v>
      </c>
      <c r="L229" s="164">
        <f t="shared" si="16"/>
        <v>0.66472303206996863</v>
      </c>
      <c r="M229"/>
      <c r="N229"/>
      <c r="O229"/>
      <c r="P229"/>
      <c r="Q229"/>
      <c r="S229"/>
      <c r="T229"/>
    </row>
    <row r="230" spans="1:20">
      <c r="A230">
        <v>103</v>
      </c>
      <c r="B230" t="s">
        <v>222</v>
      </c>
      <c r="C230" t="s">
        <v>196</v>
      </c>
      <c r="D230">
        <v>2137</v>
      </c>
      <c r="E230">
        <f>D230*12</f>
        <v>25644</v>
      </c>
      <c r="G230" s="85">
        <f t="shared" si="13"/>
        <v>9.6904409717467192E-4</v>
      </c>
      <c r="H230" s="87">
        <f t="shared" si="14"/>
        <v>0.98707729589083582</v>
      </c>
      <c r="I230" t="s">
        <v>562</v>
      </c>
      <c r="J230">
        <v>229</v>
      </c>
      <c r="K230" s="165">
        <f t="shared" si="15"/>
        <v>2.9154518950437317E-3</v>
      </c>
      <c r="L230" s="164">
        <f t="shared" si="16"/>
        <v>0.66763848396501235</v>
      </c>
      <c r="M230"/>
      <c r="N230"/>
      <c r="O230"/>
      <c r="P230"/>
      <c r="Q230"/>
      <c r="S230"/>
      <c r="T230"/>
    </row>
    <row r="231" spans="1:20">
      <c r="A231">
        <v>215</v>
      </c>
      <c r="B231" t="s">
        <v>337</v>
      </c>
      <c r="C231" t="s">
        <v>309</v>
      </c>
      <c r="D231">
        <v>2101</v>
      </c>
      <c r="E231">
        <f>D231*15</f>
        <v>31515</v>
      </c>
      <c r="G231" s="85">
        <f t="shared" si="13"/>
        <v>9.5271953587458384E-4</v>
      </c>
      <c r="H231" s="87">
        <f t="shared" si="14"/>
        <v>0.98803001542671043</v>
      </c>
      <c r="I231" t="s">
        <v>562</v>
      </c>
      <c r="J231">
        <v>230</v>
      </c>
      <c r="K231" s="165">
        <f t="shared" si="15"/>
        <v>2.9154518950437317E-3</v>
      </c>
      <c r="L231" s="164">
        <f t="shared" si="16"/>
        <v>0.67055393586005607</v>
      </c>
      <c r="M231"/>
      <c r="N231"/>
      <c r="O231"/>
      <c r="P231"/>
      <c r="Q231"/>
      <c r="S231"/>
      <c r="T231"/>
    </row>
    <row r="232" spans="1:20">
      <c r="A232">
        <v>236</v>
      </c>
      <c r="B232" t="s">
        <v>359</v>
      </c>
      <c r="C232" t="s">
        <v>348</v>
      </c>
      <c r="D232">
        <v>2026</v>
      </c>
      <c r="E232">
        <f>D232*7</f>
        <v>14182</v>
      </c>
      <c r="G232" s="85">
        <f t="shared" si="13"/>
        <v>9.18710033166067E-4</v>
      </c>
      <c r="H232" s="87">
        <f t="shared" si="14"/>
        <v>0.98894872545987644</v>
      </c>
      <c r="I232" t="s">
        <v>562</v>
      </c>
      <c r="J232">
        <v>231</v>
      </c>
      <c r="K232" s="165">
        <f t="shared" si="15"/>
        <v>2.9154518950437317E-3</v>
      </c>
      <c r="L232" s="164">
        <f t="shared" si="16"/>
        <v>0.67346938775509979</v>
      </c>
      <c r="M232"/>
      <c r="N232"/>
      <c r="O232"/>
      <c r="P232"/>
      <c r="Q232"/>
      <c r="S232"/>
      <c r="T232"/>
    </row>
    <row r="233" spans="1:20">
      <c r="A233">
        <v>222</v>
      </c>
      <c r="B233" t="s">
        <v>344</v>
      </c>
      <c r="C233" t="s">
        <v>309</v>
      </c>
      <c r="D233">
        <v>2002</v>
      </c>
      <c r="E233">
        <f>D233*15</f>
        <v>30030</v>
      </c>
      <c r="G233" s="85">
        <f t="shared" si="13"/>
        <v>9.0782699229934169E-4</v>
      </c>
      <c r="H233" s="87">
        <f t="shared" si="14"/>
        <v>0.98985655245217574</v>
      </c>
      <c r="I233" t="s">
        <v>562</v>
      </c>
      <c r="J233">
        <v>232</v>
      </c>
      <c r="K233" s="165">
        <f t="shared" si="15"/>
        <v>2.9154518950437317E-3</v>
      </c>
      <c r="L233" s="164">
        <f t="shared" si="16"/>
        <v>0.67638483965014351</v>
      </c>
      <c r="M233"/>
      <c r="N233"/>
      <c r="O233"/>
      <c r="P233"/>
      <c r="Q233"/>
      <c r="S233"/>
      <c r="T233"/>
    </row>
    <row r="234" spans="1:20">
      <c r="A234">
        <v>167</v>
      </c>
      <c r="B234" t="s">
        <v>288</v>
      </c>
      <c r="C234" t="s">
        <v>251</v>
      </c>
      <c r="D234">
        <v>1788</v>
      </c>
      <c r="E234">
        <f>D234*17</f>
        <v>30396</v>
      </c>
      <c r="G234" s="85">
        <f t="shared" si="13"/>
        <v>8.1078654457104036E-4</v>
      </c>
      <c r="H234" s="87">
        <f t="shared" si="14"/>
        <v>0.99066733899674675</v>
      </c>
      <c r="I234" t="s">
        <v>562</v>
      </c>
      <c r="J234">
        <v>233</v>
      </c>
      <c r="K234" s="165">
        <f t="shared" si="15"/>
        <v>2.9154518950437317E-3</v>
      </c>
      <c r="L234" s="164">
        <f t="shared" si="16"/>
        <v>0.67930029154518723</v>
      </c>
      <c r="M234"/>
      <c r="N234"/>
      <c r="O234"/>
      <c r="P234"/>
      <c r="Q234"/>
      <c r="S234"/>
      <c r="T234"/>
    </row>
    <row r="235" spans="1:20">
      <c r="A235">
        <v>9</v>
      </c>
      <c r="B235" t="s">
        <v>126</v>
      </c>
      <c r="C235" t="s">
        <v>118</v>
      </c>
      <c r="D235">
        <v>1728</v>
      </c>
      <c r="E235">
        <f>D235*5</f>
        <v>8640</v>
      </c>
      <c r="G235" s="85">
        <f t="shared" si="13"/>
        <v>7.8357894240422697E-4</v>
      </c>
      <c r="H235" s="87">
        <f t="shared" si="14"/>
        <v>0.99145091793915097</v>
      </c>
      <c r="I235" t="s">
        <v>562</v>
      </c>
      <c r="J235">
        <v>234</v>
      </c>
      <c r="K235" s="165">
        <f t="shared" si="15"/>
        <v>2.9154518950437317E-3</v>
      </c>
      <c r="L235" s="164">
        <f t="shared" si="16"/>
        <v>0.68221574344023095</v>
      </c>
      <c r="M235"/>
      <c r="N235"/>
      <c r="O235"/>
      <c r="P235"/>
      <c r="Q235"/>
      <c r="S235"/>
      <c r="T235"/>
    </row>
    <row r="236" spans="1:20">
      <c r="A236">
        <v>203</v>
      </c>
      <c r="B236" t="s">
        <v>325</v>
      </c>
      <c r="C236" t="s">
        <v>309</v>
      </c>
      <c r="D236">
        <v>1696</v>
      </c>
      <c r="E236">
        <f>D236*15</f>
        <v>25440</v>
      </c>
      <c r="G236" s="85">
        <f t="shared" si="13"/>
        <v>7.6906822124859315E-4</v>
      </c>
      <c r="H236" s="87">
        <f t="shared" si="14"/>
        <v>0.99221998616039953</v>
      </c>
      <c r="I236" t="s">
        <v>562</v>
      </c>
      <c r="J236">
        <v>235</v>
      </c>
      <c r="K236" s="165">
        <f t="shared" si="15"/>
        <v>2.9154518950437317E-3</v>
      </c>
      <c r="L236" s="164">
        <f t="shared" si="16"/>
        <v>0.68513119533527467</v>
      </c>
      <c r="M236"/>
      <c r="N236"/>
      <c r="O236"/>
      <c r="P236"/>
      <c r="Q236"/>
      <c r="S236"/>
      <c r="T236"/>
    </row>
    <row r="237" spans="1:20">
      <c r="A237">
        <v>311</v>
      </c>
      <c r="B237" t="s">
        <v>436</v>
      </c>
      <c r="C237" t="s">
        <v>403</v>
      </c>
      <c r="D237">
        <v>1579</v>
      </c>
      <c r="E237">
        <f>D237*4</f>
        <v>6316</v>
      </c>
      <c r="G237" s="85">
        <f t="shared" si="13"/>
        <v>7.1601339702330696E-4</v>
      </c>
      <c r="H237" s="87">
        <f t="shared" si="14"/>
        <v>0.99293599955742284</v>
      </c>
      <c r="I237" t="s">
        <v>562</v>
      </c>
      <c r="J237">
        <v>236</v>
      </c>
      <c r="K237" s="165">
        <f t="shared" si="15"/>
        <v>2.9154518950437317E-3</v>
      </c>
      <c r="L237" s="164">
        <f t="shared" si="16"/>
        <v>0.68804664723031839</v>
      </c>
      <c r="M237"/>
      <c r="N237"/>
      <c r="O237"/>
      <c r="P237"/>
      <c r="Q237"/>
      <c r="S237"/>
      <c r="T237"/>
    </row>
    <row r="238" spans="1:20">
      <c r="A238">
        <v>169</v>
      </c>
      <c r="B238" t="s">
        <v>290</v>
      </c>
      <c r="C238" t="s">
        <v>251</v>
      </c>
      <c r="D238">
        <v>1482</v>
      </c>
      <c r="E238">
        <f>D238*17</f>
        <v>25194</v>
      </c>
      <c r="G238" s="85">
        <f t="shared" si="13"/>
        <v>6.7202777352029194E-4</v>
      </c>
      <c r="H238" s="87">
        <f t="shared" si="14"/>
        <v>0.99360802733094311</v>
      </c>
      <c r="I238" t="s">
        <v>562</v>
      </c>
      <c r="J238">
        <v>237</v>
      </c>
      <c r="K238" s="165">
        <f t="shared" si="15"/>
        <v>2.9154518950437317E-3</v>
      </c>
      <c r="L238" s="164">
        <f t="shared" si="16"/>
        <v>0.69096209912536211</v>
      </c>
      <c r="M238"/>
      <c r="N238"/>
      <c r="O238"/>
      <c r="P238"/>
      <c r="Q238"/>
      <c r="S238"/>
      <c r="T238"/>
    </row>
    <row r="239" spans="1:20">
      <c r="A239">
        <v>168</v>
      </c>
      <c r="B239" t="s">
        <v>289</v>
      </c>
      <c r="C239" t="s">
        <v>251</v>
      </c>
      <c r="D239">
        <v>1447</v>
      </c>
      <c r="E239">
        <f>D239*17</f>
        <v>24599</v>
      </c>
      <c r="G239" s="85">
        <f t="shared" si="13"/>
        <v>6.5615667225631742E-4</v>
      </c>
      <c r="H239" s="87">
        <f t="shared" si="14"/>
        <v>0.99426418400319938</v>
      </c>
      <c r="I239" t="s">
        <v>562</v>
      </c>
      <c r="J239">
        <v>238</v>
      </c>
      <c r="K239" s="165">
        <f t="shared" si="15"/>
        <v>2.9154518950437317E-3</v>
      </c>
      <c r="L239" s="164">
        <f t="shared" si="16"/>
        <v>0.69387755102040582</v>
      </c>
      <c r="M239"/>
      <c r="N239"/>
      <c r="O239"/>
      <c r="P239"/>
      <c r="Q239"/>
      <c r="S239"/>
      <c r="T239"/>
    </row>
    <row r="240" spans="1:20">
      <c r="A240">
        <v>47</v>
      </c>
      <c r="B240" t="s">
        <v>165</v>
      </c>
      <c r="C240" t="s">
        <v>150</v>
      </c>
      <c r="D240">
        <v>1229</v>
      </c>
      <c r="E240">
        <f>D240*3</f>
        <v>3687</v>
      </c>
      <c r="G240" s="85">
        <f t="shared" si="13"/>
        <v>5.5730238438356184E-4</v>
      </c>
      <c r="H240" s="87">
        <f t="shared" si="14"/>
        <v>0.99482148638758294</v>
      </c>
      <c r="I240" t="s">
        <v>562</v>
      </c>
      <c r="J240">
        <v>239</v>
      </c>
      <c r="K240" s="165">
        <f t="shared" si="15"/>
        <v>2.9154518950437317E-3</v>
      </c>
      <c r="L240" s="164">
        <f t="shared" si="16"/>
        <v>0.69679300291544954</v>
      </c>
      <c r="M240"/>
      <c r="N240"/>
      <c r="O240"/>
      <c r="P240"/>
      <c r="Q240"/>
      <c r="S240"/>
      <c r="T240"/>
    </row>
    <row r="241" spans="1:20">
      <c r="A241">
        <v>57</v>
      </c>
      <c r="B241" t="s">
        <v>175</v>
      </c>
      <c r="C241" t="s">
        <v>150</v>
      </c>
      <c r="D241">
        <v>1212</v>
      </c>
      <c r="E241">
        <f>D241*3</f>
        <v>3636</v>
      </c>
      <c r="G241" s="85">
        <f t="shared" si="13"/>
        <v>5.4959356376963137E-4</v>
      </c>
      <c r="H241" s="87">
        <f t="shared" si="14"/>
        <v>0.99537107995135254</v>
      </c>
      <c r="I241" t="s">
        <v>562</v>
      </c>
      <c r="J241">
        <v>240</v>
      </c>
      <c r="K241" s="165">
        <f t="shared" si="15"/>
        <v>2.9154518950437317E-3</v>
      </c>
      <c r="L241" s="164">
        <f t="shared" si="16"/>
        <v>0.69970845481049326</v>
      </c>
      <c r="M241"/>
      <c r="N241"/>
      <c r="O241"/>
      <c r="P241"/>
      <c r="Q241"/>
      <c r="S241"/>
      <c r="T241"/>
    </row>
    <row r="242" spans="1:20">
      <c r="A242">
        <v>149</v>
      </c>
      <c r="B242" t="s">
        <v>270</v>
      </c>
      <c r="C242" t="s">
        <v>251</v>
      </c>
      <c r="D242">
        <v>1073</v>
      </c>
      <c r="E242">
        <f>D242*17</f>
        <v>18241</v>
      </c>
      <c r="G242" s="85">
        <f t="shared" si="13"/>
        <v>4.8656261874984694E-4</v>
      </c>
      <c r="H242" s="87">
        <f t="shared" si="14"/>
        <v>0.99585764257010234</v>
      </c>
      <c r="I242" t="s">
        <v>562</v>
      </c>
      <c r="J242">
        <v>241</v>
      </c>
      <c r="K242" s="165">
        <f t="shared" si="15"/>
        <v>2.9154518950437317E-3</v>
      </c>
      <c r="L242" s="164">
        <f t="shared" si="16"/>
        <v>0.70262390670553698</v>
      </c>
      <c r="M242"/>
      <c r="N242"/>
      <c r="O242"/>
      <c r="P242"/>
      <c r="Q242"/>
      <c r="S242"/>
      <c r="T242"/>
    </row>
    <row r="243" spans="1:20">
      <c r="A243">
        <v>251</v>
      </c>
      <c r="B243" t="s">
        <v>375</v>
      </c>
      <c r="C243" t="s">
        <v>373</v>
      </c>
      <c r="D243">
        <v>1000</v>
      </c>
      <c r="E243">
        <f>D243*6</f>
        <v>6000</v>
      </c>
      <c r="G243" s="85">
        <f t="shared" si="13"/>
        <v>4.5346003611355728E-4</v>
      </c>
      <c r="H243" s="87">
        <f t="shared" si="14"/>
        <v>0.99631110260621591</v>
      </c>
      <c r="I243" t="s">
        <v>562</v>
      </c>
      <c r="J243">
        <v>242</v>
      </c>
      <c r="K243" s="165">
        <f t="shared" si="15"/>
        <v>2.9154518950437317E-3</v>
      </c>
      <c r="L243" s="164">
        <f t="shared" si="16"/>
        <v>0.7055393586005807</v>
      </c>
      <c r="M243"/>
      <c r="N243"/>
      <c r="O243"/>
      <c r="P243"/>
      <c r="Q243"/>
      <c r="S243"/>
      <c r="T243"/>
    </row>
    <row r="244" spans="1:20">
      <c r="A244">
        <v>234</v>
      </c>
      <c r="B244" t="s">
        <v>357</v>
      </c>
      <c r="C244" t="s">
        <v>348</v>
      </c>
      <c r="D244">
        <v>801</v>
      </c>
      <c r="E244">
        <f>D244*7</f>
        <v>5607</v>
      </c>
      <c r="G244" s="85">
        <f t="shared" si="13"/>
        <v>3.6322148892695935E-4</v>
      </c>
      <c r="H244" s="87">
        <f t="shared" si="14"/>
        <v>0.99667432409514289</v>
      </c>
      <c r="I244" t="s">
        <v>562</v>
      </c>
      <c r="J244">
        <v>243</v>
      </c>
      <c r="K244" s="165">
        <f t="shared" si="15"/>
        <v>2.9154518950437317E-3</v>
      </c>
      <c r="L244" s="164">
        <f t="shared" si="16"/>
        <v>0.70845481049562442</v>
      </c>
      <c r="M244"/>
      <c r="N244"/>
      <c r="O244"/>
      <c r="P244"/>
      <c r="Q244"/>
      <c r="S244"/>
      <c r="T244"/>
    </row>
    <row r="245" spans="1:20">
      <c r="A245">
        <v>155</v>
      </c>
      <c r="B245" t="s">
        <v>276</v>
      </c>
      <c r="C245" t="s">
        <v>251</v>
      </c>
      <c r="D245">
        <v>723</v>
      </c>
      <c r="E245">
        <f>D245*17</f>
        <v>12291</v>
      </c>
      <c r="G245" s="85">
        <f t="shared" si="13"/>
        <v>3.2785160611010193E-4</v>
      </c>
      <c r="H245" s="87">
        <f t="shared" si="14"/>
        <v>0.99700217570125305</v>
      </c>
      <c r="I245" t="s">
        <v>562</v>
      </c>
      <c r="J245">
        <v>244</v>
      </c>
      <c r="K245" s="165">
        <f t="shared" si="15"/>
        <v>2.9154518950437317E-3</v>
      </c>
      <c r="L245" s="164">
        <f t="shared" si="16"/>
        <v>0.71137026239066814</v>
      </c>
      <c r="M245"/>
      <c r="N245"/>
      <c r="O245"/>
      <c r="P245"/>
      <c r="Q245"/>
      <c r="S245"/>
      <c r="T245"/>
    </row>
    <row r="246" spans="1:20">
      <c r="A246">
        <v>138</v>
      </c>
      <c r="B246" t="s">
        <v>259</v>
      </c>
      <c r="C246" t="s">
        <v>251</v>
      </c>
      <c r="D246">
        <v>707</v>
      </c>
      <c r="E246">
        <f>D246*17</f>
        <v>12019</v>
      </c>
      <c r="G246" s="85">
        <f t="shared" si="13"/>
        <v>3.2059624553228502E-4</v>
      </c>
      <c r="H246" s="87">
        <f t="shared" si="14"/>
        <v>0.99732277194678531</v>
      </c>
      <c r="I246" t="s">
        <v>562</v>
      </c>
      <c r="J246">
        <v>245</v>
      </c>
      <c r="K246" s="165">
        <f t="shared" si="15"/>
        <v>2.9154518950437317E-3</v>
      </c>
      <c r="L246" s="164">
        <f t="shared" si="16"/>
        <v>0.71428571428571186</v>
      </c>
      <c r="M246"/>
      <c r="N246"/>
      <c r="O246"/>
      <c r="P246"/>
      <c r="Q246"/>
      <c r="S246"/>
      <c r="T246"/>
    </row>
    <row r="247" spans="1:20">
      <c r="A247">
        <v>82</v>
      </c>
      <c r="B247" t="s">
        <v>201</v>
      </c>
      <c r="C247" t="s">
        <v>196</v>
      </c>
      <c r="D247">
        <v>641</v>
      </c>
      <c r="E247">
        <f>D247*12</f>
        <v>7692</v>
      </c>
      <c r="G247" s="85">
        <f t="shared" si="13"/>
        <v>2.906678831487902E-4</v>
      </c>
      <c r="H247" s="87">
        <f t="shared" si="14"/>
        <v>0.99761343982993411</v>
      </c>
      <c r="I247" t="s">
        <v>562</v>
      </c>
      <c r="J247">
        <v>246</v>
      </c>
      <c r="K247" s="165">
        <f t="shared" si="15"/>
        <v>2.9154518950437317E-3</v>
      </c>
      <c r="L247" s="164">
        <f t="shared" si="16"/>
        <v>0.71720116618075558</v>
      </c>
      <c r="M247"/>
      <c r="N247"/>
      <c r="O247"/>
      <c r="P247"/>
      <c r="Q247"/>
      <c r="S247"/>
      <c r="T247"/>
    </row>
    <row r="248" spans="1:20">
      <c r="A248">
        <v>4</v>
      </c>
      <c r="B248" t="s">
        <v>121</v>
      </c>
      <c r="C248" t="s">
        <v>118</v>
      </c>
      <c r="D248">
        <v>618</v>
      </c>
      <c r="E248">
        <f>D248*5</f>
        <v>3090</v>
      </c>
      <c r="G248" s="85">
        <f t="shared" si="13"/>
        <v>2.8023830231817839E-4</v>
      </c>
      <c r="H248" s="87">
        <f t="shared" si="14"/>
        <v>0.99789367813225227</v>
      </c>
      <c r="I248" t="s">
        <v>562</v>
      </c>
      <c r="J248">
        <v>247</v>
      </c>
      <c r="K248" s="165">
        <f t="shared" si="15"/>
        <v>2.9154518950437317E-3</v>
      </c>
      <c r="L248" s="164">
        <f t="shared" si="16"/>
        <v>0.7201166180757993</v>
      </c>
      <c r="M248"/>
      <c r="N248"/>
      <c r="O248"/>
      <c r="P248"/>
      <c r="Q248"/>
      <c r="S248"/>
      <c r="T248"/>
    </row>
    <row r="249" spans="1:20">
      <c r="A249">
        <v>161</v>
      </c>
      <c r="B249" t="s">
        <v>282</v>
      </c>
      <c r="C249" t="s">
        <v>251</v>
      </c>
      <c r="D249">
        <v>617</v>
      </c>
      <c r="E249">
        <f>D249*17</f>
        <v>10489</v>
      </c>
      <c r="G249" s="85">
        <f t="shared" si="13"/>
        <v>2.7978484228206483E-4</v>
      </c>
      <c r="H249" s="87">
        <f t="shared" si="14"/>
        <v>0.99817346297453435</v>
      </c>
      <c r="I249" t="s">
        <v>562</v>
      </c>
      <c r="J249">
        <v>248</v>
      </c>
      <c r="K249" s="165">
        <f t="shared" si="15"/>
        <v>2.9154518950437317E-3</v>
      </c>
      <c r="L249" s="164">
        <f t="shared" si="16"/>
        <v>0.72303206997084302</v>
      </c>
      <c r="M249"/>
      <c r="N249"/>
      <c r="O249"/>
      <c r="P249"/>
      <c r="Q249"/>
      <c r="S249"/>
      <c r="T249"/>
    </row>
    <row r="250" spans="1:20">
      <c r="A250">
        <v>22</v>
      </c>
      <c r="B250" t="s">
        <v>139</v>
      </c>
      <c r="C250" t="s">
        <v>118</v>
      </c>
      <c r="D250">
        <v>508</v>
      </c>
      <c r="E250">
        <f>D250*5</f>
        <v>2540</v>
      </c>
      <c r="G250" s="85">
        <f t="shared" si="13"/>
        <v>2.3035769834568709E-4</v>
      </c>
      <c r="H250" s="87">
        <f t="shared" si="14"/>
        <v>0.99840382067288003</v>
      </c>
      <c r="I250" t="s">
        <v>562</v>
      </c>
      <c r="J250">
        <v>249</v>
      </c>
      <c r="K250" s="165">
        <f t="shared" si="15"/>
        <v>2.9154518950437317E-3</v>
      </c>
      <c r="L250" s="164">
        <f t="shared" si="16"/>
        <v>0.72594752186588674</v>
      </c>
      <c r="M250"/>
      <c r="N250"/>
      <c r="O250"/>
      <c r="P250"/>
      <c r="Q250"/>
      <c r="S250"/>
      <c r="T250"/>
    </row>
    <row r="251" spans="1:20">
      <c r="A251">
        <v>78</v>
      </c>
      <c r="B251" t="s">
        <v>197</v>
      </c>
      <c r="C251" t="s">
        <v>196</v>
      </c>
      <c r="D251">
        <v>431</v>
      </c>
      <c r="E251">
        <f>D251*12</f>
        <v>5172</v>
      </c>
      <c r="G251" s="85">
        <f t="shared" si="13"/>
        <v>1.9544127556494318E-4</v>
      </c>
      <c r="H251" s="87">
        <f t="shared" si="14"/>
        <v>0.99859926194844495</v>
      </c>
      <c r="I251" t="s">
        <v>562</v>
      </c>
      <c r="J251">
        <v>250</v>
      </c>
      <c r="K251" s="165">
        <f t="shared" si="15"/>
        <v>2.9154518950437317E-3</v>
      </c>
      <c r="L251" s="164">
        <f t="shared" si="16"/>
        <v>0.72886297376093045</v>
      </c>
      <c r="M251"/>
      <c r="N251"/>
      <c r="O251"/>
      <c r="P251"/>
      <c r="Q251"/>
      <c r="S251"/>
      <c r="T251"/>
    </row>
    <row r="252" spans="1:20">
      <c r="A252">
        <v>133</v>
      </c>
      <c r="B252" t="s">
        <v>254</v>
      </c>
      <c r="C252" t="s">
        <v>251</v>
      </c>
      <c r="D252">
        <v>409</v>
      </c>
      <c r="E252">
        <f>D252*17</f>
        <v>6953</v>
      </c>
      <c r="G252" s="85">
        <f t="shared" si="13"/>
        <v>1.8546515477044491E-4</v>
      </c>
      <c r="H252" s="87">
        <f t="shared" si="14"/>
        <v>0.99878472710321542</v>
      </c>
      <c r="I252" t="s">
        <v>562</v>
      </c>
      <c r="J252">
        <v>251</v>
      </c>
      <c r="K252" s="165">
        <f t="shared" si="15"/>
        <v>2.9154518950437317E-3</v>
      </c>
      <c r="L252" s="164">
        <f t="shared" si="16"/>
        <v>0.73177842565597417</v>
      </c>
      <c r="M252"/>
      <c r="N252"/>
      <c r="O252"/>
      <c r="P252"/>
      <c r="Q252"/>
      <c r="S252"/>
      <c r="T252"/>
    </row>
    <row r="253" spans="1:20">
      <c r="A253">
        <v>218</v>
      </c>
      <c r="B253" t="s">
        <v>340</v>
      </c>
      <c r="C253" t="s">
        <v>309</v>
      </c>
      <c r="D253">
        <v>343</v>
      </c>
      <c r="E253">
        <f>D253*15</f>
        <v>5145</v>
      </c>
      <c r="G253" s="85">
        <f t="shared" si="13"/>
        <v>1.5553679238695015E-4</v>
      </c>
      <c r="H253" s="87">
        <f t="shared" si="14"/>
        <v>0.99894026389560242</v>
      </c>
      <c r="I253" t="s">
        <v>562</v>
      </c>
      <c r="J253">
        <v>252</v>
      </c>
      <c r="K253" s="165">
        <f t="shared" si="15"/>
        <v>2.9154518950437317E-3</v>
      </c>
      <c r="L253" s="164">
        <f t="shared" si="16"/>
        <v>0.73469387755101789</v>
      </c>
      <c r="M253"/>
      <c r="N253"/>
      <c r="O253"/>
      <c r="P253"/>
      <c r="Q253"/>
      <c r="S253"/>
      <c r="T253"/>
    </row>
    <row r="254" spans="1:20">
      <c r="A254">
        <v>6</v>
      </c>
      <c r="B254" t="s">
        <v>123</v>
      </c>
      <c r="C254" t="s">
        <v>118</v>
      </c>
      <c r="D254">
        <v>289</v>
      </c>
      <c r="E254">
        <f>D254*5</f>
        <v>1445</v>
      </c>
      <c r="G254" s="85">
        <f t="shared" si="13"/>
        <v>1.3104995043681806E-4</v>
      </c>
      <c r="H254" s="87">
        <f t="shared" si="14"/>
        <v>0.9990713138460392</v>
      </c>
      <c r="I254" t="s">
        <v>562</v>
      </c>
      <c r="J254">
        <v>253</v>
      </c>
      <c r="K254" s="165">
        <f t="shared" si="15"/>
        <v>2.9154518950437317E-3</v>
      </c>
      <c r="L254" s="164">
        <f t="shared" si="16"/>
        <v>0.73760932944606161</v>
      </c>
      <c r="M254"/>
      <c r="N254"/>
      <c r="O254"/>
      <c r="P254"/>
      <c r="Q254"/>
      <c r="S254"/>
      <c r="T254"/>
    </row>
    <row r="255" spans="1:20">
      <c r="A255">
        <v>52</v>
      </c>
      <c r="B255" t="s">
        <v>170</v>
      </c>
      <c r="C255" t="s">
        <v>150</v>
      </c>
      <c r="D255">
        <v>289</v>
      </c>
      <c r="E255">
        <f>D255*3</f>
        <v>867</v>
      </c>
      <c r="G255" s="85">
        <f t="shared" si="13"/>
        <v>1.3104995043681806E-4</v>
      </c>
      <c r="H255" s="87">
        <f t="shared" si="14"/>
        <v>0.99920236379647598</v>
      </c>
      <c r="I255" t="s">
        <v>562</v>
      </c>
      <c r="J255">
        <v>254</v>
      </c>
      <c r="K255" s="165">
        <f t="shared" si="15"/>
        <v>2.9154518950437317E-3</v>
      </c>
      <c r="L255" s="164">
        <f t="shared" si="16"/>
        <v>0.74052478134110533</v>
      </c>
      <c r="M255"/>
      <c r="N255"/>
      <c r="O255"/>
      <c r="P255"/>
      <c r="Q255"/>
      <c r="S255"/>
      <c r="T255"/>
    </row>
    <row r="256" spans="1:20">
      <c r="A256">
        <v>249</v>
      </c>
      <c r="B256" t="s">
        <v>372</v>
      </c>
      <c r="C256" t="s">
        <v>373</v>
      </c>
      <c r="D256">
        <v>153</v>
      </c>
      <c r="E256">
        <f>D256*6</f>
        <v>918</v>
      </c>
      <c r="G256" s="85">
        <f t="shared" si="13"/>
        <v>6.9379385525374267E-5</v>
      </c>
      <c r="H256" s="87">
        <f t="shared" si="14"/>
        <v>0.9992717431820014</v>
      </c>
      <c r="I256" t="s">
        <v>562</v>
      </c>
      <c r="J256">
        <v>255</v>
      </c>
      <c r="K256" s="165">
        <f t="shared" si="15"/>
        <v>2.9154518950437317E-3</v>
      </c>
      <c r="L256" s="164">
        <f t="shared" si="16"/>
        <v>0.74344023323614905</v>
      </c>
      <c r="M256"/>
      <c r="N256"/>
      <c r="O256"/>
      <c r="P256"/>
      <c r="Q256"/>
      <c r="S256"/>
      <c r="T256"/>
    </row>
    <row r="257" spans="1:20">
      <c r="A257">
        <v>286</v>
      </c>
      <c r="B257" t="s">
        <v>411</v>
      </c>
      <c r="C257" t="s">
        <v>403</v>
      </c>
      <c r="D257">
        <v>140</v>
      </c>
      <c r="E257">
        <f>D257*4</f>
        <v>560</v>
      </c>
      <c r="G257" s="85">
        <f t="shared" si="13"/>
        <v>6.348440505589802E-5</v>
      </c>
      <c r="H257" s="87">
        <f t="shared" si="14"/>
        <v>0.99933522758705728</v>
      </c>
      <c r="I257" t="s">
        <v>562</v>
      </c>
      <c r="J257">
        <v>256</v>
      </c>
      <c r="K257" s="165">
        <f t="shared" si="15"/>
        <v>2.9154518950437317E-3</v>
      </c>
      <c r="L257" s="164">
        <f t="shared" si="16"/>
        <v>0.74635568513119277</v>
      </c>
      <c r="M257"/>
      <c r="N257"/>
      <c r="O257"/>
      <c r="P257"/>
      <c r="Q257"/>
      <c r="S257"/>
      <c r="T257"/>
    </row>
    <row r="258" spans="1:20">
      <c r="A258">
        <v>185</v>
      </c>
      <c r="B258" t="s">
        <v>306</v>
      </c>
      <c r="C258" t="s">
        <v>251</v>
      </c>
      <c r="D258">
        <v>126</v>
      </c>
      <c r="E258">
        <f>D258*17</f>
        <v>2142</v>
      </c>
      <c r="G258" s="85">
        <f t="shared" ref="G258:G321" si="17">D258/$D$345</f>
        <v>5.7135964550308217E-5</v>
      </c>
      <c r="H258" s="87">
        <f t="shared" si="14"/>
        <v>0.99939236355160754</v>
      </c>
      <c r="I258" t="s">
        <v>562</v>
      </c>
      <c r="J258">
        <v>257</v>
      </c>
      <c r="K258" s="165">
        <f t="shared" si="15"/>
        <v>2.9154518950437317E-3</v>
      </c>
      <c r="L258" s="164">
        <f t="shared" si="16"/>
        <v>0.74927113702623649</v>
      </c>
      <c r="M258"/>
      <c r="N258"/>
      <c r="O258"/>
      <c r="P258"/>
      <c r="Q258"/>
      <c r="S258"/>
      <c r="T258"/>
    </row>
    <row r="259" spans="1:20">
      <c r="A259">
        <v>243</v>
      </c>
      <c r="B259" t="s">
        <v>366</v>
      </c>
      <c r="C259" t="s">
        <v>348</v>
      </c>
      <c r="D259">
        <v>113</v>
      </c>
      <c r="E259">
        <f>D259*7</f>
        <v>791</v>
      </c>
      <c r="G259" s="85">
        <f t="shared" si="17"/>
        <v>5.124098408083197E-5</v>
      </c>
      <c r="H259" s="87">
        <f t="shared" ref="H259:H322" si="18">H258+G259</f>
        <v>0.99944360453568837</v>
      </c>
      <c r="I259" t="s">
        <v>562</v>
      </c>
      <c r="J259">
        <v>258</v>
      </c>
      <c r="K259" s="165">
        <f t="shared" ref="K259:K322" si="19">1/343</f>
        <v>2.9154518950437317E-3</v>
      </c>
      <c r="L259" s="164">
        <f t="shared" si="16"/>
        <v>0.75218658892128021</v>
      </c>
      <c r="M259"/>
      <c r="N259"/>
      <c r="O259"/>
      <c r="P259"/>
      <c r="Q259"/>
      <c r="S259"/>
      <c r="T259"/>
    </row>
    <row r="260" spans="1:20">
      <c r="A260">
        <v>7</v>
      </c>
      <c r="B260" t="s">
        <v>124</v>
      </c>
      <c r="C260" t="s">
        <v>118</v>
      </c>
      <c r="D260">
        <v>100</v>
      </c>
      <c r="E260">
        <f>D260*5</f>
        <v>500</v>
      </c>
      <c r="G260" s="85">
        <f t="shared" si="17"/>
        <v>4.5346003611355731E-5</v>
      </c>
      <c r="H260" s="87">
        <f t="shared" si="18"/>
        <v>0.99948895053929976</v>
      </c>
      <c r="I260" t="s">
        <v>562</v>
      </c>
      <c r="J260">
        <v>259</v>
      </c>
      <c r="K260" s="165">
        <f t="shared" si="19"/>
        <v>2.9154518950437317E-3</v>
      </c>
      <c r="L260" s="164">
        <f t="shared" ref="L260:L323" si="20">L259+K260</f>
        <v>0.75510204081632393</v>
      </c>
      <c r="M260"/>
      <c r="N260"/>
      <c r="O260"/>
      <c r="P260"/>
      <c r="Q260"/>
      <c r="S260"/>
      <c r="T260"/>
    </row>
    <row r="261" spans="1:20">
      <c r="A261">
        <v>247</v>
      </c>
      <c r="B261" t="s">
        <v>370</v>
      </c>
      <c r="C261" t="s">
        <v>348</v>
      </c>
      <c r="D261">
        <v>86</v>
      </c>
      <c r="E261">
        <f>D261*7</f>
        <v>602</v>
      </c>
      <c r="G261" s="85">
        <f t="shared" si="17"/>
        <v>3.8997563105765927E-5</v>
      </c>
      <c r="H261" s="87">
        <f t="shared" si="18"/>
        <v>0.99952794810240553</v>
      </c>
      <c r="I261" t="s">
        <v>562</v>
      </c>
      <c r="J261">
        <v>260</v>
      </c>
      <c r="K261" s="165">
        <f t="shared" si="19"/>
        <v>2.9154518950437317E-3</v>
      </c>
      <c r="L261" s="164">
        <f t="shared" si="20"/>
        <v>0.75801749271136765</v>
      </c>
      <c r="M261"/>
      <c r="N261"/>
      <c r="O261"/>
      <c r="P261"/>
      <c r="Q261"/>
      <c r="S261"/>
      <c r="T261"/>
    </row>
    <row r="262" spans="1:20">
      <c r="A262">
        <v>14</v>
      </c>
      <c r="B262" t="s">
        <v>131</v>
      </c>
      <c r="C262" t="s">
        <v>118</v>
      </c>
      <c r="D262">
        <v>83</v>
      </c>
      <c r="E262">
        <f>D262*5</f>
        <v>415</v>
      </c>
      <c r="G262" s="85">
        <f t="shared" si="17"/>
        <v>3.7637182997425257E-5</v>
      </c>
      <c r="H262" s="87">
        <f t="shared" si="18"/>
        <v>0.99956558528540296</v>
      </c>
      <c r="I262" t="s">
        <v>562</v>
      </c>
      <c r="J262">
        <v>261</v>
      </c>
      <c r="K262" s="165">
        <f t="shared" si="19"/>
        <v>2.9154518950437317E-3</v>
      </c>
      <c r="L262" s="164">
        <f t="shared" si="20"/>
        <v>0.76093294460641137</v>
      </c>
      <c r="M262"/>
      <c r="N262"/>
      <c r="O262"/>
      <c r="P262"/>
      <c r="Q262"/>
      <c r="S262"/>
      <c r="T262"/>
    </row>
    <row r="263" spans="1:20">
      <c r="A263">
        <v>148</v>
      </c>
      <c r="B263" t="s">
        <v>269</v>
      </c>
      <c r="C263" t="s">
        <v>251</v>
      </c>
      <c r="D263">
        <v>76</v>
      </c>
      <c r="E263">
        <f>D263*17</f>
        <v>1292</v>
      </c>
      <c r="G263" s="85">
        <f t="shared" si="17"/>
        <v>3.4462962744630351E-5</v>
      </c>
      <c r="H263" s="87">
        <f t="shared" si="18"/>
        <v>0.99960004824814763</v>
      </c>
      <c r="I263" t="s">
        <v>562</v>
      </c>
      <c r="J263">
        <v>262</v>
      </c>
      <c r="K263" s="165">
        <f t="shared" si="19"/>
        <v>2.9154518950437317E-3</v>
      </c>
      <c r="L263" s="164">
        <f t="shared" si="20"/>
        <v>0.76384839650145508</v>
      </c>
      <c r="M263"/>
      <c r="N263"/>
      <c r="O263"/>
      <c r="P263"/>
      <c r="Q263"/>
      <c r="S263"/>
      <c r="T263"/>
    </row>
    <row r="264" spans="1:20">
      <c r="A264">
        <v>28</v>
      </c>
      <c r="B264" t="s">
        <v>145</v>
      </c>
      <c r="C264" t="s">
        <v>118</v>
      </c>
      <c r="D264">
        <v>69</v>
      </c>
      <c r="E264">
        <f>D264*5</f>
        <v>345</v>
      </c>
      <c r="G264" s="85">
        <f t="shared" si="17"/>
        <v>3.1288742491835453E-5</v>
      </c>
      <c r="H264" s="87">
        <f t="shared" si="18"/>
        <v>0.99963133699063944</v>
      </c>
      <c r="I264" t="s">
        <v>562</v>
      </c>
      <c r="J264">
        <v>263</v>
      </c>
      <c r="K264" s="165">
        <f t="shared" si="19"/>
        <v>2.9154518950437317E-3</v>
      </c>
      <c r="L264" s="164">
        <f t="shared" si="20"/>
        <v>0.7667638483964988</v>
      </c>
      <c r="M264"/>
      <c r="N264"/>
      <c r="O264"/>
      <c r="P264"/>
      <c r="Q264"/>
      <c r="S264"/>
      <c r="T264"/>
    </row>
    <row r="265" spans="1:20">
      <c r="A265">
        <v>259</v>
      </c>
      <c r="B265" t="s">
        <v>383</v>
      </c>
      <c r="C265" t="s">
        <v>373</v>
      </c>
      <c r="D265">
        <v>64</v>
      </c>
      <c r="E265">
        <f>D265*6</f>
        <v>384</v>
      </c>
      <c r="G265" s="85">
        <f t="shared" si="17"/>
        <v>2.9021442311267665E-5</v>
      </c>
      <c r="H265" s="87">
        <f t="shared" si="18"/>
        <v>0.99966035843295076</v>
      </c>
      <c r="I265" t="s">
        <v>562</v>
      </c>
      <c r="J265">
        <v>264</v>
      </c>
      <c r="K265" s="165">
        <f t="shared" si="19"/>
        <v>2.9154518950437317E-3</v>
      </c>
      <c r="L265" s="164">
        <f t="shared" si="20"/>
        <v>0.76967930029154252</v>
      </c>
      <c r="M265"/>
      <c r="N265"/>
      <c r="O265"/>
      <c r="P265"/>
      <c r="Q265"/>
      <c r="S265"/>
      <c r="T265"/>
    </row>
    <row r="266" spans="1:20">
      <c r="A266">
        <v>81</v>
      </c>
      <c r="B266" t="s">
        <v>200</v>
      </c>
      <c r="C266" t="s">
        <v>196</v>
      </c>
      <c r="D266">
        <v>61</v>
      </c>
      <c r="E266">
        <f>D266*12</f>
        <v>732</v>
      </c>
      <c r="G266" s="85">
        <f t="shared" si="17"/>
        <v>2.7661062202926995E-5</v>
      </c>
      <c r="H266" s="87">
        <f t="shared" si="18"/>
        <v>0.99968801949515373</v>
      </c>
      <c r="I266" t="s">
        <v>562</v>
      </c>
      <c r="J266">
        <v>265</v>
      </c>
      <c r="K266" s="165">
        <f t="shared" si="19"/>
        <v>2.9154518950437317E-3</v>
      </c>
      <c r="L266" s="164">
        <f t="shared" si="20"/>
        <v>0.77259475218658624</v>
      </c>
      <c r="M266"/>
      <c r="N266"/>
      <c r="O266"/>
      <c r="P266"/>
      <c r="Q266"/>
      <c r="S266"/>
      <c r="T266"/>
    </row>
    <row r="267" spans="1:20">
      <c r="A267">
        <v>163</v>
      </c>
      <c r="B267" t="s">
        <v>284</v>
      </c>
      <c r="C267" t="s">
        <v>251</v>
      </c>
      <c r="D267">
        <v>60</v>
      </c>
      <c r="E267">
        <f>D267*17</f>
        <v>1020</v>
      </c>
      <c r="G267" s="85">
        <f t="shared" si="17"/>
        <v>2.7207602166813438E-5</v>
      </c>
      <c r="H267" s="87">
        <f t="shared" si="18"/>
        <v>0.99971522709732052</v>
      </c>
      <c r="I267" t="s">
        <v>562</v>
      </c>
      <c r="J267">
        <v>266</v>
      </c>
      <c r="K267" s="165">
        <f t="shared" si="19"/>
        <v>2.9154518950437317E-3</v>
      </c>
      <c r="L267" s="164">
        <f t="shared" si="20"/>
        <v>0.77551020408162996</v>
      </c>
      <c r="M267"/>
      <c r="N267"/>
      <c r="O267"/>
      <c r="P267"/>
      <c r="Q267"/>
      <c r="S267"/>
      <c r="T267"/>
    </row>
    <row r="268" spans="1:20">
      <c r="A268">
        <v>98</v>
      </c>
      <c r="B268" t="s">
        <v>217</v>
      </c>
      <c r="C268" t="s">
        <v>196</v>
      </c>
      <c r="D268">
        <v>59</v>
      </c>
      <c r="E268">
        <f>D268*12</f>
        <v>708</v>
      </c>
      <c r="G268" s="85">
        <f t="shared" si="17"/>
        <v>2.6754142130699881E-5</v>
      </c>
      <c r="H268" s="87">
        <f t="shared" si="18"/>
        <v>0.99974198123945124</v>
      </c>
      <c r="I268" t="s">
        <v>562</v>
      </c>
      <c r="J268">
        <v>267</v>
      </c>
      <c r="K268" s="165">
        <f t="shared" si="19"/>
        <v>2.9154518950437317E-3</v>
      </c>
      <c r="L268" s="164">
        <f t="shared" si="20"/>
        <v>0.77842565597667368</v>
      </c>
      <c r="M268"/>
      <c r="N268"/>
      <c r="O268"/>
      <c r="P268"/>
      <c r="Q268"/>
      <c r="S268"/>
      <c r="T268"/>
    </row>
    <row r="269" spans="1:20">
      <c r="A269">
        <v>292</v>
      </c>
      <c r="B269" t="s">
        <v>417</v>
      </c>
      <c r="C269" t="s">
        <v>403</v>
      </c>
      <c r="D269">
        <v>56</v>
      </c>
      <c r="E269">
        <f>D269*4</f>
        <v>224</v>
      </c>
      <c r="G269" s="85">
        <f t="shared" si="17"/>
        <v>2.5393762022359207E-5</v>
      </c>
      <c r="H269" s="87">
        <f t="shared" si="18"/>
        <v>0.99976737500147361</v>
      </c>
      <c r="I269" t="s">
        <v>562</v>
      </c>
      <c r="J269">
        <v>268</v>
      </c>
      <c r="K269" s="165">
        <f t="shared" si="19"/>
        <v>2.9154518950437317E-3</v>
      </c>
      <c r="L269" s="164">
        <f t="shared" si="20"/>
        <v>0.7813411078717174</v>
      </c>
      <c r="M269"/>
      <c r="N269"/>
      <c r="O269"/>
      <c r="P269"/>
      <c r="Q269"/>
      <c r="S269"/>
      <c r="T269"/>
    </row>
    <row r="270" spans="1:20">
      <c r="A270">
        <v>293</v>
      </c>
      <c r="B270" t="s">
        <v>418</v>
      </c>
      <c r="C270" t="s">
        <v>403</v>
      </c>
      <c r="D270">
        <v>56</v>
      </c>
      <c r="E270">
        <f>D270*4</f>
        <v>224</v>
      </c>
      <c r="G270" s="85">
        <f t="shared" si="17"/>
        <v>2.5393762022359207E-5</v>
      </c>
      <c r="H270" s="87">
        <f t="shared" si="18"/>
        <v>0.99979276876349599</v>
      </c>
      <c r="I270" t="s">
        <v>562</v>
      </c>
      <c r="J270">
        <v>269</v>
      </c>
      <c r="K270" s="165">
        <f t="shared" si="19"/>
        <v>2.9154518950437317E-3</v>
      </c>
      <c r="L270" s="164">
        <f t="shared" si="20"/>
        <v>0.78425655976676112</v>
      </c>
      <c r="M270"/>
      <c r="N270"/>
      <c r="O270"/>
      <c r="P270"/>
      <c r="Q270"/>
      <c r="S270"/>
      <c r="T270"/>
    </row>
    <row r="271" spans="1:20">
      <c r="A271">
        <v>123</v>
      </c>
      <c r="B271" t="s">
        <v>243</v>
      </c>
      <c r="C271" t="s">
        <v>231</v>
      </c>
      <c r="D271">
        <v>51</v>
      </c>
      <c r="E271">
        <f>D271*16</f>
        <v>816</v>
      </c>
      <c r="G271" s="85">
        <f t="shared" si="17"/>
        <v>2.3126461841791422E-5</v>
      </c>
      <c r="H271" s="87">
        <f t="shared" si="18"/>
        <v>0.99981589522533776</v>
      </c>
      <c r="I271" t="s">
        <v>562</v>
      </c>
      <c r="J271">
        <v>270</v>
      </c>
      <c r="K271" s="165">
        <f t="shared" si="19"/>
        <v>2.9154518950437317E-3</v>
      </c>
      <c r="L271" s="164">
        <f t="shared" si="20"/>
        <v>0.78717201166180484</v>
      </c>
      <c r="M271"/>
      <c r="N271"/>
      <c r="O271"/>
      <c r="P271"/>
      <c r="Q271"/>
      <c r="S271"/>
      <c r="T271"/>
    </row>
    <row r="272" spans="1:20">
      <c r="A272">
        <v>75</v>
      </c>
      <c r="B272" t="s">
        <v>193</v>
      </c>
      <c r="C272" t="s">
        <v>150</v>
      </c>
      <c r="D272">
        <v>51</v>
      </c>
      <c r="E272">
        <f>D272*3</f>
        <v>153</v>
      </c>
      <c r="G272" s="85">
        <f t="shared" si="17"/>
        <v>2.3126461841791422E-5</v>
      </c>
      <c r="H272" s="87">
        <f t="shared" si="18"/>
        <v>0.99983902168717953</v>
      </c>
      <c r="I272" t="s">
        <v>562</v>
      </c>
      <c r="J272">
        <v>271</v>
      </c>
      <c r="K272" s="165">
        <f t="shared" si="19"/>
        <v>2.9154518950437317E-3</v>
      </c>
      <c r="L272" s="164">
        <f t="shared" si="20"/>
        <v>0.79008746355684856</v>
      </c>
      <c r="M272"/>
      <c r="N272"/>
      <c r="O272"/>
      <c r="P272"/>
      <c r="Q272"/>
      <c r="S272"/>
      <c r="T272"/>
    </row>
    <row r="273" spans="1:20">
      <c r="A273">
        <v>214</v>
      </c>
      <c r="B273" t="s">
        <v>336</v>
      </c>
      <c r="C273" t="s">
        <v>309</v>
      </c>
      <c r="D273">
        <v>46</v>
      </c>
      <c r="E273">
        <f>D273*15</f>
        <v>690</v>
      </c>
      <c r="G273" s="85">
        <f t="shared" si="17"/>
        <v>2.0859161661223634E-5</v>
      </c>
      <c r="H273" s="87">
        <f t="shared" si="18"/>
        <v>0.9998598808488407</v>
      </c>
      <c r="I273" t="s">
        <v>562</v>
      </c>
      <c r="J273">
        <v>272</v>
      </c>
      <c r="K273" s="165">
        <f t="shared" si="19"/>
        <v>2.9154518950437317E-3</v>
      </c>
      <c r="L273" s="164">
        <f t="shared" si="20"/>
        <v>0.79300291545189228</v>
      </c>
      <c r="M273"/>
      <c r="N273"/>
      <c r="O273"/>
      <c r="P273"/>
      <c r="Q273"/>
      <c r="S273"/>
      <c r="T273"/>
    </row>
    <row r="274" spans="1:20">
      <c r="A274">
        <v>20</v>
      </c>
      <c r="B274" t="s">
        <v>137</v>
      </c>
      <c r="C274" t="s">
        <v>118</v>
      </c>
      <c r="D274">
        <v>38</v>
      </c>
      <c r="E274">
        <f>D274*5</f>
        <v>190</v>
      </c>
      <c r="G274" s="85">
        <f t="shared" si="17"/>
        <v>1.7231481372315176E-5</v>
      </c>
      <c r="H274" s="87">
        <f t="shared" si="18"/>
        <v>0.99987711233021304</v>
      </c>
      <c r="I274" t="s">
        <v>562</v>
      </c>
      <c r="J274">
        <v>273</v>
      </c>
      <c r="K274" s="165">
        <f t="shared" si="19"/>
        <v>2.9154518950437317E-3</v>
      </c>
      <c r="L274" s="164">
        <f t="shared" si="20"/>
        <v>0.795918367346936</v>
      </c>
      <c r="M274"/>
      <c r="N274"/>
      <c r="O274"/>
      <c r="P274"/>
      <c r="Q274"/>
      <c r="S274"/>
      <c r="T274"/>
    </row>
    <row r="275" spans="1:20">
      <c r="A275">
        <v>327</v>
      </c>
      <c r="B275" t="s">
        <v>453</v>
      </c>
      <c r="C275" t="s">
        <v>452</v>
      </c>
      <c r="D275">
        <v>36</v>
      </c>
      <c r="E275">
        <f>D275*13</f>
        <v>468</v>
      </c>
      <c r="G275" s="85">
        <f t="shared" si="17"/>
        <v>1.6324561300088062E-5</v>
      </c>
      <c r="H275" s="87">
        <f t="shared" si="18"/>
        <v>0.99989343689151311</v>
      </c>
      <c r="I275" t="s">
        <v>562</v>
      </c>
      <c r="J275">
        <v>274</v>
      </c>
      <c r="K275" s="165">
        <f t="shared" si="19"/>
        <v>2.9154518950437317E-3</v>
      </c>
      <c r="L275" s="164">
        <f t="shared" si="20"/>
        <v>0.79883381924197971</v>
      </c>
      <c r="M275"/>
      <c r="N275"/>
      <c r="O275"/>
      <c r="P275"/>
      <c r="Q275"/>
      <c r="S275"/>
      <c r="T275"/>
    </row>
    <row r="276" spans="1:20">
      <c r="A276">
        <v>162</v>
      </c>
      <c r="B276" t="s">
        <v>283</v>
      </c>
      <c r="C276" t="s">
        <v>251</v>
      </c>
      <c r="D276">
        <v>34</v>
      </c>
      <c r="E276">
        <f>D276*17</f>
        <v>578</v>
      </c>
      <c r="G276" s="85">
        <f t="shared" si="17"/>
        <v>1.5417641227860948E-5</v>
      </c>
      <c r="H276" s="87">
        <f t="shared" si="18"/>
        <v>0.99990885453274092</v>
      </c>
      <c r="I276" t="s">
        <v>562</v>
      </c>
      <c r="J276">
        <v>275</v>
      </c>
      <c r="K276" s="165">
        <f t="shared" si="19"/>
        <v>2.9154518950437317E-3</v>
      </c>
      <c r="L276" s="164">
        <f t="shared" si="20"/>
        <v>0.80174927113702343</v>
      </c>
      <c r="M276"/>
      <c r="N276"/>
      <c r="O276"/>
      <c r="P276"/>
      <c r="Q276"/>
      <c r="S276"/>
      <c r="T276"/>
    </row>
    <row r="277" spans="1:20">
      <c r="A277">
        <v>298</v>
      </c>
      <c r="B277" t="s">
        <v>423</v>
      </c>
      <c r="C277" t="s">
        <v>403</v>
      </c>
      <c r="D277">
        <v>28</v>
      </c>
      <c r="E277">
        <f>D277*4</f>
        <v>112</v>
      </c>
      <c r="G277" s="85">
        <f t="shared" si="17"/>
        <v>1.2696881011179603E-5</v>
      </c>
      <c r="H277" s="87">
        <f t="shared" si="18"/>
        <v>0.99992155141375205</v>
      </c>
      <c r="I277" t="s">
        <v>562</v>
      </c>
      <c r="J277">
        <v>276</v>
      </c>
      <c r="K277" s="165">
        <f t="shared" si="19"/>
        <v>2.9154518950437317E-3</v>
      </c>
      <c r="L277" s="164">
        <f t="shared" si="20"/>
        <v>0.80466472303206715</v>
      </c>
      <c r="M277"/>
      <c r="N277"/>
      <c r="O277"/>
      <c r="P277"/>
      <c r="Q277"/>
      <c r="S277"/>
      <c r="T277"/>
    </row>
    <row r="278" spans="1:20">
      <c r="A278">
        <v>329</v>
      </c>
      <c r="B278" t="s">
        <v>455</v>
      </c>
      <c r="C278" t="s">
        <v>452</v>
      </c>
      <c r="D278">
        <v>25</v>
      </c>
      <c r="E278">
        <f>D278*13</f>
        <v>325</v>
      </c>
      <c r="G278" s="85">
        <f t="shared" si="17"/>
        <v>1.1336500902838933E-5</v>
      </c>
      <c r="H278" s="87">
        <f t="shared" si="18"/>
        <v>0.99993288791465484</v>
      </c>
      <c r="I278" t="s">
        <v>562</v>
      </c>
      <c r="J278">
        <v>277</v>
      </c>
      <c r="K278" s="165">
        <f t="shared" si="19"/>
        <v>2.9154518950437317E-3</v>
      </c>
      <c r="L278" s="164">
        <f t="shared" si="20"/>
        <v>0.80758017492711087</v>
      </c>
      <c r="M278"/>
      <c r="N278"/>
      <c r="O278"/>
      <c r="P278"/>
      <c r="Q278"/>
      <c r="S278"/>
      <c r="T278"/>
    </row>
    <row r="279" spans="1:20">
      <c r="A279">
        <v>240</v>
      </c>
      <c r="B279" t="s">
        <v>363</v>
      </c>
      <c r="C279" t="s">
        <v>348</v>
      </c>
      <c r="D279">
        <v>25</v>
      </c>
      <c r="E279">
        <f>D279*7</f>
        <v>175</v>
      </c>
      <c r="G279" s="85">
        <f t="shared" si="17"/>
        <v>1.1336500902838933E-5</v>
      </c>
      <c r="H279" s="87">
        <f t="shared" si="18"/>
        <v>0.99994422441555764</v>
      </c>
      <c r="I279" t="s">
        <v>562</v>
      </c>
      <c r="J279">
        <v>278</v>
      </c>
      <c r="K279" s="165">
        <f t="shared" si="19"/>
        <v>2.9154518950437317E-3</v>
      </c>
      <c r="L279" s="164">
        <f t="shared" si="20"/>
        <v>0.81049562682215459</v>
      </c>
      <c r="M279"/>
      <c r="N279"/>
      <c r="O279"/>
      <c r="P279"/>
      <c r="Q279"/>
      <c r="S279"/>
      <c r="T279"/>
    </row>
    <row r="280" spans="1:20">
      <c r="A280">
        <v>32</v>
      </c>
      <c r="B280" t="s">
        <v>149</v>
      </c>
      <c r="C280" t="s">
        <v>150</v>
      </c>
      <c r="D280">
        <v>20</v>
      </c>
      <c r="E280">
        <f>D280*3</f>
        <v>60</v>
      </c>
      <c r="G280" s="85">
        <f t="shared" si="17"/>
        <v>9.0692007222711448E-6</v>
      </c>
      <c r="H280" s="87">
        <f t="shared" si="18"/>
        <v>0.99995329361627994</v>
      </c>
      <c r="I280" t="s">
        <v>562</v>
      </c>
      <c r="J280">
        <v>279</v>
      </c>
      <c r="K280" s="165">
        <f t="shared" si="19"/>
        <v>2.9154518950437317E-3</v>
      </c>
      <c r="L280" s="164">
        <f t="shared" si="20"/>
        <v>0.81341107871719831</v>
      </c>
      <c r="M280"/>
      <c r="N280"/>
      <c r="O280"/>
      <c r="P280"/>
      <c r="Q280"/>
      <c r="S280"/>
      <c r="T280"/>
    </row>
    <row r="281" spans="1:20">
      <c r="A281">
        <v>274</v>
      </c>
      <c r="B281" t="s">
        <v>398</v>
      </c>
      <c r="C281" t="s">
        <v>373</v>
      </c>
      <c r="D281">
        <v>17</v>
      </c>
      <c r="E281">
        <f>D281*6</f>
        <v>102</v>
      </c>
      <c r="G281" s="85">
        <f t="shared" si="17"/>
        <v>7.7088206139304741E-6</v>
      </c>
      <c r="H281" s="87">
        <f t="shared" si="18"/>
        <v>0.9999610024368939</v>
      </c>
      <c r="I281" t="s">
        <v>562</v>
      </c>
      <c r="J281">
        <v>280</v>
      </c>
      <c r="K281" s="165">
        <f t="shared" si="19"/>
        <v>2.9154518950437317E-3</v>
      </c>
      <c r="L281" s="164">
        <f t="shared" si="20"/>
        <v>0.81632653061224203</v>
      </c>
      <c r="M281"/>
      <c r="N281"/>
      <c r="O281"/>
      <c r="P281"/>
      <c r="Q281"/>
      <c r="S281"/>
      <c r="T281"/>
    </row>
    <row r="282" spans="1:20">
      <c r="A282">
        <v>11</v>
      </c>
      <c r="B282" t="s">
        <v>128</v>
      </c>
      <c r="C282" t="s">
        <v>118</v>
      </c>
      <c r="D282">
        <v>16</v>
      </c>
      <c r="E282">
        <f>D282*5</f>
        <v>80</v>
      </c>
      <c r="G282" s="85">
        <f t="shared" si="17"/>
        <v>7.2553605778169163E-6</v>
      </c>
      <c r="H282" s="87">
        <f t="shared" si="18"/>
        <v>0.99996825779747167</v>
      </c>
      <c r="I282" t="s">
        <v>562</v>
      </c>
      <c r="J282">
        <v>281</v>
      </c>
      <c r="K282" s="165">
        <f t="shared" si="19"/>
        <v>2.9154518950437317E-3</v>
      </c>
      <c r="L282" s="164">
        <f t="shared" si="20"/>
        <v>0.81924198250728575</v>
      </c>
      <c r="M282"/>
      <c r="N282"/>
      <c r="O282"/>
      <c r="P282"/>
      <c r="Q282"/>
      <c r="S282"/>
      <c r="T282"/>
    </row>
    <row r="283" spans="1:20">
      <c r="A283">
        <v>303</v>
      </c>
      <c r="B283" t="s">
        <v>428</v>
      </c>
      <c r="C283" t="s">
        <v>403</v>
      </c>
      <c r="D283">
        <v>13</v>
      </c>
      <c r="E283">
        <f>D283*4</f>
        <v>52</v>
      </c>
      <c r="G283" s="85">
        <f t="shared" si="17"/>
        <v>5.8949804694762448E-6</v>
      </c>
      <c r="H283" s="87">
        <f t="shared" si="18"/>
        <v>0.99997415277794111</v>
      </c>
      <c r="I283" t="s">
        <v>562</v>
      </c>
      <c r="J283">
        <v>282</v>
      </c>
      <c r="K283" s="165">
        <f t="shared" si="19"/>
        <v>2.9154518950437317E-3</v>
      </c>
      <c r="L283" s="164">
        <f t="shared" si="20"/>
        <v>0.82215743440232947</v>
      </c>
      <c r="M283"/>
      <c r="N283"/>
      <c r="O283"/>
      <c r="P283"/>
      <c r="Q283"/>
      <c r="S283"/>
      <c r="T283"/>
    </row>
    <row r="284" spans="1:20">
      <c r="A284">
        <v>335</v>
      </c>
      <c r="B284" t="s">
        <v>461</v>
      </c>
      <c r="C284" t="s">
        <v>452</v>
      </c>
      <c r="D284">
        <v>12</v>
      </c>
      <c r="E284">
        <f>D284*13</f>
        <v>156</v>
      </c>
      <c r="G284" s="85">
        <f t="shared" si="17"/>
        <v>5.441520433362687E-6</v>
      </c>
      <c r="H284" s="87">
        <f t="shared" si="18"/>
        <v>0.99997959429837446</v>
      </c>
      <c r="I284" t="s">
        <v>562</v>
      </c>
      <c r="J284">
        <v>283</v>
      </c>
      <c r="K284" s="165">
        <f t="shared" si="19"/>
        <v>2.9154518950437317E-3</v>
      </c>
      <c r="L284" s="164">
        <f t="shared" si="20"/>
        <v>0.82507288629737319</v>
      </c>
      <c r="M284"/>
      <c r="N284"/>
      <c r="O284"/>
      <c r="P284"/>
      <c r="Q284"/>
      <c r="S284"/>
      <c r="T284"/>
    </row>
    <row r="285" spans="1:20">
      <c r="A285">
        <v>209</v>
      </c>
      <c r="B285" t="s">
        <v>331</v>
      </c>
      <c r="C285" t="s">
        <v>309</v>
      </c>
      <c r="D285">
        <v>9</v>
      </c>
      <c r="E285">
        <f>D285*15</f>
        <v>135</v>
      </c>
      <c r="G285" s="85">
        <f t="shared" si="17"/>
        <v>4.0811403250220155E-6</v>
      </c>
      <c r="H285" s="87">
        <f t="shared" si="18"/>
        <v>0.99998367543869948</v>
      </c>
      <c r="I285" t="s">
        <v>562</v>
      </c>
      <c r="J285">
        <v>284</v>
      </c>
      <c r="K285" s="165">
        <f t="shared" si="19"/>
        <v>2.9154518950437317E-3</v>
      </c>
      <c r="L285" s="164">
        <f t="shared" si="20"/>
        <v>0.82798833819241691</v>
      </c>
      <c r="M285"/>
      <c r="N285"/>
      <c r="O285"/>
      <c r="P285"/>
      <c r="Q285"/>
      <c r="S285"/>
      <c r="T285"/>
    </row>
    <row r="286" spans="1:20">
      <c r="A286">
        <v>200</v>
      </c>
      <c r="B286" t="s">
        <v>322</v>
      </c>
      <c r="C286" t="s">
        <v>309</v>
      </c>
      <c r="D286">
        <v>8</v>
      </c>
      <c r="E286">
        <f>D286*15</f>
        <v>120</v>
      </c>
      <c r="G286" s="85">
        <f t="shared" si="17"/>
        <v>3.6276802889084582E-6</v>
      </c>
      <c r="H286" s="87">
        <f t="shared" si="18"/>
        <v>0.99998730311898842</v>
      </c>
      <c r="I286" t="s">
        <v>562</v>
      </c>
      <c r="J286">
        <v>285</v>
      </c>
      <c r="K286" s="165">
        <f t="shared" si="19"/>
        <v>2.9154518950437317E-3</v>
      </c>
      <c r="L286" s="164">
        <f t="shared" si="20"/>
        <v>0.83090379008746063</v>
      </c>
      <c r="M286"/>
      <c r="N286"/>
      <c r="O286"/>
      <c r="P286"/>
      <c r="Q286"/>
      <c r="S286"/>
      <c r="T286"/>
    </row>
    <row r="287" spans="1:20">
      <c r="A287">
        <v>95</v>
      </c>
      <c r="B287" t="s">
        <v>214</v>
      </c>
      <c r="C287" t="s">
        <v>196</v>
      </c>
      <c r="D287">
        <v>7</v>
      </c>
      <c r="E287">
        <f>D287*12</f>
        <v>84</v>
      </c>
      <c r="G287" s="85">
        <f t="shared" si="17"/>
        <v>3.1742202527949008E-6</v>
      </c>
      <c r="H287" s="87">
        <f t="shared" si="18"/>
        <v>0.99999047733924118</v>
      </c>
      <c r="I287" t="s">
        <v>562</v>
      </c>
      <c r="J287">
        <v>286</v>
      </c>
      <c r="K287" s="165">
        <f t="shared" si="19"/>
        <v>2.9154518950437317E-3</v>
      </c>
      <c r="L287" s="164">
        <f t="shared" si="20"/>
        <v>0.83381924198250434</v>
      </c>
      <c r="M287"/>
      <c r="N287"/>
      <c r="O287"/>
      <c r="P287"/>
      <c r="Q287"/>
      <c r="S287"/>
      <c r="T287"/>
    </row>
    <row r="288" spans="1:20">
      <c r="A288">
        <v>108</v>
      </c>
      <c r="B288" t="s">
        <v>227</v>
      </c>
      <c r="C288" t="s">
        <v>196</v>
      </c>
      <c r="D288">
        <v>7</v>
      </c>
      <c r="E288">
        <f>D288*12</f>
        <v>84</v>
      </c>
      <c r="G288" s="85">
        <f t="shared" si="17"/>
        <v>3.1742202527949008E-6</v>
      </c>
      <c r="H288" s="87">
        <f t="shared" si="18"/>
        <v>0.99999365155949393</v>
      </c>
      <c r="I288" t="s">
        <v>562</v>
      </c>
      <c r="J288">
        <v>287</v>
      </c>
      <c r="K288" s="165">
        <f t="shared" si="19"/>
        <v>2.9154518950437317E-3</v>
      </c>
      <c r="L288" s="164">
        <f t="shared" si="20"/>
        <v>0.83673469387754806</v>
      </c>
      <c r="M288"/>
      <c r="N288"/>
      <c r="O288"/>
      <c r="P288"/>
      <c r="Q288"/>
      <c r="S288"/>
      <c r="T288"/>
    </row>
    <row r="289" spans="1:20">
      <c r="A289">
        <v>254</v>
      </c>
      <c r="B289" t="s">
        <v>378</v>
      </c>
      <c r="C289" t="s">
        <v>373</v>
      </c>
      <c r="D289">
        <v>6</v>
      </c>
      <c r="E289">
        <f>D289*6</f>
        <v>36</v>
      </c>
      <c r="G289" s="85">
        <f t="shared" si="17"/>
        <v>2.7207602166813435E-6</v>
      </c>
      <c r="H289" s="87">
        <f t="shared" si="18"/>
        <v>0.99999637231971061</v>
      </c>
      <c r="I289" t="s">
        <v>562</v>
      </c>
      <c r="J289">
        <v>288</v>
      </c>
      <c r="K289" s="165">
        <f t="shared" si="19"/>
        <v>2.9154518950437317E-3</v>
      </c>
      <c r="L289" s="164">
        <f t="shared" si="20"/>
        <v>0.83965014577259178</v>
      </c>
      <c r="M289"/>
      <c r="N289"/>
      <c r="O289"/>
      <c r="P289"/>
      <c r="Q289"/>
      <c r="S289"/>
      <c r="T289"/>
    </row>
    <row r="290" spans="1:20">
      <c r="A290">
        <v>42</v>
      </c>
      <c r="B290" t="s">
        <v>160</v>
      </c>
      <c r="C290" t="s">
        <v>150</v>
      </c>
      <c r="D290">
        <v>6</v>
      </c>
      <c r="E290">
        <f>D290*3</f>
        <v>18</v>
      </c>
      <c r="G290" s="85">
        <f t="shared" si="17"/>
        <v>2.7207602166813435E-6</v>
      </c>
      <c r="H290" s="87">
        <f t="shared" si="18"/>
        <v>0.99999909307992729</v>
      </c>
      <c r="I290" t="s">
        <v>562</v>
      </c>
      <c r="J290">
        <v>289</v>
      </c>
      <c r="K290" s="165">
        <f t="shared" si="19"/>
        <v>2.9154518950437317E-3</v>
      </c>
      <c r="L290" s="164">
        <f t="shared" si="20"/>
        <v>0.8425655976676355</v>
      </c>
      <c r="M290"/>
      <c r="N290"/>
      <c r="O290"/>
      <c r="P290"/>
      <c r="Q290"/>
      <c r="S290"/>
      <c r="T290"/>
    </row>
    <row r="291" spans="1:20">
      <c r="A291">
        <v>212</v>
      </c>
      <c r="B291" t="s">
        <v>334</v>
      </c>
      <c r="C291" t="s">
        <v>309</v>
      </c>
      <c r="D291">
        <v>1</v>
      </c>
      <c r="E291">
        <f>D291*15</f>
        <v>15</v>
      </c>
      <c r="G291" s="85">
        <f t="shared" si="17"/>
        <v>4.5346003611355727E-7</v>
      </c>
      <c r="H291" s="87">
        <f t="shared" si="18"/>
        <v>0.99999954653996337</v>
      </c>
      <c r="I291" t="s">
        <v>562</v>
      </c>
      <c r="J291">
        <v>290</v>
      </c>
      <c r="K291" s="165">
        <f t="shared" si="19"/>
        <v>2.9154518950437317E-3</v>
      </c>
      <c r="L291" s="164">
        <f t="shared" si="20"/>
        <v>0.84548104956267922</v>
      </c>
      <c r="M291"/>
      <c r="N291"/>
      <c r="O291"/>
      <c r="P291"/>
      <c r="Q291"/>
      <c r="S291"/>
      <c r="T291"/>
    </row>
    <row r="292" spans="1:20">
      <c r="A292">
        <v>58</v>
      </c>
      <c r="B292" t="s">
        <v>176</v>
      </c>
      <c r="C292" t="s">
        <v>150</v>
      </c>
      <c r="D292">
        <v>1</v>
      </c>
      <c r="E292">
        <f>D292*3</f>
        <v>3</v>
      </c>
      <c r="G292" s="85">
        <f t="shared" si="17"/>
        <v>4.5346003611355727E-7</v>
      </c>
      <c r="H292" s="87">
        <f t="shared" si="18"/>
        <v>0.99999999999999944</v>
      </c>
      <c r="I292" t="s">
        <v>562</v>
      </c>
      <c r="J292">
        <v>291</v>
      </c>
      <c r="K292" s="165">
        <f t="shared" si="19"/>
        <v>2.9154518950437317E-3</v>
      </c>
      <c r="L292" s="164">
        <f t="shared" si="20"/>
        <v>0.84839650145772294</v>
      </c>
      <c r="M292"/>
      <c r="N292"/>
      <c r="O292"/>
      <c r="P292"/>
      <c r="Q292"/>
      <c r="S292"/>
      <c r="T292"/>
    </row>
    <row r="293" spans="1:20">
      <c r="A293">
        <v>2</v>
      </c>
      <c r="B293" t="s">
        <v>119</v>
      </c>
      <c r="C293" t="s">
        <v>118</v>
      </c>
      <c r="D293">
        <v>0</v>
      </c>
      <c r="E293">
        <f>D293*5</f>
        <v>0</v>
      </c>
      <c r="G293" s="85">
        <f t="shared" si="17"/>
        <v>0</v>
      </c>
      <c r="H293" s="87">
        <f t="shared" si="18"/>
        <v>0.99999999999999944</v>
      </c>
      <c r="I293" t="s">
        <v>562</v>
      </c>
      <c r="J293">
        <v>292</v>
      </c>
      <c r="K293" s="165">
        <f t="shared" si="19"/>
        <v>2.9154518950437317E-3</v>
      </c>
      <c r="L293" s="164">
        <f t="shared" si="20"/>
        <v>0.85131195335276666</v>
      </c>
      <c r="M293"/>
      <c r="N293"/>
      <c r="O293"/>
      <c r="P293"/>
      <c r="Q293"/>
      <c r="S293"/>
      <c r="T293"/>
    </row>
    <row r="294" spans="1:20">
      <c r="A294">
        <v>10</v>
      </c>
      <c r="B294" t="s">
        <v>127</v>
      </c>
      <c r="C294" t="s">
        <v>118</v>
      </c>
      <c r="D294">
        <v>0</v>
      </c>
      <c r="E294">
        <f>D294*5</f>
        <v>0</v>
      </c>
      <c r="G294" s="85">
        <f t="shared" si="17"/>
        <v>0</v>
      </c>
      <c r="H294" s="87">
        <f t="shared" si="18"/>
        <v>0.99999999999999944</v>
      </c>
      <c r="I294" t="s">
        <v>562</v>
      </c>
      <c r="J294">
        <v>293</v>
      </c>
      <c r="K294" s="165">
        <f t="shared" si="19"/>
        <v>2.9154518950437317E-3</v>
      </c>
      <c r="L294" s="164">
        <f t="shared" si="20"/>
        <v>0.85422740524781038</v>
      </c>
      <c r="M294"/>
      <c r="N294"/>
      <c r="O294"/>
      <c r="P294"/>
      <c r="Q294"/>
      <c r="S294"/>
      <c r="T294"/>
    </row>
    <row r="295" spans="1:20">
      <c r="A295">
        <v>16</v>
      </c>
      <c r="B295" t="s">
        <v>133</v>
      </c>
      <c r="C295" t="s">
        <v>118</v>
      </c>
      <c r="D295">
        <v>0</v>
      </c>
      <c r="E295">
        <f>D295*5</f>
        <v>0</v>
      </c>
      <c r="G295" s="85">
        <f t="shared" si="17"/>
        <v>0</v>
      </c>
      <c r="H295" s="87">
        <f t="shared" si="18"/>
        <v>0.99999999999999944</v>
      </c>
      <c r="I295" t="s">
        <v>562</v>
      </c>
      <c r="J295">
        <v>294</v>
      </c>
      <c r="K295" s="165">
        <f t="shared" si="19"/>
        <v>2.9154518950437317E-3</v>
      </c>
      <c r="L295" s="164">
        <f t="shared" si="20"/>
        <v>0.8571428571428541</v>
      </c>
      <c r="M295"/>
      <c r="N295"/>
      <c r="O295"/>
      <c r="P295"/>
      <c r="Q295"/>
      <c r="S295"/>
      <c r="T295"/>
    </row>
    <row r="296" spans="1:20">
      <c r="A296">
        <v>41</v>
      </c>
      <c r="B296" t="s">
        <v>159</v>
      </c>
      <c r="C296" t="s">
        <v>150</v>
      </c>
      <c r="D296">
        <v>0</v>
      </c>
      <c r="E296">
        <f>D296*3</f>
        <v>0</v>
      </c>
      <c r="G296" s="85">
        <f t="shared" si="17"/>
        <v>0</v>
      </c>
      <c r="H296" s="87">
        <f t="shared" si="18"/>
        <v>0.99999999999999944</v>
      </c>
      <c r="I296" t="s">
        <v>562</v>
      </c>
      <c r="J296">
        <v>295</v>
      </c>
      <c r="K296" s="165">
        <f t="shared" si="19"/>
        <v>2.9154518950437317E-3</v>
      </c>
      <c r="L296" s="164">
        <f t="shared" si="20"/>
        <v>0.86005830903789782</v>
      </c>
      <c r="M296"/>
      <c r="N296"/>
      <c r="O296"/>
      <c r="P296"/>
      <c r="Q296"/>
      <c r="S296"/>
      <c r="T296"/>
    </row>
    <row r="297" spans="1:20">
      <c r="A297">
        <v>54</v>
      </c>
      <c r="B297" t="s">
        <v>172</v>
      </c>
      <c r="C297" t="s">
        <v>150</v>
      </c>
      <c r="D297">
        <v>0</v>
      </c>
      <c r="E297">
        <f>D297*3</f>
        <v>0</v>
      </c>
      <c r="G297" s="85">
        <f t="shared" si="17"/>
        <v>0</v>
      </c>
      <c r="H297" s="87">
        <f t="shared" si="18"/>
        <v>0.99999999999999944</v>
      </c>
      <c r="I297" t="s">
        <v>562</v>
      </c>
      <c r="J297">
        <v>296</v>
      </c>
      <c r="K297" s="165">
        <f t="shared" si="19"/>
        <v>2.9154518950437317E-3</v>
      </c>
      <c r="L297" s="164">
        <f t="shared" si="20"/>
        <v>0.86297376093294154</v>
      </c>
      <c r="M297"/>
      <c r="N297"/>
      <c r="O297"/>
      <c r="P297"/>
      <c r="Q297"/>
      <c r="S297"/>
      <c r="T297"/>
    </row>
    <row r="298" spans="1:20">
      <c r="A298">
        <v>69</v>
      </c>
      <c r="B298" t="s">
        <v>187</v>
      </c>
      <c r="C298" t="s">
        <v>150</v>
      </c>
      <c r="D298">
        <v>0</v>
      </c>
      <c r="E298">
        <f>D298*3</f>
        <v>0</v>
      </c>
      <c r="G298" s="85">
        <f t="shared" si="17"/>
        <v>0</v>
      </c>
      <c r="H298" s="87">
        <f t="shared" si="18"/>
        <v>0.99999999999999944</v>
      </c>
      <c r="I298" t="s">
        <v>562</v>
      </c>
      <c r="J298">
        <v>297</v>
      </c>
      <c r="K298" s="165">
        <f t="shared" si="19"/>
        <v>2.9154518950437317E-3</v>
      </c>
      <c r="L298" s="164">
        <f t="shared" si="20"/>
        <v>0.86588921282798526</v>
      </c>
      <c r="M298"/>
      <c r="N298"/>
      <c r="O298"/>
      <c r="P298"/>
      <c r="Q298"/>
      <c r="S298"/>
      <c r="T298"/>
    </row>
    <row r="299" spans="1:20">
      <c r="A299">
        <v>72</v>
      </c>
      <c r="B299" t="s">
        <v>190</v>
      </c>
      <c r="C299" t="s">
        <v>150</v>
      </c>
      <c r="D299">
        <v>0</v>
      </c>
      <c r="E299">
        <f>D299*3</f>
        <v>0</v>
      </c>
      <c r="G299" s="85">
        <f t="shared" si="17"/>
        <v>0</v>
      </c>
      <c r="H299" s="87">
        <f t="shared" si="18"/>
        <v>0.99999999999999944</v>
      </c>
      <c r="I299" t="s">
        <v>562</v>
      </c>
      <c r="J299">
        <v>298</v>
      </c>
      <c r="K299" s="165">
        <f t="shared" si="19"/>
        <v>2.9154518950437317E-3</v>
      </c>
      <c r="L299" s="164">
        <f t="shared" si="20"/>
        <v>0.86880466472302897</v>
      </c>
      <c r="M299"/>
      <c r="N299"/>
      <c r="O299"/>
      <c r="P299"/>
      <c r="Q299"/>
      <c r="S299"/>
      <c r="T299"/>
    </row>
    <row r="300" spans="1:20">
      <c r="A300">
        <v>93</v>
      </c>
      <c r="B300" t="s">
        <v>212</v>
      </c>
      <c r="C300" t="s">
        <v>196</v>
      </c>
      <c r="D300">
        <v>0</v>
      </c>
      <c r="E300">
        <f>D300*12</f>
        <v>0</v>
      </c>
      <c r="G300" s="85">
        <f t="shared" si="17"/>
        <v>0</v>
      </c>
      <c r="H300" s="87">
        <f t="shared" si="18"/>
        <v>0.99999999999999944</v>
      </c>
      <c r="I300" t="s">
        <v>562</v>
      </c>
      <c r="J300">
        <v>299</v>
      </c>
      <c r="K300" s="165">
        <f t="shared" si="19"/>
        <v>2.9154518950437317E-3</v>
      </c>
      <c r="L300" s="164">
        <f t="shared" si="20"/>
        <v>0.87172011661807269</v>
      </c>
      <c r="M300"/>
      <c r="N300"/>
      <c r="O300"/>
      <c r="P300"/>
      <c r="Q300"/>
      <c r="S300"/>
      <c r="T300"/>
    </row>
    <row r="301" spans="1:20">
      <c r="A301">
        <v>101</v>
      </c>
      <c r="B301" t="s">
        <v>220</v>
      </c>
      <c r="C301" t="s">
        <v>196</v>
      </c>
      <c r="D301">
        <v>0</v>
      </c>
      <c r="E301">
        <f>D301*12</f>
        <v>0</v>
      </c>
      <c r="G301" s="85">
        <f t="shared" si="17"/>
        <v>0</v>
      </c>
      <c r="H301" s="87">
        <f t="shared" si="18"/>
        <v>0.99999999999999944</v>
      </c>
      <c r="I301" t="s">
        <v>562</v>
      </c>
      <c r="J301">
        <v>300</v>
      </c>
      <c r="K301" s="165">
        <f t="shared" si="19"/>
        <v>2.9154518950437317E-3</v>
      </c>
      <c r="L301" s="164">
        <f t="shared" si="20"/>
        <v>0.87463556851311641</v>
      </c>
      <c r="M301"/>
      <c r="N301"/>
      <c r="O301"/>
      <c r="P301"/>
      <c r="Q301"/>
      <c r="S301"/>
      <c r="T301"/>
    </row>
    <row r="302" spans="1:20">
      <c r="A302">
        <v>104</v>
      </c>
      <c r="B302" t="s">
        <v>223</v>
      </c>
      <c r="C302" t="s">
        <v>196</v>
      </c>
      <c r="D302">
        <v>0</v>
      </c>
      <c r="E302">
        <f>D302*12</f>
        <v>0</v>
      </c>
      <c r="G302" s="85">
        <f t="shared" si="17"/>
        <v>0</v>
      </c>
      <c r="H302" s="87">
        <f t="shared" si="18"/>
        <v>0.99999999999999944</v>
      </c>
      <c r="I302" t="s">
        <v>562</v>
      </c>
      <c r="J302">
        <v>301</v>
      </c>
      <c r="K302" s="165">
        <f t="shared" si="19"/>
        <v>2.9154518950437317E-3</v>
      </c>
      <c r="L302" s="164">
        <f t="shared" si="20"/>
        <v>0.87755102040816013</v>
      </c>
      <c r="M302"/>
      <c r="N302"/>
      <c r="O302"/>
      <c r="P302"/>
      <c r="Q302"/>
      <c r="S302"/>
      <c r="T302"/>
    </row>
    <row r="303" spans="1:20">
      <c r="A303">
        <v>107</v>
      </c>
      <c r="B303" t="s">
        <v>226</v>
      </c>
      <c r="C303" t="s">
        <v>196</v>
      </c>
      <c r="D303">
        <v>0</v>
      </c>
      <c r="E303">
        <f>D303*12</f>
        <v>0</v>
      </c>
      <c r="G303" s="85">
        <f t="shared" si="17"/>
        <v>0</v>
      </c>
      <c r="H303" s="87">
        <f t="shared" si="18"/>
        <v>0.99999999999999944</v>
      </c>
      <c r="I303" t="s">
        <v>562</v>
      </c>
      <c r="J303">
        <v>302</v>
      </c>
      <c r="K303" s="165">
        <f t="shared" si="19"/>
        <v>2.9154518950437317E-3</v>
      </c>
      <c r="L303" s="164">
        <f t="shared" si="20"/>
        <v>0.88046647230320385</v>
      </c>
      <c r="M303"/>
      <c r="N303"/>
      <c r="O303"/>
      <c r="P303"/>
      <c r="Q303"/>
      <c r="S303"/>
      <c r="T303"/>
    </row>
    <row r="304" spans="1:20">
      <c r="A304">
        <v>124</v>
      </c>
      <c r="B304" t="s">
        <v>244</v>
      </c>
      <c r="C304" t="s">
        <v>231</v>
      </c>
      <c r="D304">
        <v>0</v>
      </c>
      <c r="E304">
        <f>D304*16</f>
        <v>0</v>
      </c>
      <c r="G304" s="85">
        <f t="shared" si="17"/>
        <v>0</v>
      </c>
      <c r="H304" s="87">
        <f t="shared" si="18"/>
        <v>0.99999999999999944</v>
      </c>
      <c r="I304" t="s">
        <v>562</v>
      </c>
      <c r="J304">
        <v>303</v>
      </c>
      <c r="K304" s="165">
        <f t="shared" si="19"/>
        <v>2.9154518950437317E-3</v>
      </c>
      <c r="L304" s="164">
        <f t="shared" si="20"/>
        <v>0.88338192419824757</v>
      </c>
      <c r="M304"/>
      <c r="N304"/>
      <c r="O304"/>
      <c r="P304"/>
      <c r="Q304"/>
      <c r="S304"/>
      <c r="T304"/>
    </row>
    <row r="305" spans="1:20">
      <c r="A305">
        <v>126</v>
      </c>
      <c r="B305" t="s">
        <v>246</v>
      </c>
      <c r="C305" t="s">
        <v>231</v>
      </c>
      <c r="D305">
        <v>0</v>
      </c>
      <c r="E305">
        <f>D305*16</f>
        <v>0</v>
      </c>
      <c r="G305" s="85">
        <f t="shared" si="17"/>
        <v>0</v>
      </c>
      <c r="H305" s="87">
        <f t="shared" si="18"/>
        <v>0.99999999999999944</v>
      </c>
      <c r="I305" t="s">
        <v>562</v>
      </c>
      <c r="J305">
        <v>304</v>
      </c>
      <c r="K305" s="165">
        <f t="shared" si="19"/>
        <v>2.9154518950437317E-3</v>
      </c>
      <c r="L305" s="164">
        <f t="shared" si="20"/>
        <v>0.88629737609329129</v>
      </c>
      <c r="M305"/>
      <c r="N305"/>
      <c r="O305"/>
      <c r="P305"/>
      <c r="Q305"/>
      <c r="S305"/>
      <c r="T305"/>
    </row>
    <row r="306" spans="1:20">
      <c r="A306">
        <v>127</v>
      </c>
      <c r="B306" t="s">
        <v>247</v>
      </c>
      <c r="C306" t="s">
        <v>231</v>
      </c>
      <c r="D306">
        <v>0</v>
      </c>
      <c r="E306">
        <f>D306*16</f>
        <v>0</v>
      </c>
      <c r="G306" s="85">
        <f t="shared" si="17"/>
        <v>0</v>
      </c>
      <c r="H306" s="87">
        <f t="shared" si="18"/>
        <v>0.99999999999999944</v>
      </c>
      <c r="I306" t="s">
        <v>562</v>
      </c>
      <c r="J306">
        <v>305</v>
      </c>
      <c r="K306" s="165">
        <f t="shared" si="19"/>
        <v>2.9154518950437317E-3</v>
      </c>
      <c r="L306" s="164">
        <f t="shared" si="20"/>
        <v>0.88921282798833501</v>
      </c>
      <c r="M306"/>
      <c r="N306"/>
      <c r="O306"/>
      <c r="P306"/>
      <c r="Q306"/>
      <c r="S306"/>
      <c r="T306"/>
    </row>
    <row r="307" spans="1:20">
      <c r="A307">
        <v>131</v>
      </c>
      <c r="B307" t="s">
        <v>252</v>
      </c>
      <c r="C307" t="s">
        <v>251</v>
      </c>
      <c r="D307">
        <v>0</v>
      </c>
      <c r="E307">
        <f t="shared" ref="E307:E312" si="21">D307*17</f>
        <v>0</v>
      </c>
      <c r="G307" s="85">
        <f t="shared" si="17"/>
        <v>0</v>
      </c>
      <c r="H307" s="87">
        <f t="shared" si="18"/>
        <v>0.99999999999999944</v>
      </c>
      <c r="I307" t="s">
        <v>562</v>
      </c>
      <c r="J307">
        <v>306</v>
      </c>
      <c r="K307" s="165">
        <f t="shared" si="19"/>
        <v>2.9154518950437317E-3</v>
      </c>
      <c r="L307" s="164">
        <f t="shared" si="20"/>
        <v>0.89212827988337873</v>
      </c>
      <c r="M307"/>
      <c r="N307"/>
      <c r="O307"/>
      <c r="P307"/>
      <c r="Q307"/>
      <c r="S307"/>
      <c r="T307"/>
    </row>
    <row r="308" spans="1:20">
      <c r="A308">
        <v>153</v>
      </c>
      <c r="B308" t="s">
        <v>274</v>
      </c>
      <c r="C308" t="s">
        <v>251</v>
      </c>
      <c r="D308">
        <v>0</v>
      </c>
      <c r="E308">
        <f t="shared" si="21"/>
        <v>0</v>
      </c>
      <c r="G308" s="85">
        <f t="shared" si="17"/>
        <v>0</v>
      </c>
      <c r="H308" s="87">
        <f t="shared" si="18"/>
        <v>0.99999999999999944</v>
      </c>
      <c r="I308" t="s">
        <v>562</v>
      </c>
      <c r="J308">
        <v>307</v>
      </c>
      <c r="K308" s="165">
        <f t="shared" si="19"/>
        <v>2.9154518950437317E-3</v>
      </c>
      <c r="L308" s="164">
        <f t="shared" si="20"/>
        <v>0.89504373177842245</v>
      </c>
      <c r="M308"/>
      <c r="N308"/>
      <c r="O308"/>
      <c r="P308"/>
      <c r="Q308"/>
      <c r="S308"/>
      <c r="T308"/>
    </row>
    <row r="309" spans="1:20">
      <c r="A309">
        <v>160</v>
      </c>
      <c r="B309" t="s">
        <v>281</v>
      </c>
      <c r="C309" t="s">
        <v>251</v>
      </c>
      <c r="D309">
        <v>0</v>
      </c>
      <c r="E309">
        <f t="shared" si="21"/>
        <v>0</v>
      </c>
      <c r="G309" s="85">
        <f t="shared" si="17"/>
        <v>0</v>
      </c>
      <c r="H309" s="87">
        <f t="shared" si="18"/>
        <v>0.99999999999999944</v>
      </c>
      <c r="I309" t="s">
        <v>562</v>
      </c>
      <c r="J309">
        <v>308</v>
      </c>
      <c r="K309" s="165">
        <f t="shared" si="19"/>
        <v>2.9154518950437317E-3</v>
      </c>
      <c r="L309" s="164">
        <f t="shared" si="20"/>
        <v>0.89795918367346617</v>
      </c>
      <c r="M309"/>
      <c r="N309"/>
      <c r="O309"/>
      <c r="P309"/>
      <c r="Q309"/>
      <c r="S309"/>
      <c r="T309"/>
    </row>
    <row r="310" spans="1:20">
      <c r="A310">
        <v>165</v>
      </c>
      <c r="B310" t="s">
        <v>286</v>
      </c>
      <c r="C310" t="s">
        <v>251</v>
      </c>
      <c r="D310">
        <v>0</v>
      </c>
      <c r="E310">
        <f t="shared" si="21"/>
        <v>0</v>
      </c>
      <c r="G310" s="85">
        <f t="shared" si="17"/>
        <v>0</v>
      </c>
      <c r="H310" s="87">
        <f t="shared" si="18"/>
        <v>0.99999999999999944</v>
      </c>
      <c r="I310" t="s">
        <v>562</v>
      </c>
      <c r="J310">
        <v>309</v>
      </c>
      <c r="K310" s="165">
        <f t="shared" si="19"/>
        <v>2.9154518950437317E-3</v>
      </c>
      <c r="L310" s="164">
        <f t="shared" si="20"/>
        <v>0.90087463556850988</v>
      </c>
      <c r="M310"/>
      <c r="N310"/>
      <c r="O310"/>
      <c r="P310"/>
      <c r="Q310"/>
      <c r="S310"/>
      <c r="T310"/>
    </row>
    <row r="311" spans="1:20">
      <c r="A311">
        <v>166</v>
      </c>
      <c r="B311" t="s">
        <v>287</v>
      </c>
      <c r="C311" t="s">
        <v>251</v>
      </c>
      <c r="D311">
        <v>0</v>
      </c>
      <c r="E311">
        <f t="shared" si="21"/>
        <v>0</v>
      </c>
      <c r="G311" s="85">
        <f t="shared" si="17"/>
        <v>0</v>
      </c>
      <c r="H311" s="87">
        <f t="shared" si="18"/>
        <v>0.99999999999999944</v>
      </c>
      <c r="I311" t="s">
        <v>562</v>
      </c>
      <c r="J311">
        <v>310</v>
      </c>
      <c r="K311" s="165">
        <f t="shared" si="19"/>
        <v>2.9154518950437317E-3</v>
      </c>
      <c r="L311" s="164">
        <f t="shared" si="20"/>
        <v>0.9037900874635536</v>
      </c>
      <c r="M311"/>
      <c r="N311"/>
      <c r="O311"/>
      <c r="P311"/>
      <c r="Q311"/>
      <c r="S311"/>
      <c r="T311"/>
    </row>
    <row r="312" spans="1:20">
      <c r="A312">
        <v>180</v>
      </c>
      <c r="B312" t="s">
        <v>301</v>
      </c>
      <c r="C312" t="s">
        <v>251</v>
      </c>
      <c r="D312">
        <v>0</v>
      </c>
      <c r="E312">
        <f t="shared" si="21"/>
        <v>0</v>
      </c>
      <c r="G312" s="85">
        <f t="shared" si="17"/>
        <v>0</v>
      </c>
      <c r="H312" s="87">
        <f t="shared" si="18"/>
        <v>0.99999999999999944</v>
      </c>
      <c r="I312" t="s">
        <v>562</v>
      </c>
      <c r="J312">
        <v>311</v>
      </c>
      <c r="K312" s="165">
        <f t="shared" si="19"/>
        <v>2.9154518950437317E-3</v>
      </c>
      <c r="L312" s="164">
        <f t="shared" si="20"/>
        <v>0.90670553935859732</v>
      </c>
      <c r="M312"/>
      <c r="N312"/>
      <c r="O312"/>
      <c r="P312"/>
      <c r="Q312"/>
      <c r="S312"/>
      <c r="T312"/>
    </row>
    <row r="313" spans="1:20">
      <c r="A313">
        <v>191</v>
      </c>
      <c r="B313" t="s">
        <v>313</v>
      </c>
      <c r="C313" t="s">
        <v>309</v>
      </c>
      <c r="D313">
        <v>0</v>
      </c>
      <c r="E313">
        <f t="shared" ref="E313:E321" si="22">D313*15</f>
        <v>0</v>
      </c>
      <c r="G313" s="85">
        <f t="shared" si="17"/>
        <v>0</v>
      </c>
      <c r="H313" s="87">
        <f t="shared" si="18"/>
        <v>0.99999999999999944</v>
      </c>
      <c r="I313" t="s">
        <v>562</v>
      </c>
      <c r="J313">
        <v>312</v>
      </c>
      <c r="K313" s="165">
        <f t="shared" si="19"/>
        <v>2.9154518950437317E-3</v>
      </c>
      <c r="L313" s="164">
        <f t="shared" si="20"/>
        <v>0.90962099125364104</v>
      </c>
      <c r="M313"/>
      <c r="N313"/>
      <c r="O313"/>
      <c r="P313"/>
      <c r="Q313"/>
      <c r="S313"/>
      <c r="T313"/>
    </row>
    <row r="314" spans="1:20">
      <c r="A314">
        <v>198</v>
      </c>
      <c r="B314" t="s">
        <v>320</v>
      </c>
      <c r="C314" t="s">
        <v>309</v>
      </c>
      <c r="D314">
        <v>0</v>
      </c>
      <c r="E314">
        <f t="shared" si="22"/>
        <v>0</v>
      </c>
      <c r="G314" s="85">
        <f t="shared" si="17"/>
        <v>0</v>
      </c>
      <c r="H314" s="87">
        <f t="shared" si="18"/>
        <v>0.99999999999999944</v>
      </c>
      <c r="I314" t="s">
        <v>562</v>
      </c>
      <c r="J314">
        <v>313</v>
      </c>
      <c r="K314" s="165">
        <f t="shared" si="19"/>
        <v>2.9154518950437317E-3</v>
      </c>
      <c r="L314" s="164">
        <f t="shared" si="20"/>
        <v>0.91253644314868476</v>
      </c>
      <c r="M314"/>
      <c r="N314"/>
      <c r="O314"/>
      <c r="P314"/>
      <c r="Q314"/>
      <c r="S314"/>
      <c r="T314"/>
    </row>
    <row r="315" spans="1:20">
      <c r="A315">
        <v>199</v>
      </c>
      <c r="B315" t="s">
        <v>321</v>
      </c>
      <c r="C315" t="s">
        <v>309</v>
      </c>
      <c r="D315">
        <v>0</v>
      </c>
      <c r="E315">
        <f t="shared" si="22"/>
        <v>0</v>
      </c>
      <c r="G315" s="85">
        <f t="shared" si="17"/>
        <v>0</v>
      </c>
      <c r="H315" s="87">
        <f t="shared" si="18"/>
        <v>0.99999999999999944</v>
      </c>
      <c r="I315" t="s">
        <v>562</v>
      </c>
      <c r="J315">
        <v>314</v>
      </c>
      <c r="K315" s="165">
        <f t="shared" si="19"/>
        <v>2.9154518950437317E-3</v>
      </c>
      <c r="L315" s="164">
        <f t="shared" si="20"/>
        <v>0.91545189504372848</v>
      </c>
      <c r="M315"/>
      <c r="N315"/>
      <c r="O315"/>
      <c r="P315"/>
      <c r="Q315"/>
      <c r="S315"/>
      <c r="T315"/>
    </row>
    <row r="316" spans="1:20">
      <c r="A316">
        <v>205</v>
      </c>
      <c r="B316" t="s">
        <v>327</v>
      </c>
      <c r="C316" t="s">
        <v>309</v>
      </c>
      <c r="D316">
        <v>0</v>
      </c>
      <c r="E316">
        <f t="shared" si="22"/>
        <v>0</v>
      </c>
      <c r="G316" s="85">
        <f t="shared" si="17"/>
        <v>0</v>
      </c>
      <c r="H316" s="87">
        <f t="shared" si="18"/>
        <v>0.99999999999999944</v>
      </c>
      <c r="I316" t="s">
        <v>562</v>
      </c>
      <c r="J316">
        <v>315</v>
      </c>
      <c r="K316" s="165">
        <f t="shared" si="19"/>
        <v>2.9154518950437317E-3</v>
      </c>
      <c r="L316" s="164">
        <f t="shared" si="20"/>
        <v>0.9183673469387722</v>
      </c>
      <c r="M316"/>
      <c r="N316"/>
      <c r="O316"/>
      <c r="P316"/>
      <c r="Q316"/>
      <c r="S316"/>
      <c r="T316"/>
    </row>
    <row r="317" spans="1:20">
      <c r="A317">
        <v>208</v>
      </c>
      <c r="B317" t="s">
        <v>330</v>
      </c>
      <c r="C317" t="s">
        <v>309</v>
      </c>
      <c r="D317">
        <v>0</v>
      </c>
      <c r="E317">
        <f t="shared" si="22"/>
        <v>0</v>
      </c>
      <c r="G317" s="85">
        <f t="shared" si="17"/>
        <v>0</v>
      </c>
      <c r="H317" s="87">
        <f t="shared" si="18"/>
        <v>0.99999999999999944</v>
      </c>
      <c r="I317" t="s">
        <v>562</v>
      </c>
      <c r="J317">
        <v>316</v>
      </c>
      <c r="K317" s="165">
        <f t="shared" si="19"/>
        <v>2.9154518950437317E-3</v>
      </c>
      <c r="L317" s="164">
        <f t="shared" si="20"/>
        <v>0.92128279883381592</v>
      </c>
      <c r="M317"/>
      <c r="N317"/>
      <c r="O317"/>
      <c r="P317"/>
      <c r="Q317"/>
      <c r="S317"/>
      <c r="T317"/>
    </row>
    <row r="318" spans="1:20">
      <c r="A318">
        <v>210</v>
      </c>
      <c r="B318" t="s">
        <v>332</v>
      </c>
      <c r="C318" t="s">
        <v>309</v>
      </c>
      <c r="D318">
        <v>0</v>
      </c>
      <c r="E318">
        <f t="shared" si="22"/>
        <v>0</v>
      </c>
      <c r="G318" s="85">
        <f t="shared" si="17"/>
        <v>0</v>
      </c>
      <c r="H318" s="87">
        <f t="shared" si="18"/>
        <v>0.99999999999999944</v>
      </c>
      <c r="I318" t="s">
        <v>562</v>
      </c>
      <c r="J318">
        <v>317</v>
      </c>
      <c r="K318" s="165">
        <f t="shared" si="19"/>
        <v>2.9154518950437317E-3</v>
      </c>
      <c r="L318" s="164">
        <f t="shared" si="20"/>
        <v>0.92419825072885964</v>
      </c>
      <c r="M318"/>
      <c r="N318"/>
      <c r="O318"/>
      <c r="P318"/>
      <c r="Q318"/>
      <c r="S318"/>
      <c r="T318"/>
    </row>
    <row r="319" spans="1:20">
      <c r="A319">
        <v>211</v>
      </c>
      <c r="B319" t="s">
        <v>333</v>
      </c>
      <c r="C319" t="s">
        <v>309</v>
      </c>
      <c r="D319">
        <v>0</v>
      </c>
      <c r="E319">
        <f t="shared" si="22"/>
        <v>0</v>
      </c>
      <c r="G319" s="85">
        <f t="shared" si="17"/>
        <v>0</v>
      </c>
      <c r="H319" s="87">
        <f t="shared" si="18"/>
        <v>0.99999999999999944</v>
      </c>
      <c r="I319" t="s">
        <v>562</v>
      </c>
      <c r="J319">
        <v>318</v>
      </c>
      <c r="K319" s="165">
        <f t="shared" si="19"/>
        <v>2.9154518950437317E-3</v>
      </c>
      <c r="L319" s="164">
        <f t="shared" si="20"/>
        <v>0.92711370262390336</v>
      </c>
      <c r="M319"/>
      <c r="N319"/>
      <c r="O319"/>
      <c r="P319"/>
      <c r="Q319"/>
      <c r="S319"/>
      <c r="T319"/>
    </row>
    <row r="320" spans="1:20">
      <c r="A320">
        <v>219</v>
      </c>
      <c r="B320" t="s">
        <v>341</v>
      </c>
      <c r="C320" t="s">
        <v>309</v>
      </c>
      <c r="D320">
        <v>0</v>
      </c>
      <c r="E320">
        <f t="shared" si="22"/>
        <v>0</v>
      </c>
      <c r="G320" s="85">
        <f t="shared" si="17"/>
        <v>0</v>
      </c>
      <c r="H320" s="87">
        <f t="shared" si="18"/>
        <v>0.99999999999999944</v>
      </c>
      <c r="I320" t="s">
        <v>562</v>
      </c>
      <c r="J320">
        <v>319</v>
      </c>
      <c r="K320" s="165">
        <f t="shared" si="19"/>
        <v>2.9154518950437317E-3</v>
      </c>
      <c r="L320" s="164">
        <f t="shared" si="20"/>
        <v>0.93002915451894708</v>
      </c>
      <c r="M320"/>
      <c r="N320"/>
      <c r="O320"/>
      <c r="P320"/>
      <c r="Q320"/>
      <c r="S320"/>
      <c r="T320"/>
    </row>
    <row r="321" spans="1:20">
      <c r="A321">
        <v>220</v>
      </c>
      <c r="B321" t="s">
        <v>342</v>
      </c>
      <c r="C321" t="s">
        <v>309</v>
      </c>
      <c r="D321">
        <v>0</v>
      </c>
      <c r="E321">
        <f t="shared" si="22"/>
        <v>0</v>
      </c>
      <c r="G321" s="85">
        <f t="shared" si="17"/>
        <v>0</v>
      </c>
      <c r="H321" s="87">
        <f t="shared" si="18"/>
        <v>0.99999999999999944</v>
      </c>
      <c r="I321" t="s">
        <v>562</v>
      </c>
      <c r="J321">
        <v>320</v>
      </c>
      <c r="K321" s="165">
        <f t="shared" si="19"/>
        <v>2.9154518950437317E-3</v>
      </c>
      <c r="L321" s="164">
        <f t="shared" si="20"/>
        <v>0.9329446064139908</v>
      </c>
      <c r="M321"/>
      <c r="N321"/>
      <c r="O321"/>
      <c r="P321"/>
      <c r="Q321"/>
      <c r="S321"/>
      <c r="T321"/>
    </row>
    <row r="322" spans="1:20">
      <c r="A322">
        <v>227</v>
      </c>
      <c r="B322" t="s">
        <v>350</v>
      </c>
      <c r="C322" t="s">
        <v>348</v>
      </c>
      <c r="D322">
        <v>0</v>
      </c>
      <c r="E322">
        <f t="shared" ref="E322:E327" si="23">D322*7</f>
        <v>0</v>
      </c>
      <c r="G322" s="85">
        <f t="shared" ref="G322:G344" si="24">D322/$D$345</f>
        <v>0</v>
      </c>
      <c r="H322" s="87">
        <f t="shared" si="18"/>
        <v>0.99999999999999944</v>
      </c>
      <c r="I322" t="s">
        <v>562</v>
      </c>
      <c r="J322">
        <v>321</v>
      </c>
      <c r="K322" s="165">
        <f t="shared" si="19"/>
        <v>2.9154518950437317E-3</v>
      </c>
      <c r="L322" s="164">
        <f t="shared" si="20"/>
        <v>0.93586005830903451</v>
      </c>
      <c r="M322"/>
      <c r="N322"/>
      <c r="O322"/>
      <c r="P322"/>
      <c r="Q322"/>
      <c r="S322"/>
      <c r="T322"/>
    </row>
    <row r="323" spans="1:20">
      <c r="A323">
        <v>230</v>
      </c>
      <c r="B323" t="s">
        <v>353</v>
      </c>
      <c r="C323" t="s">
        <v>348</v>
      </c>
      <c r="D323">
        <v>0</v>
      </c>
      <c r="E323">
        <f t="shared" si="23"/>
        <v>0</v>
      </c>
      <c r="G323" s="85">
        <f t="shared" si="24"/>
        <v>0</v>
      </c>
      <c r="H323" s="87">
        <f t="shared" ref="H323:H344" si="25">H322+G323</f>
        <v>0.99999999999999944</v>
      </c>
      <c r="I323" t="s">
        <v>562</v>
      </c>
      <c r="J323">
        <v>322</v>
      </c>
      <c r="K323" s="165">
        <f t="shared" ref="K323:K344" si="26">1/343</f>
        <v>2.9154518950437317E-3</v>
      </c>
      <c r="L323" s="164">
        <f t="shared" si="20"/>
        <v>0.93877551020407823</v>
      </c>
      <c r="M323"/>
      <c r="N323"/>
      <c r="O323"/>
      <c r="P323"/>
      <c r="Q323"/>
      <c r="S323"/>
      <c r="T323"/>
    </row>
    <row r="324" spans="1:20">
      <c r="A324">
        <v>231</v>
      </c>
      <c r="B324" t="s">
        <v>354</v>
      </c>
      <c r="C324" t="s">
        <v>348</v>
      </c>
      <c r="D324">
        <v>0</v>
      </c>
      <c r="E324">
        <f t="shared" si="23"/>
        <v>0</v>
      </c>
      <c r="G324" s="85">
        <f t="shared" si="24"/>
        <v>0</v>
      </c>
      <c r="H324" s="87">
        <f t="shared" si="25"/>
        <v>0.99999999999999944</v>
      </c>
      <c r="I324" t="s">
        <v>562</v>
      </c>
      <c r="J324">
        <v>323</v>
      </c>
      <c r="K324" s="165">
        <f t="shared" si="26"/>
        <v>2.9154518950437317E-3</v>
      </c>
      <c r="L324" s="164">
        <f t="shared" ref="L324:L344" si="27">L323+K324</f>
        <v>0.94169096209912195</v>
      </c>
      <c r="M324"/>
      <c r="N324"/>
      <c r="O324"/>
      <c r="P324"/>
      <c r="Q324"/>
      <c r="S324"/>
      <c r="T324"/>
    </row>
    <row r="325" spans="1:20">
      <c r="A325">
        <v>244</v>
      </c>
      <c r="B325" t="s">
        <v>367</v>
      </c>
      <c r="C325" t="s">
        <v>348</v>
      </c>
      <c r="D325">
        <v>0</v>
      </c>
      <c r="E325">
        <f t="shared" si="23"/>
        <v>0</v>
      </c>
      <c r="G325" s="85">
        <f t="shared" si="24"/>
        <v>0</v>
      </c>
      <c r="H325" s="87">
        <f t="shared" si="25"/>
        <v>0.99999999999999944</v>
      </c>
      <c r="I325" t="s">
        <v>562</v>
      </c>
      <c r="J325">
        <v>324</v>
      </c>
      <c r="K325" s="165">
        <f t="shared" si="26"/>
        <v>2.9154518950437317E-3</v>
      </c>
      <c r="L325" s="164">
        <f t="shared" si="27"/>
        <v>0.94460641399416567</v>
      </c>
      <c r="M325"/>
      <c r="N325"/>
      <c r="O325"/>
      <c r="P325"/>
      <c r="Q325"/>
      <c r="S325"/>
      <c r="T325"/>
    </row>
    <row r="326" spans="1:20">
      <c r="A326">
        <v>245</v>
      </c>
      <c r="B326" t="s">
        <v>368</v>
      </c>
      <c r="C326" t="s">
        <v>348</v>
      </c>
      <c r="D326">
        <v>0</v>
      </c>
      <c r="E326">
        <f t="shared" si="23"/>
        <v>0</v>
      </c>
      <c r="G326" s="85">
        <f t="shared" si="24"/>
        <v>0</v>
      </c>
      <c r="H326" s="87">
        <f t="shared" si="25"/>
        <v>0.99999999999999944</v>
      </c>
      <c r="I326" t="s">
        <v>562</v>
      </c>
      <c r="J326">
        <v>325</v>
      </c>
      <c r="K326" s="165">
        <f t="shared" si="26"/>
        <v>2.9154518950437317E-3</v>
      </c>
      <c r="L326" s="164">
        <f t="shared" si="27"/>
        <v>0.94752186588920939</v>
      </c>
      <c r="M326"/>
      <c r="N326"/>
      <c r="O326"/>
      <c r="P326"/>
      <c r="Q326"/>
      <c r="S326"/>
      <c r="T326"/>
    </row>
    <row r="327" spans="1:20">
      <c r="A327">
        <v>248</v>
      </c>
      <c r="B327" t="s">
        <v>371</v>
      </c>
      <c r="C327" t="s">
        <v>348</v>
      </c>
      <c r="D327">
        <v>0</v>
      </c>
      <c r="E327">
        <f t="shared" si="23"/>
        <v>0</v>
      </c>
      <c r="G327" s="85">
        <f t="shared" si="24"/>
        <v>0</v>
      </c>
      <c r="H327" s="87">
        <f t="shared" si="25"/>
        <v>0.99999999999999944</v>
      </c>
      <c r="I327" t="s">
        <v>562</v>
      </c>
      <c r="J327">
        <v>326</v>
      </c>
      <c r="K327" s="165">
        <f t="shared" si="26"/>
        <v>2.9154518950437317E-3</v>
      </c>
      <c r="L327" s="164">
        <f t="shared" si="27"/>
        <v>0.95043731778425311</v>
      </c>
      <c r="M327"/>
      <c r="N327"/>
      <c r="O327"/>
      <c r="P327"/>
      <c r="Q327"/>
      <c r="S327"/>
      <c r="T327"/>
    </row>
    <row r="328" spans="1:20">
      <c r="A328">
        <v>253</v>
      </c>
      <c r="B328" t="s">
        <v>377</v>
      </c>
      <c r="C328" t="s">
        <v>373</v>
      </c>
      <c r="D328">
        <v>0</v>
      </c>
      <c r="E328">
        <f t="shared" ref="E328:E334" si="28">D328*6</f>
        <v>0</v>
      </c>
      <c r="G328" s="85">
        <f t="shared" si="24"/>
        <v>0</v>
      </c>
      <c r="H328" s="87">
        <f t="shared" si="25"/>
        <v>0.99999999999999944</v>
      </c>
      <c r="I328" t="s">
        <v>562</v>
      </c>
      <c r="J328">
        <v>327</v>
      </c>
      <c r="K328" s="165">
        <f t="shared" si="26"/>
        <v>2.9154518950437317E-3</v>
      </c>
      <c r="L328" s="164">
        <f t="shared" si="27"/>
        <v>0.95335276967929683</v>
      </c>
      <c r="M328"/>
      <c r="N328"/>
      <c r="O328"/>
      <c r="P328"/>
      <c r="Q328"/>
      <c r="S328"/>
      <c r="T328"/>
    </row>
    <row r="329" spans="1:20">
      <c r="A329">
        <v>257</v>
      </c>
      <c r="B329" t="s">
        <v>381</v>
      </c>
      <c r="C329" t="s">
        <v>373</v>
      </c>
      <c r="D329">
        <v>0</v>
      </c>
      <c r="E329">
        <f t="shared" si="28"/>
        <v>0</v>
      </c>
      <c r="G329" s="85">
        <f t="shared" si="24"/>
        <v>0</v>
      </c>
      <c r="H329" s="87">
        <f t="shared" si="25"/>
        <v>0.99999999999999944</v>
      </c>
      <c r="I329" t="s">
        <v>562</v>
      </c>
      <c r="J329">
        <v>328</v>
      </c>
      <c r="K329" s="165">
        <f t="shared" si="26"/>
        <v>2.9154518950437317E-3</v>
      </c>
      <c r="L329" s="164">
        <f t="shared" si="27"/>
        <v>0.95626822157434055</v>
      </c>
      <c r="M329"/>
      <c r="N329"/>
      <c r="O329"/>
      <c r="P329"/>
      <c r="Q329"/>
      <c r="S329"/>
      <c r="T329"/>
    </row>
    <row r="330" spans="1:20">
      <c r="A330">
        <v>266</v>
      </c>
      <c r="B330" t="s">
        <v>390</v>
      </c>
      <c r="C330" t="s">
        <v>373</v>
      </c>
      <c r="D330">
        <v>0</v>
      </c>
      <c r="E330">
        <f t="shared" si="28"/>
        <v>0</v>
      </c>
      <c r="G330" s="85">
        <f t="shared" si="24"/>
        <v>0</v>
      </c>
      <c r="H330" s="87">
        <f t="shared" si="25"/>
        <v>0.99999999999999944</v>
      </c>
      <c r="I330" t="s">
        <v>562</v>
      </c>
      <c r="J330">
        <v>329</v>
      </c>
      <c r="K330" s="165">
        <f t="shared" si="26"/>
        <v>2.9154518950437317E-3</v>
      </c>
      <c r="L330" s="164">
        <f t="shared" si="27"/>
        <v>0.95918367346938427</v>
      </c>
      <c r="M330"/>
      <c r="N330"/>
      <c r="O330"/>
      <c r="P330"/>
      <c r="Q330"/>
      <c r="S330"/>
      <c r="T330"/>
    </row>
    <row r="331" spans="1:20">
      <c r="A331">
        <v>268</v>
      </c>
      <c r="B331" t="s">
        <v>392</v>
      </c>
      <c r="C331" t="s">
        <v>373</v>
      </c>
      <c r="D331">
        <v>0</v>
      </c>
      <c r="E331">
        <f t="shared" si="28"/>
        <v>0</v>
      </c>
      <c r="G331" s="85">
        <f t="shared" si="24"/>
        <v>0</v>
      </c>
      <c r="H331" s="87">
        <f t="shared" si="25"/>
        <v>0.99999999999999944</v>
      </c>
      <c r="I331" t="s">
        <v>562</v>
      </c>
      <c r="J331">
        <v>330</v>
      </c>
      <c r="K331" s="165">
        <f t="shared" si="26"/>
        <v>2.9154518950437317E-3</v>
      </c>
      <c r="L331" s="164">
        <f t="shared" si="27"/>
        <v>0.96209912536442799</v>
      </c>
      <c r="M331"/>
      <c r="N331"/>
      <c r="O331"/>
      <c r="P331"/>
      <c r="Q331"/>
      <c r="S331"/>
      <c r="T331"/>
    </row>
    <row r="332" spans="1:20">
      <c r="A332">
        <v>269</v>
      </c>
      <c r="B332" t="s">
        <v>393</v>
      </c>
      <c r="C332" t="s">
        <v>373</v>
      </c>
      <c r="D332">
        <v>0</v>
      </c>
      <c r="E332">
        <f t="shared" si="28"/>
        <v>0</v>
      </c>
      <c r="G332" s="85">
        <f t="shared" si="24"/>
        <v>0</v>
      </c>
      <c r="H332" s="87">
        <f t="shared" si="25"/>
        <v>0.99999999999999944</v>
      </c>
      <c r="I332" t="s">
        <v>562</v>
      </c>
      <c r="J332">
        <v>331</v>
      </c>
      <c r="K332" s="165">
        <f t="shared" si="26"/>
        <v>2.9154518950437317E-3</v>
      </c>
      <c r="L332" s="164">
        <f t="shared" si="27"/>
        <v>0.96501457725947171</v>
      </c>
      <c r="M332"/>
      <c r="N332"/>
      <c r="O332"/>
      <c r="P332"/>
      <c r="Q332"/>
      <c r="S332"/>
      <c r="T332"/>
    </row>
    <row r="333" spans="1:20">
      <c r="A333">
        <v>272</v>
      </c>
      <c r="B333" t="s">
        <v>396</v>
      </c>
      <c r="C333" t="s">
        <v>373</v>
      </c>
      <c r="D333">
        <v>0</v>
      </c>
      <c r="E333">
        <f t="shared" si="28"/>
        <v>0</v>
      </c>
      <c r="G333" s="85">
        <f t="shared" si="24"/>
        <v>0</v>
      </c>
      <c r="H333" s="87">
        <f t="shared" si="25"/>
        <v>0.99999999999999944</v>
      </c>
      <c r="I333" t="s">
        <v>562</v>
      </c>
      <c r="J333">
        <v>332</v>
      </c>
      <c r="K333" s="165">
        <f t="shared" si="26"/>
        <v>2.9154518950437317E-3</v>
      </c>
      <c r="L333" s="164">
        <f t="shared" si="27"/>
        <v>0.96793002915451543</v>
      </c>
      <c r="M333"/>
      <c r="N333"/>
      <c r="O333"/>
      <c r="P333"/>
      <c r="Q333"/>
      <c r="S333"/>
      <c r="T333"/>
    </row>
    <row r="334" spans="1:20">
      <c r="A334">
        <v>276</v>
      </c>
      <c r="B334" t="s">
        <v>400</v>
      </c>
      <c r="C334" t="s">
        <v>373</v>
      </c>
      <c r="D334">
        <v>0</v>
      </c>
      <c r="E334">
        <f t="shared" si="28"/>
        <v>0</v>
      </c>
      <c r="G334" s="85">
        <f t="shared" si="24"/>
        <v>0</v>
      </c>
      <c r="H334" s="87">
        <f t="shared" si="25"/>
        <v>0.99999999999999944</v>
      </c>
      <c r="I334" t="s">
        <v>562</v>
      </c>
      <c r="J334">
        <v>333</v>
      </c>
      <c r="K334" s="165">
        <f t="shared" si="26"/>
        <v>2.9154518950437317E-3</v>
      </c>
      <c r="L334" s="164">
        <f t="shared" si="27"/>
        <v>0.97084548104955914</v>
      </c>
      <c r="M334"/>
      <c r="N334"/>
      <c r="O334"/>
      <c r="P334"/>
      <c r="Q334"/>
      <c r="S334"/>
      <c r="T334"/>
    </row>
    <row r="335" spans="1:20">
      <c r="A335">
        <v>283</v>
      </c>
      <c r="B335" t="s">
        <v>408</v>
      </c>
      <c r="C335" t="s">
        <v>403</v>
      </c>
      <c r="D335">
        <v>0</v>
      </c>
      <c r="E335">
        <f t="shared" ref="E335:E342" si="29">D335*4</f>
        <v>0</v>
      </c>
      <c r="G335" s="85">
        <f t="shared" si="24"/>
        <v>0</v>
      </c>
      <c r="H335" s="87">
        <f t="shared" si="25"/>
        <v>0.99999999999999944</v>
      </c>
      <c r="I335" t="s">
        <v>562</v>
      </c>
      <c r="J335">
        <v>334</v>
      </c>
      <c r="K335" s="165">
        <f t="shared" si="26"/>
        <v>2.9154518950437317E-3</v>
      </c>
      <c r="L335" s="164">
        <f t="shared" si="27"/>
        <v>0.97376093294460286</v>
      </c>
      <c r="M335"/>
      <c r="N335"/>
      <c r="O335"/>
      <c r="P335"/>
      <c r="Q335"/>
      <c r="S335"/>
      <c r="T335"/>
    </row>
    <row r="336" spans="1:20">
      <c r="A336">
        <v>290</v>
      </c>
      <c r="B336" t="s">
        <v>415</v>
      </c>
      <c r="C336" t="s">
        <v>403</v>
      </c>
      <c r="D336">
        <v>0</v>
      </c>
      <c r="E336">
        <f t="shared" si="29"/>
        <v>0</v>
      </c>
      <c r="G336" s="85">
        <f t="shared" si="24"/>
        <v>0</v>
      </c>
      <c r="H336" s="87">
        <f t="shared" si="25"/>
        <v>0.99999999999999944</v>
      </c>
      <c r="I336" t="s">
        <v>562</v>
      </c>
      <c r="J336">
        <v>335</v>
      </c>
      <c r="K336" s="165">
        <f t="shared" si="26"/>
        <v>2.9154518950437317E-3</v>
      </c>
      <c r="L336" s="164">
        <f t="shared" si="27"/>
        <v>0.97667638483964658</v>
      </c>
      <c r="M336"/>
      <c r="N336"/>
      <c r="O336"/>
      <c r="P336"/>
      <c r="Q336"/>
      <c r="S336"/>
      <c r="T336"/>
    </row>
    <row r="337" spans="1:20">
      <c r="A337">
        <v>296</v>
      </c>
      <c r="B337" t="s">
        <v>421</v>
      </c>
      <c r="C337" t="s">
        <v>403</v>
      </c>
      <c r="D337">
        <v>0</v>
      </c>
      <c r="E337">
        <f t="shared" si="29"/>
        <v>0</v>
      </c>
      <c r="G337" s="85">
        <f t="shared" si="24"/>
        <v>0</v>
      </c>
      <c r="H337" s="87">
        <f t="shared" si="25"/>
        <v>0.99999999999999944</v>
      </c>
      <c r="I337" t="s">
        <v>562</v>
      </c>
      <c r="J337">
        <v>336</v>
      </c>
      <c r="K337" s="165">
        <f t="shared" si="26"/>
        <v>2.9154518950437317E-3</v>
      </c>
      <c r="L337" s="164">
        <f t="shared" si="27"/>
        <v>0.9795918367346903</v>
      </c>
      <c r="M337"/>
      <c r="N337"/>
      <c r="O337"/>
      <c r="P337"/>
      <c r="Q337"/>
      <c r="S337"/>
      <c r="T337"/>
    </row>
    <row r="338" spans="1:20">
      <c r="A338">
        <v>297</v>
      </c>
      <c r="B338" t="s">
        <v>422</v>
      </c>
      <c r="C338" t="s">
        <v>403</v>
      </c>
      <c r="D338">
        <v>0</v>
      </c>
      <c r="E338">
        <f t="shared" si="29"/>
        <v>0</v>
      </c>
      <c r="G338" s="85">
        <f t="shared" si="24"/>
        <v>0</v>
      </c>
      <c r="H338" s="87">
        <f t="shared" si="25"/>
        <v>0.99999999999999944</v>
      </c>
      <c r="I338" t="s">
        <v>562</v>
      </c>
      <c r="J338">
        <v>337</v>
      </c>
      <c r="K338" s="165">
        <f t="shared" si="26"/>
        <v>2.9154518950437317E-3</v>
      </c>
      <c r="L338" s="164">
        <f t="shared" si="27"/>
        <v>0.98250728862973402</v>
      </c>
      <c r="M338"/>
      <c r="N338"/>
      <c r="O338"/>
      <c r="P338"/>
      <c r="Q338"/>
      <c r="S338"/>
      <c r="T338"/>
    </row>
    <row r="339" spans="1:20">
      <c r="A339">
        <v>300</v>
      </c>
      <c r="B339" t="s">
        <v>425</v>
      </c>
      <c r="C339" t="s">
        <v>403</v>
      </c>
      <c r="D339">
        <v>0</v>
      </c>
      <c r="E339">
        <f t="shared" si="29"/>
        <v>0</v>
      </c>
      <c r="G339" s="85">
        <f t="shared" si="24"/>
        <v>0</v>
      </c>
      <c r="H339" s="87">
        <f t="shared" si="25"/>
        <v>0.99999999999999944</v>
      </c>
      <c r="I339" t="s">
        <v>562</v>
      </c>
      <c r="J339">
        <v>338</v>
      </c>
      <c r="K339" s="165">
        <f t="shared" si="26"/>
        <v>2.9154518950437317E-3</v>
      </c>
      <c r="L339" s="164">
        <f t="shared" si="27"/>
        <v>0.98542274052477774</v>
      </c>
      <c r="M339"/>
      <c r="N339"/>
      <c r="O339"/>
      <c r="P339"/>
      <c r="Q339"/>
      <c r="S339"/>
      <c r="T339"/>
    </row>
    <row r="340" spans="1:20">
      <c r="A340">
        <v>302</v>
      </c>
      <c r="B340" t="s">
        <v>427</v>
      </c>
      <c r="C340" t="s">
        <v>403</v>
      </c>
      <c r="D340">
        <v>0</v>
      </c>
      <c r="E340">
        <f t="shared" si="29"/>
        <v>0</v>
      </c>
      <c r="G340" s="85">
        <f t="shared" si="24"/>
        <v>0</v>
      </c>
      <c r="H340" s="87">
        <f t="shared" si="25"/>
        <v>0.99999999999999944</v>
      </c>
      <c r="I340" t="s">
        <v>562</v>
      </c>
      <c r="J340">
        <v>339</v>
      </c>
      <c r="K340" s="165">
        <f t="shared" si="26"/>
        <v>2.9154518950437317E-3</v>
      </c>
      <c r="L340" s="164">
        <f t="shared" si="27"/>
        <v>0.98833819241982146</v>
      </c>
      <c r="M340"/>
      <c r="N340"/>
      <c r="O340"/>
      <c r="P340"/>
      <c r="Q340"/>
      <c r="S340"/>
      <c r="T340"/>
    </row>
    <row r="341" spans="1:20">
      <c r="A341">
        <v>304</v>
      </c>
      <c r="B341" t="s">
        <v>429</v>
      </c>
      <c r="C341" t="s">
        <v>403</v>
      </c>
      <c r="D341">
        <v>0</v>
      </c>
      <c r="E341">
        <f t="shared" si="29"/>
        <v>0</v>
      </c>
      <c r="G341" s="85">
        <f t="shared" si="24"/>
        <v>0</v>
      </c>
      <c r="H341" s="87">
        <f t="shared" si="25"/>
        <v>0.99999999999999944</v>
      </c>
      <c r="I341" t="s">
        <v>562</v>
      </c>
      <c r="J341">
        <v>340</v>
      </c>
      <c r="K341" s="165">
        <f t="shared" si="26"/>
        <v>2.9154518950437317E-3</v>
      </c>
      <c r="L341" s="164">
        <f t="shared" si="27"/>
        <v>0.99125364431486518</v>
      </c>
      <c r="M341"/>
      <c r="N341"/>
      <c r="O341"/>
      <c r="P341"/>
      <c r="Q341"/>
      <c r="S341"/>
      <c r="T341"/>
    </row>
    <row r="342" spans="1:20">
      <c r="A342">
        <v>310</v>
      </c>
      <c r="B342" t="s">
        <v>435</v>
      </c>
      <c r="C342" t="s">
        <v>403</v>
      </c>
      <c r="D342">
        <v>0</v>
      </c>
      <c r="E342">
        <f t="shared" si="29"/>
        <v>0</v>
      </c>
      <c r="G342" s="85">
        <f t="shared" si="24"/>
        <v>0</v>
      </c>
      <c r="H342" s="87">
        <f t="shared" si="25"/>
        <v>0.99999999999999944</v>
      </c>
      <c r="I342" t="s">
        <v>562</v>
      </c>
      <c r="J342">
        <v>341</v>
      </c>
      <c r="K342" s="165">
        <f t="shared" si="26"/>
        <v>2.9154518950437317E-3</v>
      </c>
      <c r="L342" s="164">
        <f t="shared" si="27"/>
        <v>0.9941690962099089</v>
      </c>
      <c r="M342"/>
      <c r="N342"/>
      <c r="O342"/>
      <c r="P342"/>
      <c r="Q342"/>
      <c r="S342"/>
      <c r="T342"/>
    </row>
    <row r="343" spans="1:20">
      <c r="A343">
        <v>332</v>
      </c>
      <c r="B343" t="s">
        <v>458</v>
      </c>
      <c r="C343" t="s">
        <v>452</v>
      </c>
      <c r="D343">
        <v>0</v>
      </c>
      <c r="E343">
        <f>D343*13</f>
        <v>0</v>
      </c>
      <c r="G343" s="85">
        <f t="shared" si="24"/>
        <v>0</v>
      </c>
      <c r="H343" s="87">
        <f t="shared" si="25"/>
        <v>0.99999999999999944</v>
      </c>
      <c r="I343" t="s">
        <v>562</v>
      </c>
      <c r="J343">
        <v>342</v>
      </c>
      <c r="K343" s="165">
        <f t="shared" si="26"/>
        <v>2.9154518950437317E-3</v>
      </c>
      <c r="L343" s="164">
        <f t="shared" si="27"/>
        <v>0.99708454810495262</v>
      </c>
      <c r="M343"/>
      <c r="N343"/>
      <c r="O343"/>
      <c r="P343"/>
      <c r="Q343"/>
      <c r="S343"/>
      <c r="T343"/>
    </row>
    <row r="344" spans="1:20">
      <c r="A344">
        <v>338</v>
      </c>
      <c r="B344" t="s">
        <v>464</v>
      </c>
      <c r="C344" t="s">
        <v>452</v>
      </c>
      <c r="D344">
        <v>0</v>
      </c>
      <c r="E344">
        <f>D344*13</f>
        <v>0</v>
      </c>
      <c r="G344" s="85">
        <f t="shared" si="24"/>
        <v>0</v>
      </c>
      <c r="H344" s="87">
        <f t="shared" si="25"/>
        <v>0.99999999999999944</v>
      </c>
      <c r="I344" t="s">
        <v>562</v>
      </c>
      <c r="J344">
        <v>343</v>
      </c>
      <c r="K344" s="165">
        <f t="shared" si="26"/>
        <v>2.9154518950437317E-3</v>
      </c>
      <c r="L344" s="164">
        <f t="shared" si="27"/>
        <v>0.99999999999999634</v>
      </c>
      <c r="M344"/>
      <c r="N344"/>
      <c r="O344"/>
      <c r="P344"/>
      <c r="Q344"/>
      <c r="S344"/>
      <c r="T344"/>
    </row>
    <row r="345" spans="1:20">
      <c r="D345">
        <f>SUM(D2:D344)</f>
        <v>2205266</v>
      </c>
      <c r="E345">
        <f>SUM(E2:E344)</f>
        <v>21699459</v>
      </c>
      <c r="H345" s="87"/>
      <c r="K345" s="87"/>
      <c r="L345" s="87"/>
      <c r="M345" s="87"/>
      <c r="N345" s="87"/>
      <c r="O345" s="87"/>
      <c r="P345" s="87"/>
      <c r="Q345" s="87"/>
      <c r="T345" s="87"/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5:J1048576 S345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Fornecedores</vt:lpstr>
      <vt:lpstr>Índice</vt:lpstr>
      <vt:lpstr>Clientes e procura</vt:lpstr>
      <vt:lpstr>Vendas 2015</vt:lpstr>
      <vt:lpstr>entregas</vt:lpstr>
      <vt:lpstr>Parte1 alinea a)</vt:lpstr>
      <vt:lpstr>Parte1 alinea b)</vt:lpstr>
      <vt:lpstr>Parte2 alinea a) e b)</vt:lpstr>
      <vt:lpstr>Parte3 alinea a)</vt:lpstr>
      <vt:lpstr>Parte3 alinea b)</vt:lpstr>
      <vt:lpstr>Parte3 alinea c)</vt:lpstr>
      <vt:lpstr>Parte4</vt:lpstr>
      <vt:lpstr>Parte4 alinea a) 1.</vt:lpstr>
      <vt:lpstr>Parte4 alinea a) 2.</vt:lpstr>
      <vt:lpstr>Parte4 alinea b)</vt:lpstr>
      <vt:lpstr>Simulador parte 4b)</vt:lpstr>
      <vt:lpstr>Parte4 alinea c)</vt:lpstr>
      <vt:lpstr>Parte 5 matriz dist. e poup.</vt:lpstr>
      <vt:lpstr>Heuristica_poupanças-Cál_aux</vt:lpstr>
      <vt:lpstr>Parte5 -Calculos-rotas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sam;JT</dc:creator>
  <cp:keywords/>
  <dc:description/>
  <cp:lastModifiedBy>Célia Natália Lemos Figueiredo</cp:lastModifiedBy>
  <cp:revision/>
  <dcterms:created xsi:type="dcterms:W3CDTF">2015-02-22T22:07:36Z</dcterms:created>
  <dcterms:modified xsi:type="dcterms:W3CDTF">2019-01-31T17:15:17Z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2feae344-dd2d-405b-984b-ccca821dfd6b</vt:lpwstr>
  </property>
</Properties>
</file>