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talia/Documents/AUBURN/Projects/Metabolic_Rate/Late_Summer/"/>
    </mc:Choice>
  </mc:AlternateContent>
  <xr:revisionPtr revIDLastSave="0" documentId="13_ncr:9_{2A6610E3-0470-2D4E-9F72-A74DD776FAD3}" xr6:coauthVersionLast="47" xr6:coauthVersionMax="47" xr10:uidLastSave="{00000000-0000-0000-0000-000000000000}"/>
  <bookViews>
    <workbookView xWindow="1220" yWindow="500" windowWidth="27580" windowHeight="17500" activeTab="1" xr2:uid="{7170A47C-509C-DA4A-A2B6-465702CC7F4E}"/>
  </bookViews>
  <sheets>
    <sheet name="RQ_HATCH_LateSummer" sheetId="1" r:id="rId1"/>
    <sheet name="Corrected CO2" sheetId="2" r:id="rId2"/>
    <sheet name="Corrected 02" sheetId="3" r:id="rId3"/>
  </sheets>
  <definedNames>
    <definedName name="_xlnm._FilterDatabase" localSheetId="0" hidden="1">RQ_HATCH_LateSummer!$A$1:$AA$232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108" i="1" l="1"/>
  <c r="T108" i="1" s="1"/>
  <c r="S108" i="1"/>
  <c r="R119" i="1"/>
  <c r="T119" i="1" s="1"/>
  <c r="S119" i="1"/>
  <c r="R192" i="1"/>
  <c r="T192" i="1" s="1"/>
  <c r="S192" i="1"/>
  <c r="R61" i="1"/>
  <c r="T61" i="1" s="1"/>
  <c r="S61" i="1"/>
  <c r="R116" i="1"/>
  <c r="T116" i="1" s="1"/>
  <c r="S116" i="1"/>
  <c r="R13" i="1"/>
  <c r="T13" i="1" s="1"/>
  <c r="S13" i="1"/>
  <c r="R58" i="1"/>
  <c r="T58" i="1" s="1"/>
  <c r="S58" i="1"/>
  <c r="R17" i="1"/>
  <c r="T17" i="1" s="1"/>
  <c r="W17" i="1" s="1"/>
  <c r="Z17" i="1" s="1"/>
  <c r="S17" i="1"/>
  <c r="R59" i="1"/>
  <c r="T59" i="1" s="1"/>
  <c r="S59" i="1"/>
  <c r="R131" i="1"/>
  <c r="T131" i="1" s="1"/>
  <c r="S131" i="1"/>
  <c r="R8" i="1"/>
  <c r="T8" i="1" s="1"/>
  <c r="S8" i="1"/>
  <c r="R140" i="1"/>
  <c r="T140" i="1" s="1"/>
  <c r="S140" i="1"/>
  <c r="R9" i="1"/>
  <c r="T9" i="1" s="1"/>
  <c r="S9" i="1"/>
  <c r="R212" i="1"/>
  <c r="T212" i="1" s="1"/>
  <c r="S212" i="1"/>
  <c r="R197" i="1"/>
  <c r="T197" i="1" s="1"/>
  <c r="S197" i="1"/>
  <c r="R65" i="1"/>
  <c r="T65" i="1" s="1"/>
  <c r="S65" i="1"/>
  <c r="R120" i="1"/>
  <c r="T120" i="1" s="1"/>
  <c r="S120" i="1"/>
  <c r="R141" i="1"/>
  <c r="T141" i="1" s="1"/>
  <c r="S141" i="1"/>
  <c r="R152" i="1"/>
  <c r="T152" i="1" s="1"/>
  <c r="S152" i="1"/>
  <c r="R223" i="1"/>
  <c r="T223" i="1" s="1"/>
  <c r="S223" i="1"/>
  <c r="R177" i="1"/>
  <c r="T177" i="1" s="1"/>
  <c r="S177" i="1"/>
  <c r="R43" i="1"/>
  <c r="T43" i="1" s="1"/>
  <c r="S43" i="1"/>
  <c r="R222" i="1"/>
  <c r="T222" i="1" s="1"/>
  <c r="S222" i="1"/>
  <c r="R16" i="1"/>
  <c r="T16" i="1" s="1"/>
  <c r="S16" i="1"/>
  <c r="R6" i="1"/>
  <c r="T6" i="1" s="1"/>
  <c r="S6" i="1"/>
  <c r="R7" i="1"/>
  <c r="T7" i="1" s="1"/>
  <c r="S7" i="1"/>
  <c r="R5" i="1"/>
  <c r="T5" i="1" s="1"/>
  <c r="S5" i="1"/>
  <c r="R211" i="1"/>
  <c r="T211" i="1" s="1"/>
  <c r="S211" i="1"/>
  <c r="R206" i="1"/>
  <c r="T206" i="1" s="1"/>
  <c r="S206" i="1"/>
  <c r="R25" i="1"/>
  <c r="T25" i="1" s="1"/>
  <c r="S25" i="1"/>
  <c r="R56" i="1"/>
  <c r="T56" i="1" s="1"/>
  <c r="S56" i="1"/>
  <c r="R94" i="1"/>
  <c r="T94" i="1" s="1"/>
  <c r="S94" i="1"/>
  <c r="R92" i="1"/>
  <c r="T92" i="1" s="1"/>
  <c r="S92" i="1"/>
  <c r="R82" i="1"/>
  <c r="T82" i="1" s="1"/>
  <c r="S82" i="1"/>
  <c r="R137" i="1"/>
  <c r="T137" i="1" s="1"/>
  <c r="S137" i="1"/>
  <c r="R39" i="1"/>
  <c r="T39" i="1" s="1"/>
  <c r="S39" i="1"/>
  <c r="R70" i="1"/>
  <c r="T70" i="1" s="1"/>
  <c r="S70" i="1"/>
  <c r="R54" i="1"/>
  <c r="T54" i="1" s="1"/>
  <c r="S54" i="1"/>
  <c r="R18" i="1"/>
  <c r="T18" i="1" s="1"/>
  <c r="S18" i="1"/>
  <c r="R55" i="1"/>
  <c r="T55" i="1" s="1"/>
  <c r="S55" i="1"/>
  <c r="R62" i="1"/>
  <c r="T62" i="1" s="1"/>
  <c r="S62" i="1"/>
  <c r="R24" i="1"/>
  <c r="T24" i="1" s="1"/>
  <c r="S24" i="1"/>
  <c r="R45" i="1"/>
  <c r="T45" i="1" s="1"/>
  <c r="S45" i="1"/>
  <c r="R4" i="1"/>
  <c r="T4" i="1" s="1"/>
  <c r="S4" i="1"/>
  <c r="R10" i="1"/>
  <c r="T10" i="1" s="1"/>
  <c r="S10" i="1"/>
  <c r="R68" i="1"/>
  <c r="T68" i="1" s="1"/>
  <c r="S68" i="1"/>
  <c r="R77" i="1"/>
  <c r="T77" i="1" s="1"/>
  <c r="S77" i="1"/>
  <c r="R123" i="1"/>
  <c r="T123" i="1" s="1"/>
  <c r="S123" i="1"/>
  <c r="R126" i="1"/>
  <c r="T126" i="1" s="1"/>
  <c r="S126" i="1"/>
  <c r="R198" i="1"/>
  <c r="T198" i="1" s="1"/>
  <c r="S198" i="1"/>
  <c r="R105" i="1"/>
  <c r="T105" i="1" s="1"/>
  <c r="S105" i="1"/>
  <c r="R91" i="1"/>
  <c r="T91" i="1" s="1"/>
  <c r="S91" i="1"/>
  <c r="R64" i="1"/>
  <c r="T64" i="1" s="1"/>
  <c r="S64" i="1"/>
  <c r="R28" i="1"/>
  <c r="T28" i="1" s="1"/>
  <c r="S28" i="1"/>
  <c r="R118" i="1"/>
  <c r="T118" i="1" s="1"/>
  <c r="S118" i="1"/>
  <c r="R38" i="1"/>
  <c r="T38" i="1" s="1"/>
  <c r="S38" i="1"/>
  <c r="R3" i="1"/>
  <c r="T3" i="1" s="1"/>
  <c r="S3" i="1"/>
  <c r="R199" i="1"/>
  <c r="T199" i="1" s="1"/>
  <c r="S199" i="1"/>
  <c r="R188" i="1"/>
  <c r="T188" i="1" s="1"/>
  <c r="S188" i="1"/>
  <c r="R225" i="1"/>
  <c r="T225" i="1" s="1"/>
  <c r="S225" i="1"/>
  <c r="R194" i="1"/>
  <c r="T194" i="1" s="1"/>
  <c r="S194" i="1"/>
  <c r="R183" i="1"/>
  <c r="T183" i="1" s="1"/>
  <c r="S183" i="1"/>
  <c r="R203" i="1"/>
  <c r="T203" i="1" s="1"/>
  <c r="S203" i="1"/>
  <c r="R209" i="1"/>
  <c r="T209" i="1" s="1"/>
  <c r="S209" i="1"/>
  <c r="R191" i="1"/>
  <c r="T191" i="1" s="1"/>
  <c r="S191" i="1"/>
  <c r="R224" i="1"/>
  <c r="T224" i="1" s="1"/>
  <c r="S224" i="1"/>
  <c r="R226" i="1"/>
  <c r="T226" i="1" s="1"/>
  <c r="S226" i="1"/>
  <c r="R150" i="1"/>
  <c r="T150" i="1" s="1"/>
  <c r="S150" i="1"/>
  <c r="R231" i="1"/>
  <c r="S231" i="1"/>
  <c r="T231" i="1"/>
  <c r="R163" i="1"/>
  <c r="T163" i="1" s="1"/>
  <c r="S163" i="1"/>
  <c r="R144" i="1"/>
  <c r="T144" i="1" s="1"/>
  <c r="S144" i="1"/>
  <c r="R228" i="1"/>
  <c r="T228" i="1" s="1"/>
  <c r="S228" i="1"/>
  <c r="R217" i="1"/>
  <c r="T217" i="1" s="1"/>
  <c r="S217" i="1"/>
  <c r="R182" i="1"/>
  <c r="T182" i="1" s="1"/>
  <c r="S182" i="1"/>
  <c r="R142" i="1"/>
  <c r="T142" i="1" s="1"/>
  <c r="S142" i="1"/>
  <c r="R102" i="1"/>
  <c r="T102" i="1" s="1"/>
  <c r="S102" i="1"/>
  <c r="R208" i="1"/>
  <c r="T208" i="1" s="1"/>
  <c r="S208" i="1"/>
  <c r="R219" i="1"/>
  <c r="T219" i="1" s="1"/>
  <c r="S219" i="1"/>
  <c r="R189" i="1"/>
  <c r="T189" i="1" s="1"/>
  <c r="S189" i="1"/>
  <c r="R153" i="1"/>
  <c r="T153" i="1" s="1"/>
  <c r="S153" i="1"/>
  <c r="R95" i="1"/>
  <c r="T95" i="1" s="1"/>
  <c r="S95" i="1"/>
  <c r="R175" i="1"/>
  <c r="T175" i="1" s="1"/>
  <c r="S175" i="1"/>
  <c r="R176" i="1"/>
  <c r="T176" i="1" s="1"/>
  <c r="S176" i="1"/>
  <c r="R159" i="1"/>
  <c r="T159" i="1" s="1"/>
  <c r="S159" i="1"/>
  <c r="R160" i="1"/>
  <c r="T160" i="1" s="1"/>
  <c r="S160" i="1"/>
  <c r="R101" i="1"/>
  <c r="T101" i="1" s="1"/>
  <c r="S101" i="1"/>
  <c r="R81" i="1"/>
  <c r="T81" i="1" s="1"/>
  <c r="S81" i="1"/>
  <c r="R202" i="1"/>
  <c r="T202" i="1" s="1"/>
  <c r="S202" i="1"/>
  <c r="R132" i="1"/>
  <c r="T132" i="1" s="1"/>
  <c r="S132" i="1"/>
  <c r="R96" i="1"/>
  <c r="T96" i="1" s="1"/>
  <c r="S96" i="1"/>
  <c r="R86" i="1"/>
  <c r="T86" i="1" s="1"/>
  <c r="S86" i="1"/>
  <c r="R67" i="1"/>
  <c r="T67" i="1" s="1"/>
  <c r="S67" i="1"/>
  <c r="R97" i="1"/>
  <c r="T97" i="1" s="1"/>
  <c r="S97" i="1"/>
  <c r="R76" i="1"/>
  <c r="T76" i="1" s="1"/>
  <c r="S76" i="1"/>
  <c r="R174" i="1"/>
  <c r="T174" i="1" s="1"/>
  <c r="S174" i="1"/>
  <c r="R107" i="1"/>
  <c r="T107" i="1" s="1"/>
  <c r="S107" i="1"/>
  <c r="R40" i="1"/>
  <c r="T40" i="1" s="1"/>
  <c r="S40" i="1"/>
  <c r="R15" i="1"/>
  <c r="T15" i="1" s="1"/>
  <c r="S15" i="1"/>
  <c r="R33" i="1"/>
  <c r="T33" i="1" s="1"/>
  <c r="S33" i="1"/>
  <c r="R190" i="1"/>
  <c r="T190" i="1" s="1"/>
  <c r="S190" i="1"/>
  <c r="R110" i="1"/>
  <c r="T110" i="1" s="1"/>
  <c r="S110" i="1"/>
  <c r="R167" i="1"/>
  <c r="T167" i="1" s="1"/>
  <c r="S167" i="1"/>
  <c r="R216" i="1"/>
  <c r="T216" i="1" s="1"/>
  <c r="S216" i="1"/>
  <c r="R124" i="1"/>
  <c r="T124" i="1" s="1"/>
  <c r="S124" i="1"/>
  <c r="R143" i="1"/>
  <c r="T143" i="1" s="1"/>
  <c r="S143" i="1"/>
  <c r="R23" i="1"/>
  <c r="T23" i="1" s="1"/>
  <c r="S23" i="1"/>
  <c r="R136" i="1"/>
  <c r="T136" i="1" s="1"/>
  <c r="S136" i="1"/>
  <c r="R146" i="1"/>
  <c r="T146" i="1" s="1"/>
  <c r="S146" i="1"/>
  <c r="R115" i="1"/>
  <c r="T115" i="1" s="1"/>
  <c r="S115" i="1"/>
  <c r="R184" i="1"/>
  <c r="T184" i="1" s="1"/>
  <c r="S184" i="1"/>
  <c r="R145" i="1"/>
  <c r="T145" i="1" s="1"/>
  <c r="S145" i="1"/>
  <c r="R53" i="1"/>
  <c r="T53" i="1" s="1"/>
  <c r="S53" i="1"/>
  <c r="R180" i="1"/>
  <c r="T180" i="1" s="1"/>
  <c r="S180" i="1"/>
  <c r="R19" i="1"/>
  <c r="T19" i="1" s="1"/>
  <c r="S19" i="1"/>
  <c r="R232" i="1"/>
  <c r="T232" i="1" s="1"/>
  <c r="S232" i="1"/>
  <c r="R113" i="1"/>
  <c r="T113" i="1" s="1"/>
  <c r="S113" i="1"/>
  <c r="R127" i="1"/>
  <c r="T127" i="1" s="1"/>
  <c r="S127" i="1"/>
  <c r="R106" i="1"/>
  <c r="T106" i="1" s="1"/>
  <c r="S106" i="1"/>
  <c r="R166" i="1"/>
  <c r="T166" i="1" s="1"/>
  <c r="S166" i="1"/>
  <c r="R207" i="1"/>
  <c r="T207" i="1" s="1"/>
  <c r="S207" i="1"/>
  <c r="R75" i="1"/>
  <c r="T75" i="1" s="1"/>
  <c r="S75" i="1"/>
  <c r="R158" i="1"/>
  <c r="T158" i="1" s="1"/>
  <c r="S158" i="1"/>
  <c r="R169" i="1"/>
  <c r="T169" i="1" s="1"/>
  <c r="S169" i="1"/>
  <c r="R195" i="1"/>
  <c r="T195" i="1" s="1"/>
  <c r="S195" i="1"/>
  <c r="R178" i="1"/>
  <c r="T178" i="1" s="1"/>
  <c r="S178" i="1"/>
  <c r="R218" i="1"/>
  <c r="T218" i="1" s="1"/>
  <c r="S218" i="1"/>
  <c r="R215" i="1"/>
  <c r="T215" i="1" s="1"/>
  <c r="S215" i="1"/>
  <c r="R187" i="1"/>
  <c r="T187" i="1" s="1"/>
  <c r="S187" i="1"/>
  <c r="R205" i="1"/>
  <c r="T205" i="1" s="1"/>
  <c r="S205" i="1"/>
  <c r="R156" i="1"/>
  <c r="T156" i="1" s="1"/>
  <c r="S156" i="1"/>
  <c r="R179" i="1"/>
  <c r="T179" i="1" s="1"/>
  <c r="S179" i="1"/>
  <c r="R147" i="1"/>
  <c r="T147" i="1" s="1"/>
  <c r="S147" i="1"/>
  <c r="R44" i="1"/>
  <c r="T44" i="1" s="1"/>
  <c r="S44" i="1"/>
  <c r="R12" i="1"/>
  <c r="T12" i="1" s="1"/>
  <c r="S12" i="1"/>
  <c r="R155" i="1"/>
  <c r="T155" i="1" s="1"/>
  <c r="S155" i="1"/>
  <c r="R35" i="1"/>
  <c r="T35" i="1" s="1"/>
  <c r="S35" i="1"/>
  <c r="R37" i="1"/>
  <c r="T37" i="1" s="1"/>
  <c r="S37" i="1"/>
  <c r="R210" i="1"/>
  <c r="T210" i="1" s="1"/>
  <c r="S210" i="1"/>
  <c r="R63" i="1"/>
  <c r="T63" i="1" s="1"/>
  <c r="U63" i="1" s="1"/>
  <c r="S63" i="1"/>
  <c r="R11" i="1"/>
  <c r="T11" i="1" s="1"/>
  <c r="W11" i="1" s="1"/>
  <c r="Z11" i="1" s="1"/>
  <c r="S11" i="1"/>
  <c r="R21" i="1"/>
  <c r="T21" i="1" s="1"/>
  <c r="S21" i="1"/>
  <c r="R46" i="1"/>
  <c r="T46" i="1" s="1"/>
  <c r="S46" i="1"/>
  <c r="R193" i="1"/>
  <c r="T193" i="1" s="1"/>
  <c r="S193" i="1"/>
  <c r="R49" i="1"/>
  <c r="T49" i="1" s="1"/>
  <c r="S49" i="1"/>
  <c r="R133" i="1"/>
  <c r="T133" i="1" s="1"/>
  <c r="S133" i="1"/>
  <c r="R51" i="1"/>
  <c r="T51" i="1" s="1"/>
  <c r="S51" i="1"/>
  <c r="R14" i="1"/>
  <c r="T14" i="1" s="1"/>
  <c r="S14" i="1"/>
  <c r="R128" i="1"/>
  <c r="T128" i="1" s="1"/>
  <c r="S128" i="1"/>
  <c r="R117" i="1"/>
  <c r="T117" i="1" s="1"/>
  <c r="S117" i="1"/>
  <c r="R80" i="1"/>
  <c r="T80" i="1" s="1"/>
  <c r="S80" i="1"/>
  <c r="R129" i="1"/>
  <c r="T129" i="1" s="1"/>
  <c r="S129" i="1"/>
  <c r="R172" i="1"/>
  <c r="T172" i="1" s="1"/>
  <c r="S172" i="1"/>
  <c r="R69" i="1"/>
  <c r="T69" i="1" s="1"/>
  <c r="S69" i="1"/>
  <c r="R151" i="1"/>
  <c r="T151" i="1" s="1"/>
  <c r="S151" i="1"/>
  <c r="R230" i="1"/>
  <c r="T230" i="1" s="1"/>
  <c r="S230" i="1"/>
  <c r="R229" i="1"/>
  <c r="T229" i="1" s="1"/>
  <c r="W229" i="1" s="1"/>
  <c r="Z229" i="1" s="1"/>
  <c r="S229" i="1"/>
  <c r="R181" i="1"/>
  <c r="T181" i="1" s="1"/>
  <c r="S181" i="1"/>
  <c r="R157" i="1"/>
  <c r="T157" i="1" s="1"/>
  <c r="S157" i="1"/>
  <c r="R41" i="1"/>
  <c r="T41" i="1" s="1"/>
  <c r="S41" i="1"/>
  <c r="R103" i="1"/>
  <c r="T103" i="1" s="1"/>
  <c r="S103" i="1"/>
  <c r="R27" i="1"/>
  <c r="T27" i="1" s="1"/>
  <c r="S27" i="1"/>
  <c r="R109" i="1"/>
  <c r="T109" i="1" s="1"/>
  <c r="S109" i="1"/>
  <c r="R165" i="1"/>
  <c r="T165" i="1" s="1"/>
  <c r="S165" i="1"/>
  <c r="R227" i="1"/>
  <c r="T227" i="1" s="1"/>
  <c r="S227" i="1"/>
  <c r="R213" i="1"/>
  <c r="T213" i="1" s="1"/>
  <c r="S213" i="1"/>
  <c r="R2" i="1"/>
  <c r="T2" i="1" s="1"/>
  <c r="S2" i="1"/>
  <c r="R87" i="1"/>
  <c r="T87" i="1" s="1"/>
  <c r="S87" i="1"/>
  <c r="R201" i="1"/>
  <c r="T201" i="1" s="1"/>
  <c r="S201" i="1"/>
  <c r="R125" i="1"/>
  <c r="T125" i="1" s="1"/>
  <c r="S125" i="1"/>
  <c r="R31" i="1"/>
  <c r="T31" i="1" s="1"/>
  <c r="S31" i="1"/>
  <c r="R26" i="1"/>
  <c r="T26" i="1" s="1"/>
  <c r="S26" i="1"/>
  <c r="R50" i="1"/>
  <c r="T50" i="1" s="1"/>
  <c r="S50" i="1"/>
  <c r="R170" i="1"/>
  <c r="T170" i="1" s="1"/>
  <c r="S170" i="1"/>
  <c r="R78" i="1"/>
  <c r="T78" i="1" s="1"/>
  <c r="S78" i="1"/>
  <c r="R220" i="1"/>
  <c r="T220" i="1" s="1"/>
  <c r="S220" i="1"/>
  <c r="R204" i="1"/>
  <c r="T204" i="1" s="1"/>
  <c r="S204" i="1"/>
  <c r="R122" i="1"/>
  <c r="T122" i="1" s="1"/>
  <c r="S122" i="1"/>
  <c r="R114" i="1"/>
  <c r="T114" i="1" s="1"/>
  <c r="S114" i="1"/>
  <c r="R221" i="1"/>
  <c r="T221" i="1" s="1"/>
  <c r="S221" i="1"/>
  <c r="R162" i="1"/>
  <c r="T162" i="1" s="1"/>
  <c r="S162" i="1"/>
  <c r="R139" i="1"/>
  <c r="T139" i="1" s="1"/>
  <c r="S139" i="1"/>
  <c r="R149" i="1"/>
  <c r="T149" i="1" s="1"/>
  <c r="S149" i="1"/>
  <c r="R47" i="1"/>
  <c r="T47" i="1" s="1"/>
  <c r="S47" i="1"/>
  <c r="R48" i="1"/>
  <c r="T48" i="1" s="1"/>
  <c r="S48" i="1"/>
  <c r="R36" i="1"/>
  <c r="T36" i="1" s="1"/>
  <c r="S36" i="1"/>
  <c r="R84" i="1"/>
  <c r="T84" i="1" s="1"/>
  <c r="S84" i="1"/>
  <c r="R148" i="1"/>
  <c r="T148" i="1" s="1"/>
  <c r="S148" i="1"/>
  <c r="R66" i="1"/>
  <c r="T66" i="1" s="1"/>
  <c r="S66" i="1"/>
  <c r="R130" i="1"/>
  <c r="T130" i="1" s="1"/>
  <c r="S130" i="1"/>
  <c r="R93" i="1"/>
  <c r="T93" i="1" s="1"/>
  <c r="S93" i="1"/>
  <c r="R99" i="1"/>
  <c r="T99" i="1" s="1"/>
  <c r="S99" i="1"/>
  <c r="R138" i="1"/>
  <c r="T138" i="1" s="1"/>
  <c r="S138" i="1"/>
  <c r="R22" i="1"/>
  <c r="T22" i="1" s="1"/>
  <c r="S22" i="1"/>
  <c r="R71" i="1"/>
  <c r="T71" i="1" s="1"/>
  <c r="S71" i="1"/>
  <c r="R112" i="1"/>
  <c r="T112" i="1" s="1"/>
  <c r="S112" i="1"/>
  <c r="R32" i="1"/>
  <c r="T32" i="1" s="1"/>
  <c r="S32" i="1"/>
  <c r="R104" i="1"/>
  <c r="T104" i="1" s="1"/>
  <c r="S104" i="1"/>
  <c r="R186" i="1"/>
  <c r="T186" i="1" s="1"/>
  <c r="S186" i="1"/>
  <c r="R90" i="1"/>
  <c r="T90" i="1" s="1"/>
  <c r="S90" i="1"/>
  <c r="R168" i="1"/>
  <c r="T168" i="1" s="1"/>
  <c r="S168" i="1"/>
  <c r="R164" i="1"/>
  <c r="T164" i="1" s="1"/>
  <c r="S164" i="1"/>
  <c r="R173" i="1"/>
  <c r="T173" i="1" s="1"/>
  <c r="S173" i="1"/>
  <c r="R134" i="1"/>
  <c r="T134" i="1" s="1"/>
  <c r="S134" i="1"/>
  <c r="R52" i="1"/>
  <c r="T52" i="1" s="1"/>
  <c r="S52" i="1"/>
  <c r="R29" i="1"/>
  <c r="T29" i="1" s="1"/>
  <c r="S29" i="1"/>
  <c r="R72" i="1"/>
  <c r="T72" i="1" s="1"/>
  <c r="S72" i="1"/>
  <c r="R30" i="1"/>
  <c r="T30" i="1" s="1"/>
  <c r="S30" i="1"/>
  <c r="R74" i="1"/>
  <c r="T74" i="1" s="1"/>
  <c r="S74" i="1"/>
  <c r="R214" i="1"/>
  <c r="T214" i="1" s="1"/>
  <c r="S214" i="1"/>
  <c r="R171" i="1"/>
  <c r="T171" i="1" s="1"/>
  <c r="S171" i="1"/>
  <c r="R100" i="1"/>
  <c r="T100" i="1" s="1"/>
  <c r="S100" i="1"/>
  <c r="R85" i="1"/>
  <c r="T85" i="1" s="1"/>
  <c r="S85" i="1"/>
  <c r="R60" i="1"/>
  <c r="T60" i="1" s="1"/>
  <c r="S60" i="1"/>
  <c r="R20" i="1"/>
  <c r="T20" i="1" s="1"/>
  <c r="S20" i="1"/>
  <c r="R42" i="1"/>
  <c r="T42" i="1" s="1"/>
  <c r="S42" i="1"/>
  <c r="R83" i="1"/>
  <c r="T83" i="1" s="1"/>
  <c r="S83" i="1"/>
  <c r="R57" i="1"/>
  <c r="T57" i="1" s="1"/>
  <c r="S57" i="1"/>
  <c r="R73" i="1"/>
  <c r="T73" i="1" s="1"/>
  <c r="S73" i="1"/>
  <c r="R135" i="1"/>
  <c r="T135" i="1" s="1"/>
  <c r="S135" i="1"/>
  <c r="R161" i="1"/>
  <c r="T161" i="1" s="1"/>
  <c r="S161" i="1"/>
  <c r="R98" i="1"/>
  <c r="T98" i="1" s="1"/>
  <c r="S98" i="1"/>
  <c r="R111" i="1"/>
  <c r="T111" i="1" s="1"/>
  <c r="S111" i="1"/>
  <c r="R88" i="1"/>
  <c r="T88" i="1" s="1"/>
  <c r="S88" i="1"/>
  <c r="R79" i="1"/>
  <c r="T79" i="1" s="1"/>
  <c r="S79" i="1"/>
  <c r="R121" i="1"/>
  <c r="T121" i="1" s="1"/>
  <c r="S121" i="1"/>
  <c r="R89" i="1"/>
  <c r="T89" i="1" s="1"/>
  <c r="S89" i="1"/>
  <c r="R200" i="1"/>
  <c r="T200" i="1" s="1"/>
  <c r="S200" i="1"/>
  <c r="R34" i="1"/>
  <c r="T34" i="1" s="1"/>
  <c r="S34" i="1"/>
  <c r="R185" i="1"/>
  <c r="T185" i="1" s="1"/>
  <c r="S185" i="1"/>
  <c r="R196" i="1"/>
  <c r="T196" i="1" s="1"/>
  <c r="S196" i="1"/>
  <c r="S154" i="1"/>
  <c r="R154" i="1"/>
  <c r="T154" i="1" s="1"/>
  <c r="Q206" i="2"/>
  <c r="Q207" i="2"/>
  <c r="Q208" i="2"/>
  <c r="R208" i="2" s="1"/>
  <c r="Q209" i="2"/>
  <c r="Q210" i="2"/>
  <c r="R210" i="2" s="1"/>
  <c r="Q211" i="2"/>
  <c r="R211" i="2" s="1"/>
  <c r="Q212" i="2"/>
  <c r="R212" i="2" s="1"/>
  <c r="Q213" i="2"/>
  <c r="R213" i="2" s="1"/>
  <c r="Q214" i="2"/>
  <c r="R214" i="2" s="1"/>
  <c r="Q215" i="2"/>
  <c r="R215" i="2" s="1"/>
  <c r="Q216" i="2"/>
  <c r="Q217" i="2"/>
  <c r="Q218" i="2"/>
  <c r="Q219" i="2"/>
  <c r="R219" i="2" s="1"/>
  <c r="Q220" i="2"/>
  <c r="R220" i="2" s="1"/>
  <c r="Q221" i="2"/>
  <c r="R221" i="2" s="1"/>
  <c r="Q222" i="2"/>
  <c r="R222" i="2" s="1"/>
  <c r="Q223" i="2"/>
  <c r="R223" i="2" s="1"/>
  <c r="Q224" i="2"/>
  <c r="R224" i="2" s="1"/>
  <c r="Q225" i="2"/>
  <c r="Q226" i="2"/>
  <c r="R226" i="2" s="1"/>
  <c r="Q227" i="2"/>
  <c r="Q228" i="2"/>
  <c r="R228" i="2" s="1"/>
  <c r="Q229" i="2"/>
  <c r="R229" i="2" s="1"/>
  <c r="Q230" i="2"/>
  <c r="R230" i="2" s="1"/>
  <c r="Q231" i="2"/>
  <c r="Q232" i="2"/>
  <c r="Q183" i="2"/>
  <c r="Q184" i="2"/>
  <c r="Q185" i="2"/>
  <c r="Q186" i="2"/>
  <c r="Q187" i="2"/>
  <c r="Q188" i="2"/>
  <c r="Q189" i="2"/>
  <c r="R189" i="2" s="1"/>
  <c r="Q190" i="2"/>
  <c r="Q191" i="2"/>
  <c r="Q192" i="2"/>
  <c r="Q193" i="2"/>
  <c r="Q194" i="2"/>
  <c r="Q195" i="2"/>
  <c r="Q196" i="2"/>
  <c r="R196" i="2" s="1"/>
  <c r="Q197" i="2"/>
  <c r="R197" i="2" s="1"/>
  <c r="Q198" i="2"/>
  <c r="R198" i="2" s="1"/>
  <c r="Q199" i="2"/>
  <c r="R199" i="2" s="1"/>
  <c r="Q200" i="2"/>
  <c r="R200" i="2" s="1"/>
  <c r="Q201" i="2"/>
  <c r="R201" i="2" s="1"/>
  <c r="Q202" i="2"/>
  <c r="Q203" i="2"/>
  <c r="Q204" i="2"/>
  <c r="Q205" i="2"/>
  <c r="R185" i="2"/>
  <c r="R186" i="2"/>
  <c r="R187" i="2"/>
  <c r="R188" i="2"/>
  <c r="R191" i="2"/>
  <c r="R192" i="2"/>
  <c r="R194" i="2"/>
  <c r="Q174" i="2"/>
  <c r="Q175" i="2"/>
  <c r="R175" i="2" s="1"/>
  <c r="Q176" i="2"/>
  <c r="R176" i="2" s="1"/>
  <c r="Q177" i="2"/>
  <c r="R177" i="2" s="1"/>
  <c r="Q178" i="2"/>
  <c r="Q179" i="2"/>
  <c r="R179" i="2" s="1"/>
  <c r="Q180" i="2"/>
  <c r="R180" i="2" s="1"/>
  <c r="Q181" i="2"/>
  <c r="R181" i="2" s="1"/>
  <c r="Q182" i="2"/>
  <c r="Q173" i="2"/>
  <c r="R173" i="2" s="1"/>
  <c r="Q163" i="2"/>
  <c r="R163" i="2" s="1"/>
  <c r="Q164" i="2"/>
  <c r="R164" i="2" s="1"/>
  <c r="Q165" i="2"/>
  <c r="Q166" i="2"/>
  <c r="Q167" i="2"/>
  <c r="R167" i="2" s="1"/>
  <c r="Q168" i="2"/>
  <c r="Q169" i="2"/>
  <c r="R169" i="2" s="1"/>
  <c r="Q170" i="2"/>
  <c r="R170" i="2" s="1"/>
  <c r="Q171" i="2"/>
  <c r="R171" i="2" s="1"/>
  <c r="Q172" i="2"/>
  <c r="R172" i="2" s="1"/>
  <c r="Q162" i="2"/>
  <c r="R162" i="2" s="1"/>
  <c r="Q152" i="2"/>
  <c r="Q153" i="2"/>
  <c r="R153" i="2" s="1"/>
  <c r="Q154" i="2"/>
  <c r="Q155" i="2"/>
  <c r="Q156" i="2"/>
  <c r="R156" i="2" s="1"/>
  <c r="Q157" i="2"/>
  <c r="R157" i="2" s="1"/>
  <c r="Q158" i="2"/>
  <c r="Q159" i="2"/>
  <c r="R159" i="2" s="1"/>
  <c r="Q160" i="2"/>
  <c r="R160" i="2" s="1"/>
  <c r="Q161" i="2"/>
  <c r="R161" i="2" s="1"/>
  <c r="Q151" i="2"/>
  <c r="R151" i="2" s="1"/>
  <c r="Q150" i="2"/>
  <c r="R150" i="2" s="1"/>
  <c r="Q149" i="2"/>
  <c r="R149" i="2" s="1"/>
  <c r="Q148" i="2"/>
  <c r="Q147" i="2"/>
  <c r="Q146" i="2"/>
  <c r="Q144" i="2"/>
  <c r="Q143" i="2"/>
  <c r="R143" i="2" s="1"/>
  <c r="Q132" i="2"/>
  <c r="Q133" i="2"/>
  <c r="R133" i="2" s="1"/>
  <c r="Q134" i="2"/>
  <c r="R134" i="2" s="1"/>
  <c r="Q135" i="2"/>
  <c r="Q136" i="2"/>
  <c r="Q137" i="2"/>
  <c r="R137" i="2" s="1"/>
  <c r="Q138" i="2"/>
  <c r="R138" i="2" s="1"/>
  <c r="Q139" i="2"/>
  <c r="R139" i="2" s="1"/>
  <c r="Q140" i="2"/>
  <c r="R140" i="2" s="1"/>
  <c r="Q141" i="2"/>
  <c r="Q142" i="2"/>
  <c r="Q122" i="2"/>
  <c r="Q123" i="2"/>
  <c r="Q124" i="2"/>
  <c r="Q125" i="2"/>
  <c r="R125" i="2" s="1"/>
  <c r="Q126" i="2"/>
  <c r="R126" i="2" s="1"/>
  <c r="Q127" i="2"/>
  <c r="R127" i="2" s="1"/>
  <c r="Q128" i="2"/>
  <c r="R128" i="2" s="1"/>
  <c r="Q129" i="2"/>
  <c r="R129" i="2" s="1"/>
  <c r="Q130" i="2"/>
  <c r="R130" i="2" s="1"/>
  <c r="Q131" i="2"/>
  <c r="R131" i="2" s="1"/>
  <c r="Q121" i="2"/>
  <c r="Q114" i="2"/>
  <c r="Q115" i="2"/>
  <c r="Q116" i="2"/>
  <c r="Q117" i="2"/>
  <c r="Q118" i="2"/>
  <c r="R118" i="2" s="1"/>
  <c r="Q119" i="2"/>
  <c r="R119" i="2" s="1"/>
  <c r="Q120" i="2"/>
  <c r="R120" i="2" s="1"/>
  <c r="Q113" i="2"/>
  <c r="R113" i="2" s="1"/>
  <c r="Q108" i="2"/>
  <c r="Q109" i="2"/>
  <c r="Q110" i="2"/>
  <c r="R110" i="2" s="1"/>
  <c r="Q111" i="2"/>
  <c r="R111" i="2" s="1"/>
  <c r="Q107" i="2"/>
  <c r="R107" i="2" s="1"/>
  <c r="Q106" i="2"/>
  <c r="Q105" i="2"/>
  <c r="Q104" i="2"/>
  <c r="R104" i="2" s="1"/>
  <c r="Q103" i="2"/>
  <c r="R103" i="2" s="1"/>
  <c r="Q102" i="2"/>
  <c r="R102" i="2" s="1"/>
  <c r="Q92" i="2"/>
  <c r="Q93" i="2"/>
  <c r="Q94" i="2"/>
  <c r="R94" i="2" s="1"/>
  <c r="Q95" i="2"/>
  <c r="R95" i="2" s="1"/>
  <c r="Q96" i="2"/>
  <c r="R96" i="2" s="1"/>
  <c r="Q97" i="2"/>
  <c r="R97" i="2" s="1"/>
  <c r="Q98" i="2"/>
  <c r="R98" i="2" s="1"/>
  <c r="Q99" i="2"/>
  <c r="R99" i="2" s="1"/>
  <c r="Q100" i="2"/>
  <c r="R100" i="2" s="1"/>
  <c r="Q101" i="2"/>
  <c r="Q91" i="2"/>
  <c r="R91" i="2" s="1"/>
  <c r="Q84" i="2"/>
  <c r="R84" i="2" s="1"/>
  <c r="Q85" i="2"/>
  <c r="R85" i="2" s="1"/>
  <c r="Q86" i="2"/>
  <c r="R86" i="2" s="1"/>
  <c r="Q87" i="2"/>
  <c r="R87" i="2" s="1"/>
  <c r="Q88" i="2"/>
  <c r="R88" i="2" s="1"/>
  <c r="Q89" i="2"/>
  <c r="R89" i="2" s="1"/>
  <c r="Q90" i="2"/>
  <c r="R90" i="2" s="1"/>
  <c r="Q83" i="2"/>
  <c r="R83" i="2" s="1"/>
  <c r="Q74" i="2"/>
  <c r="Q75" i="2"/>
  <c r="R75" i="2" s="1"/>
  <c r="Q76" i="2"/>
  <c r="R76" i="2" s="1"/>
  <c r="Q77" i="2"/>
  <c r="R77" i="2" s="1"/>
  <c r="Q78" i="2"/>
  <c r="R78" i="2" s="1"/>
  <c r="Q79" i="2"/>
  <c r="R79" i="2" s="1"/>
  <c r="Q80" i="2"/>
  <c r="R80" i="2" s="1"/>
  <c r="Q81" i="2"/>
  <c r="R81" i="2" s="1"/>
  <c r="Q82" i="2"/>
  <c r="Q73" i="2"/>
  <c r="R73" i="2" s="1"/>
  <c r="Q72" i="2"/>
  <c r="R72" i="2" s="1"/>
  <c r="Q61" i="2"/>
  <c r="R61" i="2" s="1"/>
  <c r="J63" i="2"/>
  <c r="Q55" i="2"/>
  <c r="Q56" i="2"/>
  <c r="R56" i="2" s="1"/>
  <c r="Q57" i="2"/>
  <c r="R57" i="2" s="1"/>
  <c r="Q58" i="2"/>
  <c r="Q59" i="2"/>
  <c r="R59" i="2" s="1"/>
  <c r="Q60" i="2"/>
  <c r="Q54" i="2"/>
  <c r="R54" i="2" s="1"/>
  <c r="J55" i="2"/>
  <c r="Q53" i="2"/>
  <c r="R53" i="2" s="1"/>
  <c r="Q52" i="2"/>
  <c r="R52" i="2" s="1"/>
  <c r="Q50" i="2"/>
  <c r="R50" i="2" s="1"/>
  <c r="Q49" i="2"/>
  <c r="Q48" i="2"/>
  <c r="R48" i="2" s="1"/>
  <c r="Q47" i="2"/>
  <c r="Q46" i="2"/>
  <c r="Q45" i="2"/>
  <c r="R45" i="2" s="1"/>
  <c r="Q44" i="2"/>
  <c r="Q43" i="2"/>
  <c r="Q33" i="2"/>
  <c r="Q34" i="2"/>
  <c r="R34" i="2" s="1"/>
  <c r="Q35" i="2"/>
  <c r="R35" i="2" s="1"/>
  <c r="Q36" i="2"/>
  <c r="R36" i="2" s="1"/>
  <c r="Q37" i="2"/>
  <c r="R37" i="2" s="1"/>
  <c r="Q38" i="2"/>
  <c r="R38" i="2" s="1"/>
  <c r="Q39" i="2"/>
  <c r="R39" i="2" s="1"/>
  <c r="Q40" i="2"/>
  <c r="R40" i="2" s="1"/>
  <c r="Q41" i="2"/>
  <c r="R41" i="2" s="1"/>
  <c r="Q42" i="2"/>
  <c r="R42" i="2" s="1"/>
  <c r="Q32" i="2"/>
  <c r="R32" i="2" s="1"/>
  <c r="Q31" i="2"/>
  <c r="Q30" i="2"/>
  <c r="Q29" i="2"/>
  <c r="R29" i="2" s="1"/>
  <c r="Q28" i="2"/>
  <c r="R28" i="2" s="1"/>
  <c r="Q27" i="2"/>
  <c r="R27" i="2" s="1"/>
  <c r="Q26" i="2"/>
  <c r="R26" i="2" s="1"/>
  <c r="Q25" i="2"/>
  <c r="R25" i="2" s="1"/>
  <c r="Q24" i="2"/>
  <c r="R24" i="2" s="1"/>
  <c r="Q23" i="2"/>
  <c r="R23" i="2" s="1"/>
  <c r="Q22" i="2"/>
  <c r="Q21" i="2"/>
  <c r="R21" i="2" s="1"/>
  <c r="Q20" i="2"/>
  <c r="Q19" i="2"/>
  <c r="Q18" i="2"/>
  <c r="Q17" i="2"/>
  <c r="R17" i="2" s="1"/>
  <c r="Q16" i="2"/>
  <c r="R16" i="2" s="1"/>
  <c r="Q15" i="2"/>
  <c r="R15" i="2" s="1"/>
  <c r="Q14" i="2"/>
  <c r="R14" i="2" s="1"/>
  <c r="Q13" i="2"/>
  <c r="R13" i="2" s="1"/>
  <c r="J20" i="2"/>
  <c r="J17" i="2"/>
  <c r="J9" i="2"/>
  <c r="J6" i="2"/>
  <c r="J4" i="2"/>
  <c r="J3" i="2"/>
  <c r="Q12" i="2"/>
  <c r="R12" i="2" s="1"/>
  <c r="Q11" i="2"/>
  <c r="R11" i="2" s="1"/>
  <c r="Q10" i="2"/>
  <c r="R10" i="2" s="1"/>
  <c r="Q9" i="2"/>
  <c r="R22" i="2"/>
  <c r="R33" i="2"/>
  <c r="R55" i="2"/>
  <c r="R58" i="2"/>
  <c r="R60" i="2"/>
  <c r="R74" i="2"/>
  <c r="R82" i="2"/>
  <c r="R92" i="2"/>
  <c r="R93" i="2"/>
  <c r="R101" i="2"/>
  <c r="R105" i="2"/>
  <c r="R108" i="2"/>
  <c r="R109" i="2"/>
  <c r="R124" i="2"/>
  <c r="R132" i="2"/>
  <c r="R136" i="2"/>
  <c r="R144" i="2"/>
  <c r="R152" i="2"/>
  <c r="R168" i="2"/>
  <c r="R232" i="2"/>
  <c r="Q8" i="2"/>
  <c r="R8" i="2" s="1"/>
  <c r="Q7" i="2"/>
  <c r="R7" i="2" s="1"/>
  <c r="Q4" i="2"/>
  <c r="R4" i="2" s="1"/>
  <c r="Q5" i="2"/>
  <c r="R5" i="2" s="1"/>
  <c r="Q6" i="2"/>
  <c r="R6" i="2" s="1"/>
  <c r="Q3" i="2"/>
  <c r="R3" i="2" s="1"/>
  <c r="R9" i="2"/>
  <c r="R18" i="2"/>
  <c r="R19" i="2"/>
  <c r="R20" i="2"/>
  <c r="R30" i="2"/>
  <c r="R31" i="2"/>
  <c r="R43" i="2"/>
  <c r="R44" i="2"/>
  <c r="R46" i="2"/>
  <c r="R47" i="2"/>
  <c r="R49" i="2"/>
  <c r="Q51" i="2"/>
  <c r="R51" i="2" s="1"/>
  <c r="Q62" i="2"/>
  <c r="R62" i="2" s="1"/>
  <c r="Q63" i="2"/>
  <c r="R63" i="2" s="1"/>
  <c r="Q64" i="2"/>
  <c r="R64" i="2" s="1"/>
  <c r="Q65" i="2"/>
  <c r="R65" i="2" s="1"/>
  <c r="Q66" i="2"/>
  <c r="R66" i="2" s="1"/>
  <c r="Q67" i="2"/>
  <c r="R67" i="2" s="1"/>
  <c r="Q68" i="2"/>
  <c r="R68" i="2" s="1"/>
  <c r="Q69" i="2"/>
  <c r="R69" i="2" s="1"/>
  <c r="Q70" i="2"/>
  <c r="R70" i="2" s="1"/>
  <c r="Q71" i="2"/>
  <c r="R71" i="2" s="1"/>
  <c r="R106" i="2"/>
  <c r="Q112" i="2"/>
  <c r="R112" i="2" s="1"/>
  <c r="R114" i="2"/>
  <c r="R115" i="2"/>
  <c r="R116" i="2"/>
  <c r="R117" i="2"/>
  <c r="R121" i="2"/>
  <c r="R122" i="2"/>
  <c r="R123" i="2"/>
  <c r="R135" i="2"/>
  <c r="R141" i="2"/>
  <c r="R142" i="2"/>
  <c r="Q145" i="2"/>
  <c r="R145" i="2" s="1"/>
  <c r="R146" i="2"/>
  <c r="R147" i="2"/>
  <c r="R148" i="2"/>
  <c r="R154" i="2"/>
  <c r="R155" i="2"/>
  <c r="R158" i="2"/>
  <c r="R165" i="2"/>
  <c r="R166" i="2"/>
  <c r="R174" i="2"/>
  <c r="R178" i="2"/>
  <c r="R182" i="2"/>
  <c r="R183" i="2"/>
  <c r="R184" i="2"/>
  <c r="R190" i="2"/>
  <c r="R193" i="2"/>
  <c r="R195" i="2"/>
  <c r="R202" i="2"/>
  <c r="R203" i="2"/>
  <c r="R204" i="2"/>
  <c r="R205" i="2"/>
  <c r="R206" i="2"/>
  <c r="R207" i="2"/>
  <c r="R209" i="2"/>
  <c r="R216" i="2"/>
  <c r="R217" i="2"/>
  <c r="R218" i="2"/>
  <c r="R225" i="2"/>
  <c r="R227" i="2"/>
  <c r="R231" i="2"/>
  <c r="J2" i="2"/>
  <c r="Q2" i="2"/>
  <c r="R2" i="2" s="1"/>
  <c r="J228" i="2"/>
  <c r="J229" i="2"/>
  <c r="J230" i="2"/>
  <c r="J231" i="2"/>
  <c r="J232" i="2"/>
  <c r="J217" i="2"/>
  <c r="J218" i="2"/>
  <c r="J219" i="2"/>
  <c r="J220" i="2"/>
  <c r="J221" i="2"/>
  <c r="J222" i="2"/>
  <c r="J223" i="2"/>
  <c r="J224" i="2"/>
  <c r="J225" i="2"/>
  <c r="J226" i="2"/>
  <c r="J227" i="2"/>
  <c r="J206" i="2"/>
  <c r="J207" i="2"/>
  <c r="J208" i="2"/>
  <c r="J209" i="2"/>
  <c r="J210" i="2"/>
  <c r="J211" i="2"/>
  <c r="J212" i="2"/>
  <c r="J213" i="2"/>
  <c r="J214" i="2"/>
  <c r="J215" i="2"/>
  <c r="J216" i="2"/>
  <c r="J195" i="2"/>
  <c r="J196" i="2"/>
  <c r="J197" i="2"/>
  <c r="J198" i="2"/>
  <c r="J199" i="2"/>
  <c r="J200" i="2"/>
  <c r="J201" i="2"/>
  <c r="J202" i="2"/>
  <c r="J203" i="2"/>
  <c r="J204" i="2"/>
  <c r="J205" i="2"/>
  <c r="J184" i="2"/>
  <c r="J185" i="2"/>
  <c r="J186" i="2"/>
  <c r="J187" i="2"/>
  <c r="J188" i="2"/>
  <c r="J189" i="2"/>
  <c r="J190" i="2"/>
  <c r="J191" i="2"/>
  <c r="J192" i="2"/>
  <c r="J193" i="2"/>
  <c r="J194" i="2"/>
  <c r="J173" i="2"/>
  <c r="J174" i="2"/>
  <c r="J175" i="2"/>
  <c r="J176" i="2"/>
  <c r="J177" i="2"/>
  <c r="J178" i="2"/>
  <c r="J179" i="2"/>
  <c r="J180" i="2"/>
  <c r="J181" i="2"/>
  <c r="J182" i="2"/>
  <c r="J183" i="2"/>
  <c r="J162" i="2"/>
  <c r="J163" i="2"/>
  <c r="J164" i="2"/>
  <c r="J165" i="2"/>
  <c r="J166" i="2"/>
  <c r="J167" i="2"/>
  <c r="J168" i="2"/>
  <c r="J169" i="2"/>
  <c r="J170" i="2"/>
  <c r="J171" i="2"/>
  <c r="J172" i="2"/>
  <c r="J151" i="2"/>
  <c r="J152" i="2"/>
  <c r="J153" i="2"/>
  <c r="J154" i="2"/>
  <c r="J155" i="2"/>
  <c r="J156" i="2"/>
  <c r="J157" i="2"/>
  <c r="J158" i="2"/>
  <c r="J159" i="2"/>
  <c r="J160" i="2"/>
  <c r="J161" i="2"/>
  <c r="J143" i="2"/>
  <c r="J144" i="2"/>
  <c r="J145" i="2"/>
  <c r="J146" i="2"/>
  <c r="J147" i="2"/>
  <c r="J148" i="2"/>
  <c r="J149" i="2"/>
  <c r="J150" i="2"/>
  <c r="J132" i="2"/>
  <c r="J133" i="2"/>
  <c r="J134" i="2"/>
  <c r="J135" i="2"/>
  <c r="J136" i="2"/>
  <c r="J137" i="2"/>
  <c r="J138" i="2"/>
  <c r="J139" i="2"/>
  <c r="J140" i="2"/>
  <c r="J141" i="2"/>
  <c r="J142" i="2"/>
  <c r="J121" i="2"/>
  <c r="J122" i="2"/>
  <c r="J123" i="2"/>
  <c r="J124" i="2"/>
  <c r="J125" i="2"/>
  <c r="J126" i="2"/>
  <c r="J127" i="2"/>
  <c r="J128" i="2"/>
  <c r="J129" i="2"/>
  <c r="J130" i="2"/>
  <c r="J131" i="2"/>
  <c r="J113" i="2"/>
  <c r="J114" i="2"/>
  <c r="J115" i="2"/>
  <c r="J116" i="2"/>
  <c r="J117" i="2"/>
  <c r="J118" i="2"/>
  <c r="J119" i="2"/>
  <c r="J120" i="2"/>
  <c r="J102" i="2"/>
  <c r="J103" i="2"/>
  <c r="J104" i="2"/>
  <c r="J105" i="2"/>
  <c r="J106" i="2"/>
  <c r="J107" i="2"/>
  <c r="J108" i="2"/>
  <c r="J109" i="2"/>
  <c r="J110" i="2"/>
  <c r="J111" i="2"/>
  <c r="J112" i="2"/>
  <c r="J101" i="2"/>
  <c r="J91" i="2"/>
  <c r="J92" i="2"/>
  <c r="J93" i="2"/>
  <c r="J94" i="2"/>
  <c r="J95" i="2"/>
  <c r="J96" i="2"/>
  <c r="J97" i="2"/>
  <c r="J98" i="2"/>
  <c r="J99" i="2"/>
  <c r="J100" i="2"/>
  <c r="J83" i="2"/>
  <c r="J84" i="2"/>
  <c r="J85" i="2"/>
  <c r="J86" i="2"/>
  <c r="J87" i="2"/>
  <c r="J88" i="2"/>
  <c r="J89" i="2"/>
  <c r="J90" i="2"/>
  <c r="J72" i="2"/>
  <c r="J73" i="2"/>
  <c r="J74" i="2"/>
  <c r="J75" i="2"/>
  <c r="J76" i="2"/>
  <c r="J77" i="2"/>
  <c r="J78" i="2"/>
  <c r="J79" i="2"/>
  <c r="J80" i="2"/>
  <c r="J81" i="2"/>
  <c r="J82" i="2"/>
  <c r="J61" i="2"/>
  <c r="J62" i="2"/>
  <c r="J64" i="2"/>
  <c r="J65" i="2"/>
  <c r="J66" i="2"/>
  <c r="J67" i="2"/>
  <c r="J68" i="2"/>
  <c r="J69" i="2"/>
  <c r="J70" i="2"/>
  <c r="J71" i="2"/>
  <c r="J54" i="2"/>
  <c r="J56" i="2"/>
  <c r="J57" i="2"/>
  <c r="J58" i="2"/>
  <c r="J59" i="2"/>
  <c r="J60" i="2"/>
  <c r="J43" i="2"/>
  <c r="J44" i="2"/>
  <c r="J45" i="2"/>
  <c r="J46" i="2"/>
  <c r="J47" i="2"/>
  <c r="J48" i="2"/>
  <c r="J49" i="2"/>
  <c r="J50" i="2"/>
  <c r="J51" i="2"/>
  <c r="J52" i="2"/>
  <c r="J53" i="2"/>
  <c r="J32" i="2"/>
  <c r="J33" i="2"/>
  <c r="J34" i="2"/>
  <c r="J35" i="2"/>
  <c r="J36" i="2"/>
  <c r="J37" i="2"/>
  <c r="J38" i="2"/>
  <c r="J39" i="2"/>
  <c r="J40" i="2"/>
  <c r="J41" i="2"/>
  <c r="J42" i="2"/>
  <c r="J24" i="2"/>
  <c r="J25" i="2"/>
  <c r="J26" i="2"/>
  <c r="J27" i="2"/>
  <c r="J28" i="2"/>
  <c r="J29" i="2"/>
  <c r="J30" i="2"/>
  <c r="J31" i="2"/>
  <c r="J13" i="2"/>
  <c r="J14" i="2"/>
  <c r="J15" i="2"/>
  <c r="J16" i="2"/>
  <c r="J18" i="2"/>
  <c r="J19" i="2"/>
  <c r="J21" i="2"/>
  <c r="J22" i="2"/>
  <c r="J23" i="2"/>
  <c r="J5" i="2"/>
  <c r="J7" i="2"/>
  <c r="J8" i="2"/>
  <c r="J10" i="2"/>
  <c r="J11" i="2"/>
  <c r="J12" i="2"/>
  <c r="W61" i="1" l="1"/>
  <c r="W154" i="1"/>
  <c r="Z154" i="1" s="1"/>
  <c r="W184" i="1"/>
  <c r="U180" i="1"/>
  <c r="U76" i="1"/>
  <c r="U182" i="1"/>
  <c r="W163" i="1"/>
  <c r="Z163" i="1" s="1"/>
  <c r="W224" i="1"/>
  <c r="Z224" i="1" s="1"/>
  <c r="U199" i="1"/>
  <c r="U28" i="1"/>
  <c r="W143" i="1"/>
  <c r="Z143" i="1" s="1"/>
  <c r="W95" i="1"/>
  <c r="Z95" i="1" s="1"/>
  <c r="W194" i="1"/>
  <c r="Z194" i="1" s="1"/>
  <c r="W10" i="1"/>
  <c r="Z10" i="1" s="1"/>
  <c r="U228" i="1"/>
  <c r="U100" i="1"/>
  <c r="V100" i="1" s="1"/>
  <c r="U221" i="1"/>
  <c r="W220" i="1"/>
  <c r="U137" i="1"/>
  <c r="W149" i="1"/>
  <c r="Z149" i="1" s="1"/>
  <c r="W2" i="1"/>
  <c r="Z2" i="1" s="1"/>
  <c r="U230" i="1"/>
  <c r="W193" i="1"/>
  <c r="Z193" i="1" s="1"/>
  <c r="U192" i="1"/>
  <c r="U207" i="1"/>
  <c r="U107" i="1"/>
  <c r="U185" i="1"/>
  <c r="U60" i="1"/>
  <c r="W116" i="1"/>
  <c r="Z116" i="1" s="1"/>
  <c r="W70" i="1"/>
  <c r="Z70" i="1" s="1"/>
  <c r="U209" i="1"/>
  <c r="W225" i="1"/>
  <c r="Z225" i="1" s="1"/>
  <c r="W153" i="1"/>
  <c r="Z153" i="1" s="1"/>
  <c r="U32" i="1"/>
  <c r="W204" i="1"/>
  <c r="Z204" i="1" s="1"/>
  <c r="U201" i="1"/>
  <c r="U200" i="1"/>
  <c r="W176" i="1"/>
  <c r="Z176" i="1" s="1"/>
  <c r="W26" i="1"/>
  <c r="Z26" i="1" s="1"/>
  <c r="U196" i="1"/>
  <c r="W89" i="1"/>
  <c r="Z89" i="1" s="1"/>
  <c r="W172" i="1"/>
  <c r="Z172" i="1" s="1"/>
  <c r="U101" i="1"/>
  <c r="U120" i="1"/>
  <c r="U94" i="1"/>
  <c r="U104" i="1"/>
  <c r="W104" i="1"/>
  <c r="Z104" i="1" s="1"/>
  <c r="W217" i="1"/>
  <c r="Z217" i="1" s="1"/>
  <c r="U217" i="1"/>
  <c r="U52" i="1"/>
  <c r="W52" i="1"/>
  <c r="Z52" i="1" s="1"/>
  <c r="U162" i="1"/>
  <c r="W162" i="1"/>
  <c r="Z162" i="1" s="1"/>
  <c r="W92" i="1"/>
  <c r="Z92" i="1" s="1"/>
  <c r="U92" i="1"/>
  <c r="V92" i="1" s="1"/>
  <c r="U136" i="1"/>
  <c r="W136" i="1"/>
  <c r="Z136" i="1" s="1"/>
  <c r="W111" i="1"/>
  <c r="U111" i="1"/>
  <c r="W119" i="1"/>
  <c r="Z119" i="1" s="1"/>
  <c r="U119" i="1"/>
  <c r="U157" i="1"/>
  <c r="W141" i="1"/>
  <c r="Z141" i="1" s="1"/>
  <c r="W87" i="1"/>
  <c r="Z87" i="1" s="1"/>
  <c r="W103" i="1"/>
  <c r="Z103" i="1" s="1"/>
  <c r="W169" i="1"/>
  <c r="Z169" i="1" s="1"/>
  <c r="U224" i="1"/>
  <c r="W126" i="1"/>
  <c r="Z126" i="1" s="1"/>
  <c r="U211" i="1"/>
  <c r="U166" i="1"/>
  <c r="U146" i="1"/>
  <c r="W16" i="1"/>
  <c r="Z16" i="1" s="1"/>
  <c r="U223" i="1"/>
  <c r="U88" i="1"/>
  <c r="U112" i="1"/>
  <c r="U99" i="1"/>
  <c r="W128" i="1"/>
  <c r="Z128" i="1" s="1"/>
  <c r="U158" i="1"/>
  <c r="U183" i="1"/>
  <c r="U134" i="1"/>
  <c r="W75" i="1"/>
  <c r="Z75" i="1" s="1"/>
  <c r="U55" i="1"/>
  <c r="U7" i="1"/>
  <c r="W7" i="1"/>
  <c r="Z7" i="1" s="1"/>
  <c r="U45" i="1"/>
  <c r="W45" i="1"/>
  <c r="Z45" i="1" s="1"/>
  <c r="W93" i="1"/>
  <c r="Z93" i="1" s="1"/>
  <c r="U93" i="1"/>
  <c r="W6" i="1"/>
  <c r="Z6" i="1" s="1"/>
  <c r="U6" i="1"/>
  <c r="W91" i="1"/>
  <c r="Z91" i="1" s="1"/>
  <c r="U91" i="1"/>
  <c r="W195" i="1"/>
  <c r="Z195" i="1" s="1"/>
  <c r="U195" i="1"/>
  <c r="W33" i="1"/>
  <c r="Z33" i="1" s="1"/>
  <c r="U33" i="1"/>
  <c r="U66" i="1"/>
  <c r="W66" i="1"/>
  <c r="Z66" i="1" s="1"/>
  <c r="U132" i="1"/>
  <c r="W132" i="1"/>
  <c r="Z132" i="1" s="1"/>
  <c r="W160" i="1"/>
  <c r="Z160" i="1" s="1"/>
  <c r="U160" i="1"/>
  <c r="W105" i="1"/>
  <c r="Z105" i="1" s="1"/>
  <c r="U105" i="1"/>
  <c r="U129" i="1"/>
  <c r="U42" i="1"/>
  <c r="W100" i="1"/>
  <c r="Z100" i="1" s="1"/>
  <c r="W47" i="1"/>
  <c r="Z47" i="1" s="1"/>
  <c r="U14" i="1"/>
  <c r="U169" i="1"/>
  <c r="W174" i="1"/>
  <c r="Z174" i="1" s="1"/>
  <c r="W209" i="1"/>
  <c r="U135" i="1"/>
  <c r="U148" i="1"/>
  <c r="U67" i="1"/>
  <c r="U73" i="1"/>
  <c r="U2" i="1"/>
  <c r="V2" i="1" s="1"/>
  <c r="Y2" i="1" s="1"/>
  <c r="W182" i="1"/>
  <c r="V182" i="1" s="1"/>
  <c r="W203" i="1"/>
  <c r="Z203" i="1" s="1"/>
  <c r="W90" i="1"/>
  <c r="Z90" i="1" s="1"/>
  <c r="U229" i="1"/>
  <c r="V229" i="1" s="1"/>
  <c r="U16" i="1"/>
  <c r="U141" i="1"/>
  <c r="W98" i="1"/>
  <c r="Z98" i="1" s="1"/>
  <c r="W107" i="1"/>
  <c r="Z107" i="1" s="1"/>
  <c r="W8" i="1"/>
  <c r="Z8" i="1" s="1"/>
  <c r="W144" i="1"/>
  <c r="Z144" i="1" s="1"/>
  <c r="W55" i="1"/>
  <c r="Z55" i="1" s="1"/>
  <c r="W83" i="1"/>
  <c r="Z83" i="1" s="1"/>
  <c r="U83" i="1"/>
  <c r="U29" i="1"/>
  <c r="W29" i="1"/>
  <c r="Z29" i="1" s="1"/>
  <c r="U213" i="1"/>
  <c r="W213" i="1"/>
  <c r="Z213" i="1" s="1"/>
  <c r="U21" i="1"/>
  <c r="W21" i="1"/>
  <c r="Z21" i="1" s="1"/>
  <c r="W179" i="1"/>
  <c r="Z179" i="1" s="1"/>
  <c r="U179" i="1"/>
  <c r="W102" i="1"/>
  <c r="Z102" i="1" s="1"/>
  <c r="U102" i="1"/>
  <c r="U85" i="1"/>
  <c r="W85" i="1"/>
  <c r="Z85" i="1" s="1"/>
  <c r="W49" i="1"/>
  <c r="Z49" i="1" s="1"/>
  <c r="U49" i="1"/>
  <c r="U5" i="1"/>
  <c r="W5" i="1"/>
  <c r="Z5" i="1" s="1"/>
  <c r="U59" i="1"/>
  <c r="W59" i="1"/>
  <c r="Z59" i="1" s="1"/>
  <c r="U130" i="1"/>
  <c r="W130" i="1"/>
  <c r="Z130" i="1" s="1"/>
  <c r="U227" i="1"/>
  <c r="W227" i="1"/>
  <c r="Z227" i="1" s="1"/>
  <c r="U181" i="1"/>
  <c r="W181" i="1"/>
  <c r="Z181" i="1" s="1"/>
  <c r="U110" i="1"/>
  <c r="W110" i="1"/>
  <c r="Z110" i="1" s="1"/>
  <c r="U15" i="1"/>
  <c r="W15" i="1"/>
  <c r="Z15" i="1" s="1"/>
  <c r="U142" i="1"/>
  <c r="W142" i="1"/>
  <c r="Z142" i="1" s="1"/>
  <c r="U152" i="1"/>
  <c r="W152" i="1"/>
  <c r="Z152" i="1" s="1"/>
  <c r="U24" i="1"/>
  <c r="W24" i="1"/>
  <c r="Z24" i="1" s="1"/>
  <c r="U186" i="1"/>
  <c r="W186" i="1"/>
  <c r="Z186" i="1" s="1"/>
  <c r="U170" i="1"/>
  <c r="W170" i="1"/>
  <c r="U80" i="1"/>
  <c r="W80" i="1"/>
  <c r="U34" i="1"/>
  <c r="W34" i="1"/>
  <c r="Z34" i="1" s="1"/>
  <c r="U20" i="1"/>
  <c r="W20" i="1"/>
  <c r="Z20" i="1" s="1"/>
  <c r="U190" i="1"/>
  <c r="W190" i="1"/>
  <c r="Z190" i="1" s="1"/>
  <c r="U40" i="1"/>
  <c r="W40" i="1"/>
  <c r="Z40" i="1" s="1"/>
  <c r="U3" i="1"/>
  <c r="W3" i="1"/>
  <c r="Z3" i="1" s="1"/>
  <c r="W206" i="1"/>
  <c r="Z206" i="1" s="1"/>
  <c r="U206" i="1"/>
  <c r="U50" i="1"/>
  <c r="W50" i="1"/>
  <c r="U96" i="1"/>
  <c r="W96" i="1"/>
  <c r="U72" i="1"/>
  <c r="W72" i="1"/>
  <c r="Z72" i="1" s="1"/>
  <c r="U46" i="1"/>
  <c r="W46" i="1"/>
  <c r="W159" i="1"/>
  <c r="U159" i="1"/>
  <c r="U82" i="1"/>
  <c r="W82" i="1"/>
  <c r="Z82" i="1" s="1"/>
  <c r="U117" i="1"/>
  <c r="W117" i="1"/>
  <c r="Z117" i="1" s="1"/>
  <c r="U53" i="1"/>
  <c r="W53" i="1"/>
  <c r="Z53" i="1" s="1"/>
  <c r="W64" i="1"/>
  <c r="U64" i="1"/>
  <c r="U62" i="1"/>
  <c r="W62" i="1"/>
  <c r="Z62" i="1" s="1"/>
  <c r="W161" i="1"/>
  <c r="Z161" i="1" s="1"/>
  <c r="U161" i="1"/>
  <c r="U139" i="1"/>
  <c r="W139" i="1"/>
  <c r="Z139" i="1" s="1"/>
  <c r="U232" i="1"/>
  <c r="W232" i="1"/>
  <c r="Z232" i="1" s="1"/>
  <c r="W145" i="1"/>
  <c r="Z145" i="1" s="1"/>
  <c r="U145" i="1"/>
  <c r="U191" i="1"/>
  <c r="W191" i="1"/>
  <c r="Z191" i="1" s="1"/>
  <c r="U131" i="1"/>
  <c r="W131" i="1"/>
  <c r="Z131" i="1" s="1"/>
  <c r="U108" i="1"/>
  <c r="W108" i="1"/>
  <c r="Z108" i="1" s="1"/>
  <c r="W196" i="1"/>
  <c r="W200" i="1"/>
  <c r="Z200" i="1" s="1"/>
  <c r="U220" i="1"/>
  <c r="U165" i="1"/>
  <c r="U128" i="1"/>
  <c r="V128" i="1" s="1"/>
  <c r="X128" i="1" s="1"/>
  <c r="U193" i="1"/>
  <c r="U11" i="1"/>
  <c r="V11" i="1" s="1"/>
  <c r="Y11" i="1" s="1"/>
  <c r="V107" i="1"/>
  <c r="Y107" i="1" s="1"/>
  <c r="W101" i="1"/>
  <c r="Z101" i="1" s="1"/>
  <c r="U194" i="1"/>
  <c r="W223" i="1"/>
  <c r="U26" i="1"/>
  <c r="W205" i="1"/>
  <c r="Z205" i="1" s="1"/>
  <c r="U113" i="1"/>
  <c r="W199" i="1"/>
  <c r="Z199" i="1" s="1"/>
  <c r="U116" i="1"/>
  <c r="V116" i="1" s="1"/>
  <c r="Y116" i="1" s="1"/>
  <c r="W192" i="1"/>
  <c r="W228" i="1"/>
  <c r="Z228" i="1" s="1"/>
  <c r="W183" i="1"/>
  <c r="Z183" i="1" s="1"/>
  <c r="W134" i="1"/>
  <c r="Z134" i="1" s="1"/>
  <c r="W32" i="1"/>
  <c r="Z32" i="1" s="1"/>
  <c r="U78" i="1"/>
  <c r="W158" i="1"/>
  <c r="V158" i="1" s="1"/>
  <c r="Y158" i="1" s="1"/>
  <c r="W94" i="1"/>
  <c r="Z94" i="1" s="1"/>
  <c r="U17" i="1"/>
  <c r="V17" i="1" s="1"/>
  <c r="W185" i="1"/>
  <c r="Z185" i="1" s="1"/>
  <c r="W60" i="1"/>
  <c r="Z60" i="1" s="1"/>
  <c r="W157" i="1"/>
  <c r="W230" i="1"/>
  <c r="Z230" i="1" s="1"/>
  <c r="U175" i="1"/>
  <c r="W137" i="1"/>
  <c r="Z137" i="1" s="1"/>
  <c r="W165" i="1"/>
  <c r="Z165" i="1" s="1"/>
  <c r="U103" i="1"/>
  <c r="V103" i="1" s="1"/>
  <c r="Y103" i="1" s="1"/>
  <c r="U172" i="1"/>
  <c r="U156" i="1"/>
  <c r="W28" i="1"/>
  <c r="Z28" i="1" s="1"/>
  <c r="U126" i="1"/>
  <c r="W120" i="1"/>
  <c r="Z120" i="1" s="1"/>
  <c r="U61" i="1"/>
  <c r="V61" i="1" s="1"/>
  <c r="Y61" i="1" s="1"/>
  <c r="W140" i="1"/>
  <c r="Z140" i="1" s="1"/>
  <c r="U140" i="1"/>
  <c r="W79" i="1"/>
  <c r="U79" i="1"/>
  <c r="W30" i="1"/>
  <c r="U30" i="1"/>
  <c r="W138" i="1"/>
  <c r="U138" i="1"/>
  <c r="V138" i="1" s="1"/>
  <c r="Y138" i="1" s="1"/>
  <c r="U122" i="1"/>
  <c r="W122" i="1"/>
  <c r="U27" i="1"/>
  <c r="W27" i="1"/>
  <c r="W168" i="1"/>
  <c r="U168" i="1"/>
  <c r="V168" i="1" s="1"/>
  <c r="Y168" i="1" s="1"/>
  <c r="U125" i="1"/>
  <c r="W125" i="1"/>
  <c r="Z111" i="1"/>
  <c r="W74" i="1"/>
  <c r="U74" i="1"/>
  <c r="W48" i="1"/>
  <c r="U48" i="1"/>
  <c r="U121" i="1"/>
  <c r="W121" i="1"/>
  <c r="U98" i="1"/>
  <c r="U173" i="1"/>
  <c r="W173" i="1"/>
  <c r="W112" i="1"/>
  <c r="U149" i="1"/>
  <c r="U87" i="1"/>
  <c r="W41" i="1"/>
  <c r="W167" i="1"/>
  <c r="U167" i="1"/>
  <c r="U171" i="1"/>
  <c r="W171" i="1"/>
  <c r="U36" i="1"/>
  <c r="W36" i="1"/>
  <c r="W12" i="1"/>
  <c r="U12" i="1"/>
  <c r="U127" i="1"/>
  <c r="W97" i="1"/>
  <c r="U97" i="1"/>
  <c r="U22" i="1"/>
  <c r="W22" i="1"/>
  <c r="U47" i="1"/>
  <c r="Z220" i="1"/>
  <c r="U151" i="1"/>
  <c r="W151" i="1"/>
  <c r="U164" i="1"/>
  <c r="W164" i="1"/>
  <c r="U109" i="1"/>
  <c r="W109" i="1"/>
  <c r="W35" i="1"/>
  <c r="U35" i="1"/>
  <c r="U23" i="1"/>
  <c r="W23" i="1"/>
  <c r="U89" i="1"/>
  <c r="W88" i="1"/>
  <c r="U57" i="1"/>
  <c r="W57" i="1"/>
  <c r="U214" i="1"/>
  <c r="W214" i="1"/>
  <c r="U90" i="1"/>
  <c r="W99" i="1"/>
  <c r="U204" i="1"/>
  <c r="U31" i="1"/>
  <c r="W31" i="1"/>
  <c r="W201" i="1"/>
  <c r="W44" i="1"/>
  <c r="U44" i="1"/>
  <c r="W218" i="1"/>
  <c r="U218" i="1"/>
  <c r="W216" i="1"/>
  <c r="U216" i="1"/>
  <c r="U114" i="1"/>
  <c r="W114" i="1"/>
  <c r="W78" i="1"/>
  <c r="U69" i="1"/>
  <c r="W69" i="1"/>
  <c r="U51" i="1"/>
  <c r="W51" i="1"/>
  <c r="U210" i="1"/>
  <c r="W210" i="1"/>
  <c r="U187" i="1"/>
  <c r="W187" i="1"/>
  <c r="U19" i="1"/>
  <c r="W19" i="1"/>
  <c r="W73" i="1"/>
  <c r="U84" i="1"/>
  <c r="W84" i="1"/>
  <c r="W221" i="1"/>
  <c r="W155" i="1"/>
  <c r="U155" i="1"/>
  <c r="U178" i="1"/>
  <c r="W178" i="1"/>
  <c r="W106" i="1"/>
  <c r="U106" i="1"/>
  <c r="U188" i="1"/>
  <c r="W188" i="1"/>
  <c r="W135" i="1"/>
  <c r="W42" i="1"/>
  <c r="U71" i="1"/>
  <c r="W71" i="1"/>
  <c r="W148" i="1"/>
  <c r="U41" i="1"/>
  <c r="W129" i="1"/>
  <c r="W14" i="1"/>
  <c r="U133" i="1"/>
  <c r="W133" i="1"/>
  <c r="W63" i="1"/>
  <c r="V63" i="1" s="1"/>
  <c r="Y63" i="1" s="1"/>
  <c r="U37" i="1"/>
  <c r="W147" i="1"/>
  <c r="U147" i="1"/>
  <c r="W115" i="1"/>
  <c r="U115" i="1"/>
  <c r="U86" i="1"/>
  <c r="W86" i="1"/>
  <c r="W156" i="1"/>
  <c r="W215" i="1"/>
  <c r="W76" i="1"/>
  <c r="U202" i="1"/>
  <c r="W202" i="1"/>
  <c r="W198" i="1"/>
  <c r="U70" i="1"/>
  <c r="U56" i="1"/>
  <c r="W56" i="1"/>
  <c r="U212" i="1"/>
  <c r="W212" i="1"/>
  <c r="U13" i="1"/>
  <c r="W13" i="1"/>
  <c r="W150" i="1"/>
  <c r="U150" i="1"/>
  <c r="U123" i="1"/>
  <c r="W123" i="1"/>
  <c r="U205" i="1"/>
  <c r="W207" i="1"/>
  <c r="W166" i="1"/>
  <c r="U184" i="1"/>
  <c r="V184" i="1" s="1"/>
  <c r="Y184" i="1" s="1"/>
  <c r="W67" i="1"/>
  <c r="U176" i="1"/>
  <c r="U95" i="1"/>
  <c r="U163" i="1"/>
  <c r="U225" i="1"/>
  <c r="U10" i="1"/>
  <c r="W177" i="1"/>
  <c r="U177" i="1"/>
  <c r="U8" i="1"/>
  <c r="U124" i="1"/>
  <c r="W124" i="1"/>
  <c r="W208" i="1"/>
  <c r="U208" i="1"/>
  <c r="U38" i="1"/>
  <c r="W38" i="1"/>
  <c r="U77" i="1"/>
  <c r="W77" i="1"/>
  <c r="U18" i="1"/>
  <c r="W18" i="1"/>
  <c r="W113" i="1"/>
  <c r="U81" i="1"/>
  <c r="W81" i="1"/>
  <c r="U189" i="1"/>
  <c r="W189" i="1"/>
  <c r="U226" i="1"/>
  <c r="W226" i="1"/>
  <c r="U39" i="1"/>
  <c r="U222" i="1"/>
  <c r="W222" i="1"/>
  <c r="U65" i="1"/>
  <c r="W65" i="1"/>
  <c r="W9" i="1"/>
  <c r="U9" i="1"/>
  <c r="W37" i="1"/>
  <c r="W127" i="1"/>
  <c r="W180" i="1"/>
  <c r="W146" i="1"/>
  <c r="W231" i="1"/>
  <c r="U231" i="1"/>
  <c r="U75" i="1"/>
  <c r="V75" i="1" s="1"/>
  <c r="Y75" i="1" s="1"/>
  <c r="U118" i="1"/>
  <c r="W118" i="1"/>
  <c r="W4" i="1"/>
  <c r="U4" i="1"/>
  <c r="U215" i="1"/>
  <c r="Z184" i="1"/>
  <c r="U143" i="1"/>
  <c r="W175" i="1"/>
  <c r="U153" i="1"/>
  <c r="U219" i="1"/>
  <c r="W219" i="1"/>
  <c r="U198" i="1"/>
  <c r="Z61" i="1"/>
  <c r="U43" i="1"/>
  <c r="W43" i="1"/>
  <c r="U144" i="1"/>
  <c r="U68" i="1"/>
  <c r="W68" i="1"/>
  <c r="U25" i="1"/>
  <c r="W25" i="1"/>
  <c r="U58" i="1"/>
  <c r="W58" i="1"/>
  <c r="U54" i="1"/>
  <c r="W54" i="1"/>
  <c r="U174" i="1"/>
  <c r="U203" i="1"/>
  <c r="W211" i="1"/>
  <c r="U197" i="1"/>
  <c r="W197" i="1"/>
  <c r="W39" i="1"/>
  <c r="U154" i="1"/>
  <c r="V154" i="1" s="1"/>
  <c r="Y154" i="1" s="1"/>
  <c r="V163" i="1" l="1"/>
  <c r="Y163" i="1" s="1"/>
  <c r="V91" i="1"/>
  <c r="Y91" i="1" s="1"/>
  <c r="V192" i="1"/>
  <c r="Y192" i="1" s="1"/>
  <c r="V5" i="1"/>
  <c r="Y5" i="1" s="1"/>
  <c r="V136" i="1"/>
  <c r="V198" i="1"/>
  <c r="Y198" i="1" s="1"/>
  <c r="V150" i="1"/>
  <c r="Y150" i="1" s="1"/>
  <c r="V193" i="1"/>
  <c r="Y193" i="1" s="1"/>
  <c r="V139" i="1"/>
  <c r="Y139" i="1" s="1"/>
  <c r="V45" i="1"/>
  <c r="Y45" i="1" s="1"/>
  <c r="V176" i="1"/>
  <c r="Y176" i="1" s="1"/>
  <c r="V70" i="1"/>
  <c r="Y70" i="1" s="1"/>
  <c r="V157" i="1"/>
  <c r="X157" i="1" s="1"/>
  <c r="V14" i="1"/>
  <c r="Y14" i="1" s="1"/>
  <c r="V201" i="1"/>
  <c r="Y201" i="1" s="1"/>
  <c r="V215" i="1"/>
  <c r="Y215" i="1" s="1"/>
  <c r="V10" i="1"/>
  <c r="Y10" i="1" s="1"/>
  <c r="V76" i="1"/>
  <c r="Y76" i="1" s="1"/>
  <c r="V223" i="1"/>
  <c r="Y223" i="1" s="1"/>
  <c r="V7" i="1"/>
  <c r="Y7" i="1" s="1"/>
  <c r="V221" i="1"/>
  <c r="Y221" i="1" s="1"/>
  <c r="V16" i="1"/>
  <c r="Y16" i="1" s="1"/>
  <c r="V203" i="1"/>
  <c r="X203" i="1" s="1"/>
  <c r="V225" i="1"/>
  <c r="Y225" i="1" s="1"/>
  <c r="Z158" i="1"/>
  <c r="V26" i="1"/>
  <c r="Y26" i="1" s="1"/>
  <c r="V153" i="1"/>
  <c r="Y153" i="1" s="1"/>
  <c r="V146" i="1"/>
  <c r="Y146" i="1" s="1"/>
  <c r="V89" i="1"/>
  <c r="V220" i="1"/>
  <c r="Y220" i="1" s="1"/>
  <c r="V191" i="1"/>
  <c r="X191" i="1" s="1"/>
  <c r="V162" i="1"/>
  <c r="Y162" i="1" s="1"/>
  <c r="V90" i="1"/>
  <c r="Y90" i="1" s="1"/>
  <c r="V172" i="1"/>
  <c r="Y172" i="1" s="1"/>
  <c r="V194" i="1"/>
  <c r="X194" i="1" s="1"/>
  <c r="V224" i="1"/>
  <c r="Y224" i="1" s="1"/>
  <c r="V111" i="1"/>
  <c r="Y111" i="1" s="1"/>
  <c r="V101" i="1"/>
  <c r="V67" i="1"/>
  <c r="Y67" i="1" s="1"/>
  <c r="V204" i="1"/>
  <c r="Y204" i="1" s="1"/>
  <c r="V206" i="1"/>
  <c r="Y206" i="1" s="1"/>
  <c r="V95" i="1"/>
  <c r="Y95" i="1" s="1"/>
  <c r="V143" i="1"/>
  <c r="V149" i="1"/>
  <c r="Y149" i="1" s="1"/>
  <c r="V230" i="1"/>
  <c r="X107" i="1"/>
  <c r="V165" i="1"/>
  <c r="X165" i="1" s="1"/>
  <c r="V110" i="1"/>
  <c r="V59" i="1"/>
  <c r="Z182" i="1"/>
  <c r="X158" i="1"/>
  <c r="V47" i="1"/>
  <c r="Y47" i="1" s="1"/>
  <c r="V209" i="1"/>
  <c r="Y209" i="1" s="1"/>
  <c r="V105" i="1"/>
  <c r="Y105" i="1" s="1"/>
  <c r="V33" i="1"/>
  <c r="Y33" i="1" s="1"/>
  <c r="V93" i="1"/>
  <c r="Y93" i="1" s="1"/>
  <c r="V87" i="1"/>
  <c r="Y87" i="1" s="1"/>
  <c r="V161" i="1"/>
  <c r="Y161" i="1" s="1"/>
  <c r="V121" i="1"/>
  <c r="Y121" i="1" s="1"/>
  <c r="V53" i="1"/>
  <c r="Y53" i="1" s="1"/>
  <c r="V196" i="1"/>
  <c r="V104" i="1"/>
  <c r="V119" i="1"/>
  <c r="Y119" i="1" s="1"/>
  <c r="V108" i="1"/>
  <c r="X108" i="1" s="1"/>
  <c r="V62" i="1"/>
  <c r="X62" i="1" s="1"/>
  <c r="V82" i="1"/>
  <c r="V141" i="1"/>
  <c r="Y141" i="1" s="1"/>
  <c r="V132" i="1"/>
  <c r="Y132" i="1" s="1"/>
  <c r="X91" i="1"/>
  <c r="V112" i="1"/>
  <c r="Y112" i="1" s="1"/>
  <c r="V174" i="1"/>
  <c r="X174" i="1" s="1"/>
  <c r="Z223" i="1"/>
  <c r="V9" i="1"/>
  <c r="Y9" i="1" s="1"/>
  <c r="V8" i="1"/>
  <c r="Y8" i="1" s="1"/>
  <c r="V218" i="1"/>
  <c r="Y218" i="1" s="1"/>
  <c r="V151" i="1"/>
  <c r="Y151" i="1" s="1"/>
  <c r="V167" i="1"/>
  <c r="Y167" i="1" s="1"/>
  <c r="V195" i="1"/>
  <c r="Y195" i="1" s="1"/>
  <c r="V64" i="1"/>
  <c r="Y64" i="1" s="1"/>
  <c r="V181" i="1"/>
  <c r="Y181" i="1" s="1"/>
  <c r="V6" i="1"/>
  <c r="Y6" i="1" s="1"/>
  <c r="V217" i="1"/>
  <c r="Y217" i="1" s="1"/>
  <c r="V41" i="1"/>
  <c r="Y41" i="1" s="1"/>
  <c r="V52" i="1"/>
  <c r="V18" i="1"/>
  <c r="Y18" i="1" s="1"/>
  <c r="V189" i="1"/>
  <c r="Y189" i="1" s="1"/>
  <c r="Z46" i="1"/>
  <c r="V46" i="1"/>
  <c r="Y46" i="1" s="1"/>
  <c r="V227" i="1"/>
  <c r="X227" i="1" s="1"/>
  <c r="V66" i="1"/>
  <c r="Y66" i="1" s="1"/>
  <c r="X206" i="1"/>
  <c r="V142" i="1"/>
  <c r="X142" i="1" s="1"/>
  <c r="V51" i="1"/>
  <c r="Y51" i="1" s="1"/>
  <c r="V185" i="1"/>
  <c r="X185" i="1" s="1"/>
  <c r="V200" i="1"/>
  <c r="Y200" i="1" s="1"/>
  <c r="Z192" i="1"/>
  <c r="V137" i="1"/>
  <c r="Y137" i="1" s="1"/>
  <c r="V148" i="1"/>
  <c r="Y148" i="1" s="1"/>
  <c r="Y128" i="1"/>
  <c r="V216" i="1"/>
  <c r="Y216" i="1" s="1"/>
  <c r="V60" i="1"/>
  <c r="Y60" i="1" s="1"/>
  <c r="X193" i="1"/>
  <c r="V98" i="1"/>
  <c r="Y98" i="1" s="1"/>
  <c r="V126" i="1"/>
  <c r="V120" i="1"/>
  <c r="Z157" i="1"/>
  <c r="X116" i="1"/>
  <c r="V144" i="1"/>
  <c r="Y144" i="1" s="1"/>
  <c r="X2" i="1"/>
  <c r="V80" i="1"/>
  <c r="Y80" i="1" s="1"/>
  <c r="V169" i="1"/>
  <c r="Y169" i="1" s="1"/>
  <c r="X192" i="1"/>
  <c r="Y182" i="1"/>
  <c r="X182" i="1"/>
  <c r="V222" i="1"/>
  <c r="Y222" i="1" s="1"/>
  <c r="V40" i="1"/>
  <c r="Y40" i="1" s="1"/>
  <c r="V21" i="1"/>
  <c r="Y21" i="1" s="1"/>
  <c r="X8" i="1"/>
  <c r="V228" i="1"/>
  <c r="Y228" i="1" s="1"/>
  <c r="X61" i="1"/>
  <c r="V129" i="1"/>
  <c r="Y129" i="1" s="1"/>
  <c r="V97" i="1"/>
  <c r="Y97" i="1" s="1"/>
  <c r="V190" i="1"/>
  <c r="V170" i="1"/>
  <c r="Y170" i="1" s="1"/>
  <c r="V152" i="1"/>
  <c r="V213" i="1"/>
  <c r="V160" i="1"/>
  <c r="Y160" i="1" s="1"/>
  <c r="V226" i="1"/>
  <c r="Y226" i="1" s="1"/>
  <c r="V55" i="1"/>
  <c r="Y55" i="1" s="1"/>
  <c r="Z209" i="1"/>
  <c r="V102" i="1"/>
  <c r="Y102" i="1" s="1"/>
  <c r="V155" i="1"/>
  <c r="Y155" i="1" s="1"/>
  <c r="V114" i="1"/>
  <c r="Y114" i="1" s="1"/>
  <c r="Z80" i="1"/>
  <c r="V24" i="1"/>
  <c r="Y24" i="1" s="1"/>
  <c r="V179" i="1"/>
  <c r="V83" i="1"/>
  <c r="V94" i="1"/>
  <c r="X94" i="1" s="1"/>
  <c r="V35" i="1"/>
  <c r="Y35" i="1" s="1"/>
  <c r="V85" i="1"/>
  <c r="Y85" i="1" s="1"/>
  <c r="V48" i="1"/>
  <c r="Y48" i="1" s="1"/>
  <c r="V140" i="1"/>
  <c r="Y140" i="1" s="1"/>
  <c r="V232" i="1"/>
  <c r="X232" i="1" s="1"/>
  <c r="V49" i="1"/>
  <c r="Z50" i="1"/>
  <c r="V208" i="1"/>
  <c r="Y208" i="1" s="1"/>
  <c r="V147" i="1"/>
  <c r="Y147" i="1" s="1"/>
  <c r="V31" i="1"/>
  <c r="Y31" i="1" s="1"/>
  <c r="X75" i="1"/>
  <c r="V122" i="1"/>
  <c r="Y122" i="1" s="1"/>
  <c r="V79" i="1"/>
  <c r="Y79" i="1" s="1"/>
  <c r="V199" i="1"/>
  <c r="Y199" i="1" s="1"/>
  <c r="V145" i="1"/>
  <c r="V50" i="1"/>
  <c r="Y50" i="1" s="1"/>
  <c r="Z170" i="1"/>
  <c r="V15" i="1"/>
  <c r="Y15" i="1" s="1"/>
  <c r="V130" i="1"/>
  <c r="V43" i="1"/>
  <c r="Y43" i="1" s="1"/>
  <c r="V74" i="1"/>
  <c r="Y74" i="1" s="1"/>
  <c r="V32" i="1"/>
  <c r="Y32" i="1" s="1"/>
  <c r="V219" i="1"/>
  <c r="Y219" i="1" s="1"/>
  <c r="V117" i="1"/>
  <c r="V20" i="1"/>
  <c r="V186" i="1"/>
  <c r="Y186" i="1" s="1"/>
  <c r="V118" i="1"/>
  <c r="Y118" i="1" s="1"/>
  <c r="V113" i="1"/>
  <c r="Y113" i="1" s="1"/>
  <c r="V56" i="1"/>
  <c r="Y56" i="1" s="1"/>
  <c r="X103" i="1"/>
  <c r="V164" i="1"/>
  <c r="Y164" i="1" s="1"/>
  <c r="X161" i="1"/>
  <c r="V72" i="1"/>
  <c r="V29" i="1"/>
  <c r="V28" i="1"/>
  <c r="Y28" i="1" s="1"/>
  <c r="V183" i="1"/>
  <c r="Y183" i="1" s="1"/>
  <c r="Z159" i="1"/>
  <c r="V124" i="1"/>
  <c r="Y124" i="1" s="1"/>
  <c r="V34" i="1"/>
  <c r="X34" i="1" s="1"/>
  <c r="V134" i="1"/>
  <c r="Y134" i="1" s="1"/>
  <c r="V131" i="1"/>
  <c r="Z96" i="1"/>
  <c r="V3" i="1"/>
  <c r="V69" i="1"/>
  <c r="Y69" i="1" s="1"/>
  <c r="V68" i="1"/>
  <c r="Y68" i="1" s="1"/>
  <c r="V77" i="1"/>
  <c r="Y77" i="1" s="1"/>
  <c r="V205" i="1"/>
  <c r="Y205" i="1" s="1"/>
  <c r="X11" i="1"/>
  <c r="V78" i="1"/>
  <c r="Y78" i="1" s="1"/>
  <c r="V4" i="1"/>
  <c r="Y4" i="1" s="1"/>
  <c r="V231" i="1"/>
  <c r="Y231" i="1" s="1"/>
  <c r="V115" i="1"/>
  <c r="Y115" i="1" s="1"/>
  <c r="Z196" i="1"/>
  <c r="V214" i="1"/>
  <c r="Y214" i="1" s="1"/>
  <c r="V36" i="1"/>
  <c r="Y36" i="1" s="1"/>
  <c r="V125" i="1"/>
  <c r="Y125" i="1" s="1"/>
  <c r="Z64" i="1"/>
  <c r="V159" i="1"/>
  <c r="Y159" i="1" s="1"/>
  <c r="V96" i="1"/>
  <c r="Y96" i="1" s="1"/>
  <c r="Z27" i="1"/>
  <c r="X89" i="1"/>
  <c r="Y89" i="1"/>
  <c r="Z178" i="1"/>
  <c r="V54" i="1"/>
  <c r="Y54" i="1" s="1"/>
  <c r="Z68" i="1"/>
  <c r="Z219" i="1"/>
  <c r="Z118" i="1"/>
  <c r="V39" i="1"/>
  <c r="Y39" i="1" s="1"/>
  <c r="Z189" i="1"/>
  <c r="V38" i="1"/>
  <c r="Y38" i="1" s="1"/>
  <c r="V177" i="1"/>
  <c r="Y177" i="1" s="1"/>
  <c r="Z166" i="1"/>
  <c r="V123" i="1"/>
  <c r="Z198" i="1"/>
  <c r="X198" i="1"/>
  <c r="V86" i="1"/>
  <c r="X86" i="1" s="1"/>
  <c r="Z148" i="1"/>
  <c r="Z42" i="1"/>
  <c r="V178" i="1"/>
  <c r="Y178" i="1" s="1"/>
  <c r="V84" i="1"/>
  <c r="X84" i="1" s="1"/>
  <c r="Z69" i="1"/>
  <c r="V44" i="1"/>
  <c r="Y44" i="1" s="1"/>
  <c r="Z201" i="1"/>
  <c r="Z214" i="1"/>
  <c r="Z41" i="1"/>
  <c r="V173" i="1"/>
  <c r="Y173" i="1" s="1"/>
  <c r="Z74" i="1"/>
  <c r="X168" i="1"/>
  <c r="Z168" i="1"/>
  <c r="X138" i="1"/>
  <c r="Z138" i="1"/>
  <c r="Z197" i="1"/>
  <c r="Z37" i="1"/>
  <c r="Z12" i="1"/>
  <c r="V197" i="1"/>
  <c r="Y197" i="1" s="1"/>
  <c r="Z86" i="1"/>
  <c r="Z84" i="1"/>
  <c r="X45" i="1"/>
  <c r="Z146" i="1"/>
  <c r="Z18" i="1"/>
  <c r="Z124" i="1"/>
  <c r="Z177" i="1"/>
  <c r="Z207" i="1"/>
  <c r="Z13" i="1"/>
  <c r="Z133" i="1"/>
  <c r="Z187" i="1"/>
  <c r="X90" i="1"/>
  <c r="Z44" i="1"/>
  <c r="Z31" i="1"/>
  <c r="V166" i="1"/>
  <c r="Y166" i="1" s="1"/>
  <c r="X122" i="1"/>
  <c r="Z122" i="1"/>
  <c r="V30" i="1"/>
  <c r="X30" i="1" s="1"/>
  <c r="V37" i="1"/>
  <c r="Y37" i="1" s="1"/>
  <c r="Z19" i="1"/>
  <c r="Z4" i="1"/>
  <c r="Z38" i="1"/>
  <c r="X218" i="1"/>
  <c r="Z218" i="1"/>
  <c r="Z211" i="1"/>
  <c r="V211" i="1"/>
  <c r="Y211" i="1" s="1"/>
  <c r="Z58" i="1"/>
  <c r="X144" i="1"/>
  <c r="X53" i="1"/>
  <c r="Z9" i="1"/>
  <c r="Z81" i="1"/>
  <c r="X225" i="1"/>
  <c r="X150" i="1"/>
  <c r="Z150" i="1"/>
  <c r="V13" i="1"/>
  <c r="Y13" i="1" s="1"/>
  <c r="Z115" i="1"/>
  <c r="V133" i="1"/>
  <c r="Y133" i="1" s="1"/>
  <c r="Z71" i="1"/>
  <c r="Z135" i="1"/>
  <c r="Z155" i="1"/>
  <c r="Z73" i="1"/>
  <c r="V187" i="1"/>
  <c r="Y187" i="1" s="1"/>
  <c r="X230" i="1"/>
  <c r="Y230" i="1"/>
  <c r="X100" i="1"/>
  <c r="Y100" i="1"/>
  <c r="Z22" i="1"/>
  <c r="Z171" i="1"/>
  <c r="X60" i="1"/>
  <c r="Z30" i="1"/>
  <c r="Z76" i="1"/>
  <c r="X76" i="1"/>
  <c r="Z99" i="1"/>
  <c r="Z123" i="1"/>
  <c r="X63" i="1"/>
  <c r="Z63" i="1"/>
  <c r="X229" i="1"/>
  <c r="Y229" i="1"/>
  <c r="X167" i="1"/>
  <c r="Z167" i="1"/>
  <c r="X17" i="1"/>
  <c r="Y17" i="1"/>
  <c r="Y203" i="1"/>
  <c r="V58" i="1"/>
  <c r="Y58" i="1" s="1"/>
  <c r="Z175" i="1"/>
  <c r="Y82" i="1"/>
  <c r="X82" i="1"/>
  <c r="Y92" i="1"/>
  <c r="X92" i="1"/>
  <c r="Z180" i="1"/>
  <c r="Z65" i="1"/>
  <c r="V81" i="1"/>
  <c r="Y81" i="1" s="1"/>
  <c r="X184" i="1"/>
  <c r="Z212" i="1"/>
  <c r="V180" i="1"/>
  <c r="Y180" i="1" s="1"/>
  <c r="X14" i="1"/>
  <c r="Z14" i="1"/>
  <c r="V71" i="1"/>
  <c r="Y71" i="1" s="1"/>
  <c r="Z188" i="1"/>
  <c r="Z210" i="1"/>
  <c r="Z78" i="1"/>
  <c r="Z57" i="1"/>
  <c r="V175" i="1"/>
  <c r="Y175" i="1" s="1"/>
  <c r="V22" i="1"/>
  <c r="Y22" i="1" s="1"/>
  <c r="Z97" i="1"/>
  <c r="V171" i="1"/>
  <c r="X171" i="1" s="1"/>
  <c r="V73" i="1"/>
  <c r="Y73" i="1" s="1"/>
  <c r="X26" i="1"/>
  <c r="V135" i="1"/>
  <c r="Y135" i="1" s="1"/>
  <c r="V99" i="1"/>
  <c r="Y99" i="1" s="1"/>
  <c r="Z54" i="1"/>
  <c r="Z231" i="1"/>
  <c r="V19" i="1"/>
  <c r="Y19" i="1" s="1"/>
  <c r="X200" i="1"/>
  <c r="V27" i="1"/>
  <c r="Y27" i="1" s="1"/>
  <c r="Z39" i="1"/>
  <c r="X101" i="1"/>
  <c r="Y101" i="1"/>
  <c r="Z25" i="1"/>
  <c r="Y62" i="1"/>
  <c r="V65" i="1"/>
  <c r="Y65" i="1" s="1"/>
  <c r="Z113" i="1"/>
  <c r="X10" i="1"/>
  <c r="Z208" i="1"/>
  <c r="V207" i="1"/>
  <c r="Y207" i="1" s="1"/>
  <c r="Z67" i="1"/>
  <c r="X6" i="1"/>
  <c r="X163" i="1"/>
  <c r="V212" i="1"/>
  <c r="Y212" i="1" s="1"/>
  <c r="Z202" i="1"/>
  <c r="V188" i="1"/>
  <c r="Y188" i="1" s="1"/>
  <c r="X221" i="1"/>
  <c r="Z221" i="1"/>
  <c r="V210" i="1"/>
  <c r="X210" i="1" s="1"/>
  <c r="V57" i="1"/>
  <c r="Y57" i="1" s="1"/>
  <c r="Z23" i="1"/>
  <c r="Z35" i="1"/>
  <c r="Z109" i="1"/>
  <c r="V127" i="1"/>
  <c r="Y127" i="1" s="1"/>
  <c r="X87" i="1"/>
  <c r="Z112" i="1"/>
  <c r="Z48" i="1"/>
  <c r="V42" i="1"/>
  <c r="Y42" i="1" s="1"/>
  <c r="Z156" i="1"/>
  <c r="V156" i="1"/>
  <c r="Y156" i="1" s="1"/>
  <c r="Z106" i="1"/>
  <c r="X136" i="1"/>
  <c r="Y136" i="1"/>
  <c r="Z173" i="1"/>
  <c r="V25" i="1"/>
  <c r="Y25" i="1" s="1"/>
  <c r="Z43" i="1"/>
  <c r="X143" i="1"/>
  <c r="Y143" i="1"/>
  <c r="Z127" i="1"/>
  <c r="Z222" i="1"/>
  <c r="Z226" i="1"/>
  <c r="X77" i="1"/>
  <c r="Z77" i="1"/>
  <c r="X95" i="1"/>
  <c r="Z56" i="1"/>
  <c r="V202" i="1"/>
  <c r="Y202" i="1" s="1"/>
  <c r="Z215" i="1"/>
  <c r="Z147" i="1"/>
  <c r="Z129" i="1"/>
  <c r="V106" i="1"/>
  <c r="X106" i="1" s="1"/>
  <c r="Z51" i="1"/>
  <c r="Z114" i="1"/>
  <c r="X216" i="1"/>
  <c r="Z216" i="1"/>
  <c r="X139" i="1"/>
  <c r="V88" i="1"/>
  <c r="Y88" i="1" s="1"/>
  <c r="Z88" i="1"/>
  <c r="V23" i="1"/>
  <c r="Y23" i="1" s="1"/>
  <c r="V109" i="1"/>
  <c r="Z164" i="1"/>
  <c r="Z151" i="1"/>
  <c r="V12" i="1"/>
  <c r="Y12" i="1" s="1"/>
  <c r="Z36" i="1"/>
  <c r="X121" i="1"/>
  <c r="Z121" i="1"/>
  <c r="Z125" i="1"/>
  <c r="Z79" i="1"/>
  <c r="X154" i="1"/>
  <c r="X98" i="1" l="1"/>
  <c r="X80" i="1"/>
  <c r="X67" i="1"/>
  <c r="X215" i="1"/>
  <c r="X119" i="1"/>
  <c r="X105" i="1"/>
  <c r="Y108" i="1"/>
  <c r="X21" i="1"/>
  <c r="X114" i="1"/>
  <c r="X78" i="1"/>
  <c r="X16" i="1"/>
  <c r="X5" i="1"/>
  <c r="X220" i="1"/>
  <c r="X224" i="1"/>
  <c r="X146" i="1"/>
  <c r="X176" i="1"/>
  <c r="X41" i="1"/>
  <c r="Y194" i="1"/>
  <c r="X151" i="1"/>
  <c r="X7" i="1"/>
  <c r="X149" i="1"/>
  <c r="X153" i="1"/>
  <c r="X137" i="1"/>
  <c r="Y157" i="1"/>
  <c r="X223" i="1"/>
  <c r="X172" i="1"/>
  <c r="X201" i="1"/>
  <c r="X93" i="1"/>
  <c r="X70" i="1"/>
  <c r="X15" i="1"/>
  <c r="X141" i="1"/>
  <c r="Y191" i="1"/>
  <c r="Y165" i="1"/>
  <c r="X162" i="1"/>
  <c r="Y174" i="1"/>
  <c r="X132" i="1"/>
  <c r="X147" i="1"/>
  <c r="X33" i="1"/>
  <c r="X228" i="1"/>
  <c r="X204" i="1"/>
  <c r="X205" i="1"/>
  <c r="X209" i="1"/>
  <c r="X111" i="1"/>
  <c r="X66" i="1"/>
  <c r="X180" i="1"/>
  <c r="X31" i="1"/>
  <c r="X148" i="1"/>
  <c r="Y59" i="1"/>
  <c r="X59" i="1"/>
  <c r="Y232" i="1"/>
  <c r="Y110" i="1"/>
  <c r="X110" i="1"/>
  <c r="Y227" i="1"/>
  <c r="X24" i="1"/>
  <c r="X129" i="1"/>
  <c r="X47" i="1"/>
  <c r="X140" i="1"/>
  <c r="X40" i="1"/>
  <c r="X217" i="1"/>
  <c r="Y104" i="1"/>
  <c r="X104" i="1"/>
  <c r="X183" i="1"/>
  <c r="X181" i="1"/>
  <c r="X102" i="1"/>
  <c r="Y196" i="1"/>
  <c r="X196" i="1"/>
  <c r="Y185" i="1"/>
  <c r="X97" i="1"/>
  <c r="X96" i="1"/>
  <c r="X79" i="1"/>
  <c r="X56" i="1"/>
  <c r="X27" i="1"/>
  <c r="X64" i="1"/>
  <c r="X112" i="1"/>
  <c r="X9" i="1"/>
  <c r="X18" i="1"/>
  <c r="X214" i="1"/>
  <c r="X195" i="1"/>
  <c r="Y142" i="1"/>
  <c r="X32" i="1"/>
  <c r="X155" i="1"/>
  <c r="Y94" i="1"/>
  <c r="X170" i="1"/>
  <c r="Y120" i="1"/>
  <c r="X120" i="1"/>
  <c r="Y126" i="1"/>
  <c r="X126" i="1"/>
  <c r="Y52" i="1"/>
  <c r="X52" i="1"/>
  <c r="X189" i="1"/>
  <c r="X55" i="1"/>
  <c r="X46" i="1"/>
  <c r="X51" i="1"/>
  <c r="X115" i="1"/>
  <c r="X124" i="1"/>
  <c r="X50" i="1"/>
  <c r="X169" i="1"/>
  <c r="X226" i="1"/>
  <c r="X68" i="1"/>
  <c r="X85" i="1"/>
  <c r="Y213" i="1"/>
  <c r="X213" i="1"/>
  <c r="Y152" i="1"/>
  <c r="X152" i="1"/>
  <c r="X69" i="1"/>
  <c r="X135" i="1"/>
  <c r="X38" i="1"/>
  <c r="Y83" i="1"/>
  <c r="X83" i="1"/>
  <c r="X160" i="1"/>
  <c r="X222" i="1"/>
  <c r="X166" i="1"/>
  <c r="Y49" i="1"/>
  <c r="X49" i="1"/>
  <c r="Y179" i="1"/>
  <c r="X179" i="1"/>
  <c r="Y190" i="1"/>
  <c r="X190" i="1"/>
  <c r="X48" i="1"/>
  <c r="X35" i="1"/>
  <c r="X188" i="1"/>
  <c r="X36" i="1"/>
  <c r="X44" i="1"/>
  <c r="X219" i="1"/>
  <c r="X145" i="1"/>
  <c r="Y145" i="1"/>
  <c r="Y72" i="1"/>
  <c r="X72" i="1"/>
  <c r="X3" i="1"/>
  <c r="Y3" i="1"/>
  <c r="Y130" i="1"/>
  <c r="X130" i="1"/>
  <c r="X118" i="1"/>
  <c r="Y20" i="1"/>
  <c r="X20" i="1"/>
  <c r="X231" i="1"/>
  <c r="X125" i="1"/>
  <c r="X127" i="1"/>
  <c r="Y29" i="1"/>
  <c r="X29" i="1"/>
  <c r="X134" i="1"/>
  <c r="X88" i="1"/>
  <c r="X22" i="1"/>
  <c r="X197" i="1"/>
  <c r="X164" i="1"/>
  <c r="X113" i="1"/>
  <c r="Y34" i="1"/>
  <c r="X73" i="1"/>
  <c r="X28" i="1"/>
  <c r="X4" i="1"/>
  <c r="Y131" i="1"/>
  <c r="X131" i="1"/>
  <c r="X159" i="1"/>
  <c r="X74" i="1"/>
  <c r="X208" i="1"/>
  <c r="X39" i="1"/>
  <c r="X199" i="1"/>
  <c r="Y117" i="1"/>
  <c r="X117" i="1"/>
  <c r="X43" i="1"/>
  <c r="X133" i="1"/>
  <c r="X186" i="1"/>
  <c r="X81" i="1"/>
  <c r="Y123" i="1"/>
  <c r="X54" i="1"/>
  <c r="X175" i="1"/>
  <c r="X58" i="1"/>
  <c r="X42" i="1"/>
  <c r="X65" i="1"/>
  <c r="X13" i="1"/>
  <c r="X12" i="1"/>
  <c r="X178" i="1"/>
  <c r="X25" i="1"/>
  <c r="X23" i="1"/>
  <c r="X123" i="1"/>
  <c r="X187" i="1"/>
  <c r="X207" i="1"/>
  <c r="Y30" i="1"/>
  <c r="Y109" i="1"/>
  <c r="X156" i="1"/>
  <c r="X202" i="1"/>
  <c r="X37" i="1"/>
  <c r="Y86" i="1"/>
  <c r="Y106" i="1"/>
  <c r="X173" i="1"/>
  <c r="X57" i="1"/>
  <c r="X212" i="1"/>
  <c r="X109" i="1"/>
  <c r="Y210" i="1"/>
  <c r="Y171" i="1"/>
  <c r="X99" i="1"/>
  <c r="X71" i="1"/>
  <c r="X211" i="1"/>
  <c r="X19" i="1"/>
  <c r="X177" i="1"/>
  <c r="Y8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Zachary DeVries</author>
    <author>Zach</author>
  </authors>
  <commentList>
    <comment ref="A1" authorId="0" shapeId="0" xr:uid="{6FADDAA4-DE68-254C-B997-929B7F112ACC}">
      <text>
        <r>
          <rPr>
            <b/>
            <sz val="9"/>
            <color rgb="FF000000"/>
            <rFont val="Tahoma"/>
            <family val="2"/>
          </rPr>
          <t>Zachary DeVries: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Videos are catalogued by date</t>
        </r>
      </text>
    </comment>
    <comment ref="E1" authorId="1" shapeId="0" xr:uid="{0EAA3FC4-5F45-1B43-8B86-18D409985D71}">
      <text>
        <r>
          <rPr>
            <b/>
            <sz val="9"/>
            <color rgb="FF000000"/>
            <rFont val="Tahoma"/>
            <family val="2"/>
          </rPr>
          <t>Natalia: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1 = DMEL High temp
</t>
        </r>
        <r>
          <rPr>
            <sz val="9"/>
            <color rgb="FF000000"/>
            <rFont val="Tahoma"/>
            <family val="2"/>
          </rPr>
          <t xml:space="preserve">2 =DMEL control
</t>
        </r>
        <r>
          <rPr>
            <sz val="9"/>
            <color rgb="FF000000"/>
            <rFont val="Tahoma"/>
            <family val="2"/>
          </rPr>
          <t xml:space="preserve">3 = DMEL control
</t>
        </r>
        <r>
          <rPr>
            <sz val="9"/>
            <color rgb="FF000000"/>
            <rFont val="Tahoma"/>
            <family val="2"/>
          </rPr>
          <t xml:space="preserve">4= DPSE control
</t>
        </r>
        <r>
          <rPr>
            <sz val="9"/>
            <color rgb="FF000000"/>
            <rFont val="Tahoma"/>
            <family val="2"/>
          </rPr>
          <t xml:space="preserve">5= DPSE control
</t>
        </r>
        <r>
          <rPr>
            <sz val="9"/>
            <color rgb="FF000000"/>
            <rFont val="Tahoma"/>
            <family val="2"/>
          </rPr>
          <t xml:space="preserve">6= DPSE control
</t>
        </r>
        <r>
          <rPr>
            <sz val="9"/>
            <color rgb="FF000000"/>
            <rFont val="Tahoma"/>
            <family val="2"/>
          </rPr>
          <t xml:space="preserve">7= DPSE high temp
</t>
        </r>
        <r>
          <rPr>
            <sz val="9"/>
            <color rgb="FF000000"/>
            <rFont val="Tahoma"/>
            <family val="2"/>
          </rPr>
          <t xml:space="preserve">8= DPSE hihg temp
</t>
        </r>
        <r>
          <rPr>
            <sz val="9"/>
            <color rgb="FF000000"/>
            <rFont val="Tahoma"/>
            <family val="2"/>
          </rPr>
          <t xml:space="preserve">9=DPSE hihg temp
</t>
        </r>
      </text>
    </comment>
  </commentList>
</comments>
</file>

<file path=xl/sharedStrings.xml><?xml version="1.0" encoding="utf-8"?>
<sst xmlns="http://schemas.openxmlformats.org/spreadsheetml/2006/main" count="3323" uniqueCount="395">
  <si>
    <t>Date</t>
  </si>
  <si>
    <t>Species</t>
  </si>
  <si>
    <t>Round</t>
  </si>
  <si>
    <t>Sex</t>
  </si>
  <si>
    <t>Pre-Weight</t>
  </si>
  <si>
    <t>Post-Weight</t>
  </si>
  <si>
    <t>Hours</t>
  </si>
  <si>
    <t>Minutes</t>
  </si>
  <si>
    <t>TVCO2</t>
  </si>
  <si>
    <t>TVO2</t>
  </si>
  <si>
    <t>Treatment</t>
  </si>
  <si>
    <t>Comment</t>
  </si>
  <si>
    <t>Line</t>
  </si>
  <si>
    <t>Mass</t>
  </si>
  <si>
    <t>Time</t>
  </si>
  <si>
    <t>O2pHRraw</t>
  </si>
  <si>
    <t>O2pHR</t>
  </si>
  <si>
    <t>CO2pHR</t>
  </si>
  <si>
    <t>RQ</t>
  </si>
  <si>
    <t>O2pHRpG</t>
  </si>
  <si>
    <t>CO2pHRpG</t>
  </si>
  <si>
    <t>1 </t>
  </si>
  <si>
    <t>2 </t>
  </si>
  <si>
    <t>DPSE</t>
  </si>
  <si>
    <t>3 </t>
  </si>
  <si>
    <t>4 </t>
  </si>
  <si>
    <t>5 </t>
  </si>
  <si>
    <t>DMEL</t>
  </si>
  <si>
    <t>6 </t>
  </si>
  <si>
    <t>7 </t>
  </si>
  <si>
    <t>Syringe </t>
  </si>
  <si>
    <t>sex </t>
  </si>
  <si>
    <t>F1 vial </t>
  </si>
  <si>
    <t>timing </t>
  </si>
  <si>
    <t>weight1 </t>
  </si>
  <si>
    <t>weight2 </t>
  </si>
  <si>
    <t>Comment </t>
  </si>
  <si>
    <t>F </t>
  </si>
  <si>
    <t>179 </t>
  </si>
  <si>
    <t>4.02 </t>
  </si>
  <si>
    <t>0.00148 </t>
  </si>
  <si>
    <t>0.00117 </t>
  </si>
  <si>
    <t>4.05 </t>
  </si>
  <si>
    <t>0.00133 </t>
  </si>
  <si>
    <t>0.00114 </t>
  </si>
  <si>
    <t>4.08 </t>
  </si>
  <si>
    <t>0.00152 </t>
  </si>
  <si>
    <t>0.00135 </t>
  </si>
  <si>
    <t>4.10 </t>
  </si>
  <si>
    <t>0.00171 </t>
  </si>
  <si>
    <t>0.00124 </t>
  </si>
  <si>
    <t>Not completely sure about first weight  </t>
  </si>
  <si>
    <t>4.12 </t>
  </si>
  <si>
    <t>0.00103 </t>
  </si>
  <si>
    <t>180 </t>
  </si>
  <si>
    <t>4.15 </t>
  </si>
  <si>
    <t>0.00151 </t>
  </si>
  <si>
    <t>M </t>
  </si>
  <si>
    <t>215 </t>
  </si>
  <si>
    <t>4.18 </t>
  </si>
  <si>
    <t>0.00072 </t>
  </si>
  <si>
    <t>0.00070 </t>
  </si>
  <si>
    <t>8 </t>
  </si>
  <si>
    <t>4.20 </t>
  </si>
  <si>
    <t>0.00111 </t>
  </si>
  <si>
    <t>0.00108 </t>
  </si>
  <si>
    <t>9 </t>
  </si>
  <si>
    <t>4.23 </t>
  </si>
  <si>
    <t>0.00082 </t>
  </si>
  <si>
    <t>10 </t>
  </si>
  <si>
    <t>214 </t>
  </si>
  <si>
    <t>4.26 </t>
  </si>
  <si>
    <t>0.00065 </t>
  </si>
  <si>
    <t>11 </t>
  </si>
  <si>
    <t>4.28 </t>
  </si>
  <si>
    <t>0.00106 </t>
  </si>
  <si>
    <t>0.00100 </t>
  </si>
  <si>
    <t>4.00 </t>
  </si>
  <si>
    <t>12 </t>
  </si>
  <si>
    <t>4.11 </t>
  </si>
  <si>
    <t>0.00116 </t>
  </si>
  <si>
    <t>0.00099 </t>
  </si>
  <si>
    <t>13 </t>
  </si>
  <si>
    <t>0.00093 </t>
  </si>
  <si>
    <t>14 </t>
  </si>
  <si>
    <t>0.00160 </t>
  </si>
  <si>
    <t>0.00141 </t>
  </si>
  <si>
    <t>15 </t>
  </si>
  <si>
    <t>0.00149 </t>
  </si>
  <si>
    <t>16 </t>
  </si>
  <si>
    <t>0.00123 </t>
  </si>
  <si>
    <t>17 </t>
  </si>
  <si>
    <t>0.00174 </t>
  </si>
  <si>
    <t>18 </t>
  </si>
  <si>
    <t>4.29 </t>
  </si>
  <si>
    <t>0.00150 </t>
  </si>
  <si>
    <t>0.00138 </t>
  </si>
  <si>
    <t>19 </t>
  </si>
  <si>
    <t>4.31 </t>
  </si>
  <si>
    <t>0.00170 </t>
  </si>
  <si>
    <t>0.00145 </t>
  </si>
  <si>
    <t>20 </t>
  </si>
  <si>
    <t>4.33 </t>
  </si>
  <si>
    <t>0.00140 </t>
  </si>
  <si>
    <t>0.00125 </t>
  </si>
  <si>
    <t>21 </t>
  </si>
  <si>
    <t>4.36 </t>
  </si>
  <si>
    <t>0.00101 </t>
  </si>
  <si>
    <t>0.00086 </t>
  </si>
  <si>
    <t>22 </t>
  </si>
  <si>
    <t>4.38 </t>
  </si>
  <si>
    <t>0.00091 </t>
  </si>
  <si>
    <t>0.00076 </t>
  </si>
  <si>
    <t>23 </t>
  </si>
  <si>
    <t>4.01 </t>
  </si>
  <si>
    <t>0.00087 </t>
  </si>
  <si>
    <t>0.00075 </t>
  </si>
  <si>
    <t>24 </t>
  </si>
  <si>
    <t>4.04 </t>
  </si>
  <si>
    <t>0.00066 </t>
  </si>
  <si>
    <t>0.00051 </t>
  </si>
  <si>
    <t>25 </t>
  </si>
  <si>
    <t>4.06 </t>
  </si>
  <si>
    <t>0.00085 </t>
  </si>
  <si>
    <t>26 </t>
  </si>
  <si>
    <t>0.00067 </t>
  </si>
  <si>
    <t>27 </t>
  </si>
  <si>
    <t>0.00062 </t>
  </si>
  <si>
    <t>0.00059 </t>
  </si>
  <si>
    <t>One winged destroyed </t>
  </si>
  <si>
    <t>28 </t>
  </si>
  <si>
    <t>4.13 </t>
  </si>
  <si>
    <t>0.00064 </t>
  </si>
  <si>
    <t>29 </t>
  </si>
  <si>
    <t>0.00098 </t>
  </si>
  <si>
    <t>0.00083 </t>
  </si>
  <si>
    <t>30 </t>
  </si>
  <si>
    <t>0.00094 </t>
  </si>
  <si>
    <t>189 </t>
  </si>
  <si>
    <t>0.00128 </t>
  </si>
  <si>
    <t>0.00096 </t>
  </si>
  <si>
    <t>4.03 </t>
  </si>
  <si>
    <t>0.00146 </t>
  </si>
  <si>
    <t>0.00153 </t>
  </si>
  <si>
    <t>0.00115 </t>
  </si>
  <si>
    <t>0.00119 </t>
  </si>
  <si>
    <t>0.00129 </t>
  </si>
  <si>
    <t>190 </t>
  </si>
  <si>
    <t>4.17 </t>
  </si>
  <si>
    <t>0.00131 </t>
  </si>
  <si>
    <t>4.19 </t>
  </si>
  <si>
    <t>0.00130 </t>
  </si>
  <si>
    <t>4.21 </t>
  </si>
  <si>
    <t>0.00137 </t>
  </si>
  <si>
    <t>4.24 </t>
  </si>
  <si>
    <t>0.00144 </t>
  </si>
  <si>
    <t>0.00112 </t>
  </si>
  <si>
    <t>0.00121 </t>
  </si>
  <si>
    <t>0.00159 </t>
  </si>
  <si>
    <t>4.07 </t>
  </si>
  <si>
    <t>0.00126 </t>
  </si>
  <si>
    <t>0.00127 </t>
  </si>
  <si>
    <t>0.00113 </t>
  </si>
  <si>
    <t>204 </t>
  </si>
  <si>
    <t>4.16 </t>
  </si>
  <si>
    <t>0.00079 </t>
  </si>
  <si>
    <t>0.00071 </t>
  </si>
  <si>
    <t>0.00074 </t>
  </si>
  <si>
    <t>0.00077 </t>
  </si>
  <si>
    <t>0.00088 </t>
  </si>
  <si>
    <t>0.00078 </t>
  </si>
  <si>
    <t>0.00092 </t>
  </si>
  <si>
    <t>0.00090 </t>
  </si>
  <si>
    <t>0.00084 </t>
  </si>
  <si>
    <t>4.30 </t>
  </si>
  <si>
    <t>4.32 </t>
  </si>
  <si>
    <t>NA </t>
  </si>
  <si>
    <t>Water inside syringe (DEAD) </t>
  </si>
  <si>
    <t>203 </t>
  </si>
  <si>
    <t>4.34 </t>
  </si>
  <si>
    <t>282 </t>
  </si>
  <si>
    <t>0.00068 </t>
  </si>
  <si>
    <t>Chamber vol. 6.6 </t>
  </si>
  <si>
    <t>4.09 </t>
  </si>
  <si>
    <t>4.14 </t>
  </si>
  <si>
    <t>0.00031 </t>
  </si>
  <si>
    <t>dead </t>
  </si>
  <si>
    <t>0.00060 </t>
  </si>
  <si>
    <t>Chamber Vol. 5.8 </t>
  </si>
  <si>
    <t>0.00069 </t>
  </si>
  <si>
    <t>0.00063 </t>
  </si>
  <si>
    <t>Chamber vol. 7.7 </t>
  </si>
  <si>
    <t>0.00061 </t>
  </si>
  <si>
    <t>Chamber vol. 7.8 </t>
  </si>
  <si>
    <t>0.00056 </t>
  </si>
  <si>
    <t>281 </t>
  </si>
  <si>
    <t>0.00095 </t>
  </si>
  <si>
    <t>4.22 </t>
  </si>
  <si>
    <t>4.25 </t>
  </si>
  <si>
    <t>0.00102 </t>
  </si>
  <si>
    <t>4.27 </t>
  </si>
  <si>
    <t>0.00139 </t>
  </si>
  <si>
    <t>0.00107 </t>
  </si>
  <si>
    <t>0.00097 </t>
  </si>
  <si>
    <t>283 </t>
  </si>
  <si>
    <t>0.00054 </t>
  </si>
  <si>
    <t>0.00058 </t>
  </si>
  <si>
    <t>0.00050 </t>
  </si>
  <si>
    <t>0.00052 </t>
  </si>
  <si>
    <t>0.00048 </t>
  </si>
  <si>
    <t>0.00034 </t>
  </si>
  <si>
    <t>284 </t>
  </si>
  <si>
    <t>0.00040 </t>
  </si>
  <si>
    <t>4.39 </t>
  </si>
  <si>
    <t>0.00032 </t>
  </si>
  <si>
    <t>0.00073 </t>
  </si>
  <si>
    <t>0.00080 </t>
  </si>
  <si>
    <t>278 </t>
  </si>
  <si>
    <t>4.35 </t>
  </si>
  <si>
    <t>4.37 </t>
  </si>
  <si>
    <t>0.00089 </t>
  </si>
  <si>
    <t>4.41 </t>
  </si>
  <si>
    <t>0.00122 </t>
  </si>
  <si>
    <t>4.43 </t>
  </si>
  <si>
    <t>0.00118 </t>
  </si>
  <si>
    <t>4.45 </t>
  </si>
  <si>
    <t>4.48 </t>
  </si>
  <si>
    <t>0.00110 </t>
  </si>
  <si>
    <t>0.00161 </t>
  </si>
  <si>
    <t>Cover on water </t>
  </si>
  <si>
    <t>279 </t>
  </si>
  <si>
    <t>----- </t>
  </si>
  <si>
    <t>Got stuck in the chamber, no reading </t>
  </si>
  <si>
    <t>4.42 </t>
  </si>
  <si>
    <t>4.44 </t>
  </si>
  <si>
    <t>4.46 </t>
  </si>
  <si>
    <t>0.00109 </t>
  </si>
  <si>
    <t>376 </t>
  </si>
  <si>
    <t>3.53 </t>
  </si>
  <si>
    <t>3.55 </t>
  </si>
  <si>
    <t>3.57 </t>
  </si>
  <si>
    <t>3.58 </t>
  </si>
  <si>
    <t>375 </t>
  </si>
  <si>
    <t>Dead no 2nd weight  </t>
  </si>
  <si>
    <t>315 </t>
  </si>
  <si>
    <t>Need to 16 confirm with post weight </t>
  </si>
  <si>
    <t>3.50 </t>
  </si>
  <si>
    <t>Goes to round 14 </t>
  </si>
  <si>
    <r>
      <t>Killed at measure no 2</t>
    </r>
    <r>
      <rPr>
        <vertAlign val="superscript"/>
        <sz val="8.5"/>
        <rFont val="Calibri"/>
        <family val="2"/>
      </rPr>
      <t>nd</t>
    </r>
    <r>
      <rPr>
        <sz val="11"/>
        <rFont val="Calibri"/>
        <family val="2"/>
      </rPr>
      <t> weight </t>
    </r>
  </si>
  <si>
    <t>367 </t>
  </si>
  <si>
    <t>wet </t>
  </si>
  <si>
    <t>Flew away before 2nd weight </t>
  </si>
  <si>
    <t>316 </t>
  </si>
  <si>
    <t>3.56 </t>
  </si>
  <si>
    <t>3.59 </t>
  </si>
  <si>
    <t>0.00081 </t>
  </si>
  <si>
    <t>Purge weird </t>
  </si>
  <si>
    <t>327 </t>
  </si>
  <si>
    <t>0.00168 </t>
  </si>
  <si>
    <t>0.00156 </t>
  </si>
  <si>
    <t>0.00177 </t>
  </si>
  <si>
    <t>0.00136 </t>
  </si>
  <si>
    <t>3.51 </t>
  </si>
  <si>
    <t>0.00147 </t>
  </si>
  <si>
    <t>0.00120 </t>
  </si>
  <si>
    <t>0.00162 </t>
  </si>
  <si>
    <t>0.00163 </t>
  </si>
  <si>
    <t>0.00166 </t>
  </si>
  <si>
    <t>326 </t>
  </si>
  <si>
    <t>0.00142 </t>
  </si>
  <si>
    <t>0.00192 </t>
  </si>
  <si>
    <t>Looked dead inside syringe </t>
  </si>
  <si>
    <t>0.00247 </t>
  </si>
  <si>
    <t>543 </t>
  </si>
  <si>
    <t>High temp kept DPSE </t>
  </si>
  <si>
    <t>551 </t>
  </si>
  <si>
    <t>High temp kept </t>
  </si>
  <si>
    <t>559 </t>
  </si>
  <si>
    <t>Incubation –5 minutes </t>
  </si>
  <si>
    <t>4.52 </t>
  </si>
  <si>
    <t>High tempt kept </t>
  </si>
  <si>
    <t>4.55 </t>
  </si>
  <si>
    <t>4.57 </t>
  </si>
  <si>
    <t>4.59 </t>
  </si>
  <si>
    <t>558 </t>
  </si>
  <si>
    <t>5.01 </t>
  </si>
  <si>
    <t>Control kept DMEL </t>
  </si>
  <si>
    <t>5.03 </t>
  </si>
  <si>
    <t>5.05 </t>
  </si>
  <si>
    <t>0.00104 </t>
  </si>
  <si>
    <t>5.08 </t>
  </si>
  <si>
    <t>5.10 </t>
  </si>
  <si>
    <t>5.13 </t>
  </si>
  <si>
    <t>5.15 </t>
  </si>
  <si>
    <t>5.02 </t>
  </si>
  <si>
    <t>554 </t>
  </si>
  <si>
    <t>5.12 </t>
  </si>
  <si>
    <t>5.14 </t>
  </si>
  <si>
    <t>5.17 </t>
  </si>
  <si>
    <t>5.19 </t>
  </si>
  <si>
    <t>31 </t>
  </si>
  <si>
    <t>5.22 </t>
  </si>
  <si>
    <t>32 </t>
  </si>
  <si>
    <t>5.25 </t>
  </si>
  <si>
    <t>0.00049 </t>
  </si>
  <si>
    <t>33 </t>
  </si>
  <si>
    <t>5.27 </t>
  </si>
  <si>
    <t>0.000 </t>
  </si>
  <si>
    <t>0.00055 </t>
  </si>
  <si>
    <t>900 </t>
  </si>
  <si>
    <t>Died during incubation </t>
  </si>
  <si>
    <t>899 </t>
  </si>
  <si>
    <t>0.00105 </t>
  </si>
  <si>
    <t>898 </t>
  </si>
  <si>
    <t>930 </t>
  </si>
  <si>
    <t>929 </t>
  </si>
  <si>
    <t>917 </t>
  </si>
  <si>
    <t>916 </t>
  </si>
  <si>
    <t>Control CO2</t>
  </si>
  <si>
    <t>CO2 Reading</t>
  </si>
  <si>
    <t>Corrected CO2</t>
  </si>
  <si>
    <t>O2 Reading</t>
  </si>
  <si>
    <t>Control switched</t>
  </si>
  <si>
    <t>HighTemp switched</t>
  </si>
  <si>
    <t>HighTemp kept</t>
  </si>
  <si>
    <t>Control kept</t>
  </si>
  <si>
    <t>02 </t>
  </si>
  <si>
    <t>05 </t>
  </si>
  <si>
    <t>08 </t>
  </si>
  <si>
    <t>36 </t>
  </si>
  <si>
    <t>38 </t>
  </si>
  <si>
    <t>01 </t>
  </si>
  <si>
    <t>04 </t>
  </si>
  <si>
    <t>06 </t>
  </si>
  <si>
    <t>03 </t>
  </si>
  <si>
    <t>07 </t>
  </si>
  <si>
    <t>34 </t>
  </si>
  <si>
    <t>09 </t>
  </si>
  <si>
    <t>39 </t>
  </si>
  <si>
    <t>35 </t>
  </si>
  <si>
    <t>37 </t>
  </si>
  <si>
    <t>41 </t>
  </si>
  <si>
    <t>43 </t>
  </si>
  <si>
    <t>45 </t>
  </si>
  <si>
    <t>48 </t>
  </si>
  <si>
    <t>42 </t>
  </si>
  <si>
    <t>44 </t>
  </si>
  <si>
    <t>46 </t>
  </si>
  <si>
    <t>53 </t>
  </si>
  <si>
    <t>55 </t>
  </si>
  <si>
    <t>57 </t>
  </si>
  <si>
    <t>00 </t>
  </si>
  <si>
    <t>58 </t>
  </si>
  <si>
    <t>50 </t>
  </si>
  <si>
    <t>56 </t>
  </si>
  <si>
    <t>59 </t>
  </si>
  <si>
    <t>51 </t>
  </si>
  <si>
    <t>52 </t>
  </si>
  <si>
    <t>FileName</t>
  </si>
  <si>
    <t>SyringeNo</t>
  </si>
  <si>
    <t>ChmVol</t>
  </si>
  <si>
    <t>InjVol</t>
  </si>
  <si>
    <t>Volcorr</t>
  </si>
  <si>
    <t>F</t>
  </si>
  <si>
    <t>Controlswitched</t>
  </si>
  <si>
    <t>Notcompletelysureaboutfirstweight</t>
  </si>
  <si>
    <t>M</t>
  </si>
  <si>
    <t>Onewingeddestroyed</t>
  </si>
  <si>
    <t>HighTempswitched</t>
  </si>
  <si>
    <t>NA</t>
  </si>
  <si>
    <t>Waterinsidesyringe(DEAD)</t>
  </si>
  <si>
    <t>Chambervol.6.6</t>
  </si>
  <si>
    <t>dead</t>
  </si>
  <si>
    <t>ChamberVol.5.8</t>
  </si>
  <si>
    <t>Chambervol.7.7</t>
  </si>
  <si>
    <t>Chambervol.7.8</t>
  </si>
  <si>
    <t>Coveronwater</t>
  </si>
  <si>
    <t>Gotstuckinthechamber,noreading</t>
  </si>
  <si>
    <t>HighTempkept</t>
  </si>
  <si>
    <t>Deadno2ndweight</t>
  </si>
  <si>
    <t>Needto16confirmwithpostweight</t>
  </si>
  <si>
    <t>Goestoround14</t>
  </si>
  <si>
    <t>Killedatmeasureno2ndweight</t>
  </si>
  <si>
    <t>Controlkept</t>
  </si>
  <si>
    <t>wet</t>
  </si>
  <si>
    <t>Flewawaybefore2ndweight</t>
  </si>
  <si>
    <t>Purgeweird</t>
  </si>
  <si>
    <t>Lookeddeadinsidesyringe</t>
  </si>
  <si>
    <t>HightempkeptDPSE</t>
  </si>
  <si>
    <t>Hightempkept</t>
  </si>
  <si>
    <t>Incubation–5minutes</t>
  </si>
  <si>
    <t>Hightemptkept</t>
  </si>
  <si>
    <t>ControlkeptDMEL</t>
  </si>
  <si>
    <t>Diedduringincubation</t>
  </si>
  <si>
    <t>Corrected 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</si>
</sst>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m/d/yy;@"/>
    <numFmt numFmtId="165" formatCode="0.00000"/>
    <numFmt numFmtId="166" formatCode="0.0"/>
    <numFmt numFmtId="167" formatCode="0.0000E+00"/>
    <numFmt numFmtId="168" formatCode="0.000"/>
    <numFmt numFmtId="169" formatCode="0.000000"/>
    <numFmt numFmtId="172" formatCode="0.00000000"/>
    <numFmt numFmtId="174" formatCode="0.00000E+00"/>
  </numFmts>
  <fonts count="8" x14ac:knownFonts="1">
    <font>
      <sz val="12"/>
      <color theme="1"/>
      <name val="Calibri"/>
      <family val="2"/>
      <scheme val="minor"/>
    </font>
    <font>
      <b/>
      <u/>
      <sz val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1"/>
      <name val="Calibri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vertAlign val="superscript"/>
      <sz val="8.5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65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166" fontId="1" fillId="0" borderId="0" xfId="0" applyNumberFormat="1" applyFont="1" applyAlignment="1">
      <alignment horizontal="center"/>
    </xf>
    <xf numFmtId="167" fontId="1" fillId="0" borderId="0" xfId="0" applyNumberFormat="1" applyFont="1" applyAlignment="1">
      <alignment horizontal="center"/>
    </xf>
    <xf numFmtId="168" fontId="1" fillId="0" borderId="0" xfId="0" applyNumberFormat="1" applyFont="1" applyAlignment="1">
      <alignment horizontal="center"/>
    </xf>
    <xf numFmtId="169" fontId="1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4" fillId="0" borderId="0" xfId="0" applyFont="1"/>
    <xf numFmtId="0" fontId="2" fillId="0" borderId="0" xfId="0" applyFont="1" applyAlignment="1">
      <alignment horizontal="center"/>
    </xf>
    <xf numFmtId="2" fontId="2" fillId="0" borderId="0" xfId="0" applyNumberFormat="1" applyFont="1" applyAlignment="1">
      <alignment horizontal="center"/>
    </xf>
    <xf numFmtId="11" fontId="0" fillId="0" borderId="0" xfId="0" applyNumberFormat="1"/>
    <xf numFmtId="1" fontId="3" fillId="0" borderId="0" xfId="0" applyNumberFormat="1" applyFont="1" applyAlignment="1">
      <alignment horizontal="center"/>
    </xf>
    <xf numFmtId="172" fontId="1" fillId="0" borderId="0" xfId="0" applyNumberFormat="1" applyFont="1" applyAlignment="1">
      <alignment horizontal="center"/>
    </xf>
    <xf numFmtId="172" fontId="0" fillId="0" borderId="0" xfId="0" applyNumberFormat="1"/>
    <xf numFmtId="174" fontId="1" fillId="0" borderId="0" xfId="0" applyNumberFormat="1" applyFont="1" applyAlignment="1">
      <alignment horizontal="center"/>
    </xf>
    <xf numFmtId="17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A21DA-075B-C14C-B779-85AC82C14459}">
  <dimension ref="A1:AA232"/>
  <sheetViews>
    <sheetView topLeftCell="H1" zoomScale="180" workbookViewId="0">
      <selection activeCell="K12" sqref="K12"/>
    </sheetView>
  </sheetViews>
  <sheetFormatPr baseColWidth="10" defaultRowHeight="16" x14ac:dyDescent="0.2"/>
  <cols>
    <col min="3" max="3" width="11" bestFit="1" customWidth="1"/>
    <col min="5" max="5" width="11" bestFit="1" customWidth="1"/>
    <col min="7" max="12" width="11" bestFit="1" customWidth="1"/>
    <col min="13" max="14" width="12.1640625" style="19" bestFit="1" customWidth="1"/>
    <col min="18" max="22" width="11" bestFit="1" customWidth="1"/>
    <col min="24" max="24" width="21.33203125" style="17" customWidth="1"/>
  </cols>
  <sheetData>
    <row r="1" spans="1:27" x14ac:dyDescent="0.2">
      <c r="A1" s="1" t="s">
        <v>0</v>
      </c>
      <c r="B1" s="2" t="s">
        <v>358</v>
      </c>
      <c r="C1" s="2" t="s">
        <v>359</v>
      </c>
      <c r="D1" s="2" t="s">
        <v>1</v>
      </c>
      <c r="E1" s="2" t="s">
        <v>2</v>
      </c>
      <c r="F1" s="2" t="s">
        <v>3</v>
      </c>
      <c r="G1" s="3" t="s">
        <v>4</v>
      </c>
      <c r="H1" s="3" t="s">
        <v>5</v>
      </c>
      <c r="I1" s="4" t="s">
        <v>6</v>
      </c>
      <c r="J1" s="4" t="s">
        <v>7</v>
      </c>
      <c r="K1" s="5" t="s">
        <v>360</v>
      </c>
      <c r="L1" s="6" t="s">
        <v>361</v>
      </c>
      <c r="M1" s="18" t="s">
        <v>8</v>
      </c>
      <c r="N1" s="18" t="s">
        <v>9</v>
      </c>
      <c r="O1" s="7" t="s">
        <v>10</v>
      </c>
      <c r="P1" s="7" t="s">
        <v>11</v>
      </c>
      <c r="Q1" s="4" t="s">
        <v>12</v>
      </c>
      <c r="R1" s="3" t="s">
        <v>13</v>
      </c>
      <c r="S1" s="5" t="s">
        <v>14</v>
      </c>
      <c r="T1" s="8" t="s">
        <v>362</v>
      </c>
      <c r="U1" s="9" t="s">
        <v>15</v>
      </c>
      <c r="V1" s="7" t="s">
        <v>16</v>
      </c>
      <c r="W1" s="7" t="s">
        <v>17</v>
      </c>
      <c r="X1" s="16" t="s">
        <v>18</v>
      </c>
      <c r="Y1" s="2" t="s">
        <v>19</v>
      </c>
      <c r="Z1" s="2" t="s">
        <v>20</v>
      </c>
      <c r="AA1" s="2"/>
    </row>
    <row r="2" spans="1:27" x14ac:dyDescent="0.2">
      <c r="A2" s="10" t="s">
        <v>369</v>
      </c>
      <c r="B2" s="10" t="s">
        <v>369</v>
      </c>
      <c r="C2" s="11">
        <v>18</v>
      </c>
      <c r="D2" t="s">
        <v>23</v>
      </c>
      <c r="E2">
        <v>17</v>
      </c>
      <c r="F2" s="11" t="s">
        <v>363</v>
      </c>
      <c r="G2" s="11">
        <v>1.3600000000000001E-3</v>
      </c>
      <c r="H2" s="11">
        <v>1.2999999999999999E-3</v>
      </c>
      <c r="I2" s="11">
        <v>4</v>
      </c>
      <c r="J2">
        <v>7</v>
      </c>
      <c r="K2" s="13">
        <v>0.5</v>
      </c>
      <c r="L2" s="13">
        <v>0.25</v>
      </c>
      <c r="M2" s="19">
        <v>1.30901955E-5</v>
      </c>
      <c r="N2" s="19">
        <v>0</v>
      </c>
      <c r="O2" t="s">
        <v>383</v>
      </c>
      <c r="P2" s="11" t="s">
        <v>387</v>
      </c>
      <c r="R2" s="3">
        <f>G2-H2</f>
        <v>6.0000000000000157E-5</v>
      </c>
      <c r="S2" s="5">
        <f>I2+(J2/60)</f>
        <v>4.1166666666666663</v>
      </c>
      <c r="T2" s="8">
        <f>K2+0.048+0.03-(1.01*R2)</f>
        <v>0.5779394000000001</v>
      </c>
      <c r="U2" s="7">
        <f>(N2*((T2/L2))/S2)</f>
        <v>0</v>
      </c>
      <c r="V2" s="7">
        <f>(U2-(W2*0.2094))/(1-0.2094)</f>
        <v>-1.9469849354885604E-6</v>
      </c>
      <c r="W2" s="7">
        <f>(M2*(T2/L2))/S2</f>
        <v>7.3509373925370387E-6</v>
      </c>
      <c r="X2" s="16">
        <f>(W2/V2)</f>
        <v>-3.7755491881566381</v>
      </c>
      <c r="Y2" s="2">
        <f>(V2/R2)</f>
        <v>-3.2449748924809257E-2</v>
      </c>
      <c r="Z2" s="2">
        <f>(W2/R2)</f>
        <v>0.12251562320895032</v>
      </c>
    </row>
    <row r="3" spans="1:27" x14ac:dyDescent="0.2">
      <c r="A3" s="10" t="s">
        <v>369</v>
      </c>
      <c r="B3" s="10" t="s">
        <v>369</v>
      </c>
      <c r="C3" s="11">
        <v>28</v>
      </c>
      <c r="D3" t="s">
        <v>23</v>
      </c>
      <c r="E3">
        <v>6</v>
      </c>
      <c r="F3" s="11" t="s">
        <v>366</v>
      </c>
      <c r="G3" s="11">
        <v>7.6000000000000004E-4</v>
      </c>
      <c r="H3" s="11">
        <v>6.9999999999999999E-4</v>
      </c>
      <c r="I3" s="11">
        <v>4</v>
      </c>
      <c r="J3">
        <v>32</v>
      </c>
      <c r="K3" s="13">
        <v>0.5</v>
      </c>
      <c r="L3" s="13">
        <v>0.25</v>
      </c>
      <c r="M3" s="19">
        <v>6.1028939999999999E-6</v>
      </c>
      <c r="N3" s="19">
        <v>0</v>
      </c>
      <c r="O3" t="s">
        <v>368</v>
      </c>
      <c r="P3" s="11" t="s">
        <v>370</v>
      </c>
      <c r="R3" s="3">
        <f>G3-H3</f>
        <v>6.0000000000000049E-5</v>
      </c>
      <c r="S3" s="5">
        <f>I3+(J3/60)</f>
        <v>4.5333333333333332</v>
      </c>
      <c r="T3" s="8">
        <f>K3+0.048+0.03-(1.01*R3)</f>
        <v>0.5779394000000001</v>
      </c>
      <c r="U3" s="7">
        <f>(N3*((T3/L3))/S3)</f>
        <v>0</v>
      </c>
      <c r="V3" s="7">
        <f>(U3-(W3*0.2094))/(1-0.2094)</f>
        <v>-8.2429057590621652E-7</v>
      </c>
      <c r="W3" s="7">
        <f>(M3*(T3/L3))/S3</f>
        <v>3.1121496146678829E-6</v>
      </c>
      <c r="X3" s="16">
        <f>(W3/V3)</f>
        <v>-3.7755491881566376</v>
      </c>
      <c r="Y3" s="2">
        <f>(V3/R3)</f>
        <v>-1.3738176265103597E-2</v>
      </c>
      <c r="Z3" s="2">
        <f>(W3/R3)</f>
        <v>5.1869160244464675E-2</v>
      </c>
    </row>
    <row r="4" spans="1:27" x14ac:dyDescent="0.2">
      <c r="A4" s="10" t="s">
        <v>369</v>
      </c>
      <c r="B4" s="10" t="s">
        <v>369</v>
      </c>
      <c r="C4" s="11">
        <v>15</v>
      </c>
      <c r="D4" t="s">
        <v>23</v>
      </c>
      <c r="E4">
        <v>5</v>
      </c>
      <c r="F4" s="11" t="s">
        <v>363</v>
      </c>
      <c r="G4" s="11">
        <v>1.2700000000000001E-3</v>
      </c>
      <c r="H4" s="11">
        <v>1.1299999999999999E-3</v>
      </c>
      <c r="I4" s="11">
        <v>4</v>
      </c>
      <c r="J4">
        <v>12</v>
      </c>
      <c r="K4" s="13">
        <v>0.5</v>
      </c>
      <c r="L4" s="13">
        <v>0.25</v>
      </c>
      <c r="M4" s="19">
        <v>1.7743851900000002E-5</v>
      </c>
      <c r="N4" s="19">
        <v>7.8610902439024395E-5</v>
      </c>
      <c r="O4" t="s">
        <v>368</v>
      </c>
      <c r="R4" s="3">
        <f>G4-H4</f>
        <v>1.4000000000000015E-4</v>
      </c>
      <c r="S4" s="5">
        <f>I4+(J4/60)</f>
        <v>4.2</v>
      </c>
      <c r="T4" s="8">
        <f>K4+0.048+0.03-(1.01*R4)</f>
        <v>0.57785860000000011</v>
      </c>
      <c r="U4" s="7">
        <f>(N4*((T4/L4))/S4)</f>
        <v>4.3262843836334507E-5</v>
      </c>
      <c r="V4" s="7">
        <f>(U4-(W4*0.2094))/(1-0.2094)</f>
        <v>5.2135106830156817E-5</v>
      </c>
      <c r="W4" s="7">
        <f>(M4*(T4/L4))/S4</f>
        <v>9.7651784928965162E-6</v>
      </c>
      <c r="X4" s="16">
        <f>(W4/V4)</f>
        <v>0.18730523608034474</v>
      </c>
      <c r="Y4" s="2">
        <f>(V4/R4)</f>
        <v>0.37239362021540545</v>
      </c>
      <c r="Z4" s="2">
        <f>(W4/R4)</f>
        <v>6.9751274949260755E-2</v>
      </c>
    </row>
    <row r="5" spans="1:27" x14ac:dyDescent="0.2">
      <c r="A5" s="10" t="s">
        <v>369</v>
      </c>
      <c r="B5" s="10" t="s">
        <v>369</v>
      </c>
      <c r="C5" s="11">
        <v>28</v>
      </c>
      <c r="D5" t="s">
        <v>23</v>
      </c>
      <c r="E5">
        <v>3</v>
      </c>
      <c r="F5" s="11" t="s">
        <v>366</v>
      </c>
      <c r="G5" s="11">
        <v>6.4000000000000005E-4</v>
      </c>
      <c r="H5" s="11">
        <v>5.9999999999999995E-4</v>
      </c>
      <c r="I5" s="11">
        <v>4</v>
      </c>
      <c r="J5">
        <v>13</v>
      </c>
      <c r="K5" s="13">
        <v>0.5</v>
      </c>
      <c r="L5" s="13">
        <v>0.25</v>
      </c>
      <c r="M5" s="19">
        <v>3.75635008E-5</v>
      </c>
      <c r="N5" s="19">
        <v>6.7380730769230768E-5</v>
      </c>
      <c r="O5" t="s">
        <v>364</v>
      </c>
      <c r="P5" s="11"/>
      <c r="R5" s="3">
        <f>G5-H5</f>
        <v>4.0000000000000105E-5</v>
      </c>
      <c r="S5" s="5">
        <f>I5+(J5/60)</f>
        <v>4.2166666666666668</v>
      </c>
      <c r="T5" s="8">
        <f>K5+0.048+0.03-(1.01*R5)</f>
        <v>0.57795960000000002</v>
      </c>
      <c r="U5" s="7">
        <f>(N5*((T5/L5))/S5)</f>
        <v>3.6942299006885982E-5</v>
      </c>
      <c r="V5" s="7">
        <f>(U5-(W5*0.2094))/(1-0.2094)</f>
        <v>4.1272174064547695E-5</v>
      </c>
      <c r="W5" s="7">
        <f>(M5*(T5/L5))/S5</f>
        <v>2.0594642748111634E-5</v>
      </c>
      <c r="X5" s="16">
        <f>(W5/V5)</f>
        <v>0.49899582987565916</v>
      </c>
      <c r="Y5" s="2">
        <f>(V5/R5)</f>
        <v>1.0318043516136897</v>
      </c>
      <c r="Z5" s="2">
        <f>(W5/R5)</f>
        <v>0.5148660687027895</v>
      </c>
    </row>
    <row r="6" spans="1:27" x14ac:dyDescent="0.2">
      <c r="A6" s="10" t="s">
        <v>369</v>
      </c>
      <c r="B6" s="10" t="s">
        <v>369</v>
      </c>
      <c r="C6" s="11">
        <v>26</v>
      </c>
      <c r="D6" t="s">
        <v>23</v>
      </c>
      <c r="E6">
        <v>3</v>
      </c>
      <c r="F6" s="11" t="s">
        <v>366</v>
      </c>
      <c r="G6" s="11">
        <v>8.7000000000000001E-4</v>
      </c>
      <c r="H6" s="11">
        <v>6.7000000000000002E-4</v>
      </c>
      <c r="I6" s="11">
        <v>4</v>
      </c>
      <c r="J6">
        <v>8</v>
      </c>
      <c r="K6" s="13">
        <v>0.5</v>
      </c>
      <c r="L6" s="13">
        <v>0.25</v>
      </c>
      <c r="M6" s="19">
        <v>4.7386810799999999E-5</v>
      </c>
      <c r="N6" s="19">
        <v>7.0196206349206348E-5</v>
      </c>
      <c r="O6" t="s">
        <v>364</v>
      </c>
      <c r="P6" s="11"/>
      <c r="R6" s="3">
        <f>G6-H6</f>
        <v>1.9999999999999998E-4</v>
      </c>
      <c r="S6" s="5">
        <f>I6+(J6/60)</f>
        <v>4.1333333333333337</v>
      </c>
      <c r="T6" s="8">
        <f>K6+0.048+0.03-(1.01*R6)</f>
        <v>0.57779800000000003</v>
      </c>
      <c r="U6" s="7">
        <f>(N6*((T6/L6))/S6)</f>
        <v>3.9250865454347156E-5</v>
      </c>
      <c r="V6" s="7">
        <f>(U6-(W6*0.2094))/(1-0.2094)</f>
        <v>4.2628940077123336E-5</v>
      </c>
      <c r="W6" s="7">
        <f>(M6*(T6/L6))/S6</f>
        <v>2.6496778554791998E-5</v>
      </c>
      <c r="X6" s="16">
        <f>(W6/V6)</f>
        <v>0.62156784820018074</v>
      </c>
      <c r="Y6" s="2">
        <f>(V6/R6)</f>
        <v>0.2131447003856167</v>
      </c>
      <c r="Z6" s="2">
        <f>(W6/R6)</f>
        <v>0.13248389277396</v>
      </c>
    </row>
    <row r="7" spans="1:27" x14ac:dyDescent="0.2">
      <c r="A7" s="10" t="s">
        <v>369</v>
      </c>
      <c r="B7" s="10" t="s">
        <v>369</v>
      </c>
      <c r="C7" s="11">
        <v>27</v>
      </c>
      <c r="D7" t="s">
        <v>23</v>
      </c>
      <c r="E7">
        <v>3</v>
      </c>
      <c r="F7" s="11" t="s">
        <v>366</v>
      </c>
      <c r="G7" s="11">
        <v>6.2E-4</v>
      </c>
      <c r="H7" s="11">
        <v>5.9000000000000003E-4</v>
      </c>
      <c r="I7" s="11">
        <v>4</v>
      </c>
      <c r="J7">
        <v>11</v>
      </c>
      <c r="K7" s="13">
        <v>0.5</v>
      </c>
      <c r="L7" s="13">
        <v>0.25</v>
      </c>
      <c r="M7" s="19">
        <v>3.5891880799999999E-5</v>
      </c>
      <c r="N7" s="19">
        <v>5.2577327868852465E-5</v>
      </c>
      <c r="O7" t="s">
        <v>364</v>
      </c>
      <c r="P7" s="11" t="s">
        <v>367</v>
      </c>
      <c r="R7" s="3">
        <f>G7-H7</f>
        <v>2.999999999999997E-5</v>
      </c>
      <c r="S7" s="5">
        <f>I7+(J7/60)</f>
        <v>4.1833333333333336</v>
      </c>
      <c r="T7" s="8">
        <f>K7+0.048+0.03-(1.01*R7)</f>
        <v>0.57796970000000003</v>
      </c>
      <c r="U7" s="7">
        <f>(N7*((T7/L7))/S7)</f>
        <v>2.9056352906928094E-5</v>
      </c>
      <c r="V7" s="7">
        <f>(U7-(W7*0.2094))/(1-0.2094)</f>
        <v>3.1498660200111725E-5</v>
      </c>
      <c r="W7" s="7">
        <f>(M7*(T7/L7))/S7</f>
        <v>1.9835301588919612E-5</v>
      </c>
      <c r="X7" s="16">
        <f>(W7/V7)</f>
        <v>0.62971889797551628</v>
      </c>
      <c r="Y7" s="2">
        <f>(V7/R7)</f>
        <v>1.0499553400037251</v>
      </c>
      <c r="Z7" s="2">
        <f>(W7/R7)</f>
        <v>0.66117671963065439</v>
      </c>
    </row>
    <row r="8" spans="1:27" x14ac:dyDescent="0.2">
      <c r="A8" s="10" t="s">
        <v>369</v>
      </c>
      <c r="B8" s="10" t="s">
        <v>369</v>
      </c>
      <c r="C8" s="11">
        <v>12</v>
      </c>
      <c r="D8" t="s">
        <v>23</v>
      </c>
      <c r="E8">
        <v>2</v>
      </c>
      <c r="F8" s="11" t="s">
        <v>363</v>
      </c>
      <c r="G8" s="11">
        <v>1.16E-3</v>
      </c>
      <c r="H8" s="11">
        <v>9.8999999999999999E-4</v>
      </c>
      <c r="I8" s="11">
        <v>4</v>
      </c>
      <c r="J8">
        <v>11</v>
      </c>
      <c r="K8" s="13">
        <v>0.5</v>
      </c>
      <c r="L8" s="13">
        <v>0.25</v>
      </c>
      <c r="M8" s="19">
        <v>5.1244098700000002E-5</v>
      </c>
      <c r="N8" s="19">
        <v>7.2086042553191494E-5</v>
      </c>
      <c r="O8" t="s">
        <v>364</v>
      </c>
      <c r="P8" s="11"/>
      <c r="R8" s="3">
        <f>G8-H8</f>
        <v>1.7000000000000001E-4</v>
      </c>
      <c r="S8" s="5">
        <f>I8+(J8/60)</f>
        <v>4.1833333333333336</v>
      </c>
      <c r="T8" s="8">
        <f>K8+0.048+0.03-(1.01*R8)</f>
        <v>0.57782830000000007</v>
      </c>
      <c r="U8" s="7">
        <f>(N8*((T8/L8))/S8)</f>
        <v>3.982790956708045E-5</v>
      </c>
      <c r="V8" s="7">
        <f>(U8-(W8*0.2094))/(1-0.2094)</f>
        <v>4.2877871489718826E-5</v>
      </c>
      <c r="W8" s="7">
        <f>(M8*(T8/L8))/S8</f>
        <v>2.8312628306154466E-5</v>
      </c>
      <c r="X8" s="16">
        <f>(W8/V8)</f>
        <v>0.66030862359721409</v>
      </c>
      <c r="Y8" s="2">
        <f>(V8/R8)</f>
        <v>0.25222277346893424</v>
      </c>
      <c r="Z8" s="2">
        <f>(W8/R8)</f>
        <v>0.16654487238914389</v>
      </c>
    </row>
    <row r="9" spans="1:27" x14ac:dyDescent="0.2">
      <c r="A9" s="10" t="s">
        <v>369</v>
      </c>
      <c r="B9" s="10" t="s">
        <v>369</v>
      </c>
      <c r="C9" s="11">
        <v>14</v>
      </c>
      <c r="D9" t="s">
        <v>23</v>
      </c>
      <c r="E9">
        <v>2</v>
      </c>
      <c r="F9" s="11" t="s">
        <v>363</v>
      </c>
      <c r="G9" s="11">
        <v>1.6000000000000001E-3</v>
      </c>
      <c r="H9" s="11">
        <v>1.41E-3</v>
      </c>
      <c r="I9" s="11">
        <v>4</v>
      </c>
      <c r="J9">
        <v>18</v>
      </c>
      <c r="K9" s="13">
        <v>0.5</v>
      </c>
      <c r="L9" s="13">
        <v>0.25</v>
      </c>
      <c r="M9" s="19">
        <v>5.8010378700000004E-5</v>
      </c>
      <c r="N9" s="19">
        <v>7.8397844660194166E-5</v>
      </c>
      <c r="O9" t="s">
        <v>364</v>
      </c>
      <c r="P9" s="11"/>
      <c r="R9" s="3">
        <f>G9-H9</f>
        <v>1.9000000000000006E-4</v>
      </c>
      <c r="S9" s="5">
        <f>I9+(J9/60)</f>
        <v>4.3</v>
      </c>
      <c r="T9" s="8">
        <f>K9+0.048+0.03-(1.01*R9)</f>
        <v>0.57780810000000005</v>
      </c>
      <c r="U9" s="7">
        <f>(N9*((T9/L9))/S9)</f>
        <v>4.2138520620652975E-5</v>
      </c>
      <c r="V9" s="7">
        <f>(U9-(W9*0.2094))/(1-0.2094)</f>
        <v>4.5040927386165748E-5</v>
      </c>
      <c r="W9" s="7">
        <f>(M9*(T9/L9))/S9</f>
        <v>3.1180341113420913E-5</v>
      </c>
      <c r="X9" s="16">
        <f>(W9/V9)</f>
        <v>0.69226685423439804</v>
      </c>
      <c r="Y9" s="2">
        <f>(V9/R9)</f>
        <v>0.237057512558767</v>
      </c>
      <c r="Z9" s="2">
        <f>(W9/R9)</f>
        <v>0.16410705849168897</v>
      </c>
    </row>
    <row r="10" spans="1:27" x14ac:dyDescent="0.2">
      <c r="A10" s="10" t="s">
        <v>369</v>
      </c>
      <c r="B10" s="10" t="s">
        <v>369</v>
      </c>
      <c r="C10" s="11">
        <v>16</v>
      </c>
      <c r="D10" t="s">
        <v>23</v>
      </c>
      <c r="E10">
        <v>5</v>
      </c>
      <c r="F10" s="11" t="s">
        <v>366</v>
      </c>
      <c r="G10" s="11">
        <v>7.9000000000000001E-4</v>
      </c>
      <c r="H10" s="11">
        <v>6.4000000000000005E-4</v>
      </c>
      <c r="I10" s="11">
        <v>4</v>
      </c>
      <c r="J10">
        <v>16</v>
      </c>
      <c r="K10" s="13">
        <v>0.5</v>
      </c>
      <c r="L10" s="13">
        <v>0.25</v>
      </c>
      <c r="M10" s="19">
        <v>4.1804021900000004E-5</v>
      </c>
      <c r="N10" s="19">
        <v>5.3514475000000002E-5</v>
      </c>
      <c r="O10" t="s">
        <v>368</v>
      </c>
      <c r="R10" s="3">
        <f>G10-H10</f>
        <v>1.4999999999999996E-4</v>
      </c>
      <c r="S10" s="5">
        <f>I10+(J10/60)</f>
        <v>4.2666666666666666</v>
      </c>
      <c r="T10" s="8">
        <f>K10+0.048+0.03-(1.01*R10)</f>
        <v>0.5778485000000001</v>
      </c>
      <c r="U10" s="7">
        <f>(N10*((T10/L10))/S10)</f>
        <v>2.899055541284766E-5</v>
      </c>
      <c r="V10" s="7">
        <f>(U10-(W10*0.2094))/(1-0.2094)</f>
        <v>3.0670824482886711E-5</v>
      </c>
      <c r="W10" s="7">
        <f>(M10*(T10/L10))/S10</f>
        <v>2.2646616889577022E-5</v>
      </c>
      <c r="X10" s="16">
        <f>(W10/V10)</f>
        <v>0.73837652790237418</v>
      </c>
      <c r="Y10" s="2">
        <f>(V10/R10)</f>
        <v>0.2044721632192448</v>
      </c>
      <c r="Z10" s="2">
        <f>(W10/R10)</f>
        <v>0.15097744593051352</v>
      </c>
    </row>
    <row r="11" spans="1:27" x14ac:dyDescent="0.2">
      <c r="A11" s="10" t="s">
        <v>369</v>
      </c>
      <c r="B11" s="10" t="s">
        <v>369</v>
      </c>
      <c r="C11" s="11">
        <v>22</v>
      </c>
      <c r="D11" t="s">
        <v>23</v>
      </c>
      <c r="E11">
        <v>14</v>
      </c>
      <c r="F11" s="11" t="s">
        <v>363</v>
      </c>
      <c r="G11" s="11">
        <v>8.8000000000000003E-4</v>
      </c>
      <c r="H11" s="11">
        <v>8.7000000000000001E-4</v>
      </c>
      <c r="I11" s="11">
        <v>4</v>
      </c>
      <c r="J11">
        <v>23</v>
      </c>
      <c r="K11" s="13">
        <v>0.5</v>
      </c>
      <c r="L11" s="13">
        <v>0.25</v>
      </c>
      <c r="M11" s="19">
        <v>4.6893016099999995E-5</v>
      </c>
      <c r="N11" s="19">
        <v>5.6541357142857144E-5</v>
      </c>
      <c r="O11" t="s">
        <v>378</v>
      </c>
      <c r="P11" s="11"/>
      <c r="R11" s="3">
        <f>G11-H11</f>
        <v>1.0000000000000026E-5</v>
      </c>
      <c r="S11" s="5">
        <f>I11+(J11/60)</f>
        <v>4.3833333333333337</v>
      </c>
      <c r="T11" s="8">
        <f>K11+0.048+0.03-(1.01*R11)</f>
        <v>0.57798990000000006</v>
      </c>
      <c r="U11" s="7">
        <f>(N11*((T11/L11))/S11)</f>
        <v>2.9822357439571973E-5</v>
      </c>
      <c r="V11" s="7">
        <f>(U11-(W11*0.2094))/(1-0.2094)</f>
        <v>3.1170228212537512E-5</v>
      </c>
      <c r="W11" s="7">
        <f>(M11*(T11/L11))/S11</f>
        <v>2.4733405036961875E-5</v>
      </c>
      <c r="X11" s="16">
        <f>(W11/V11)</f>
        <v>0.79349451240185109</v>
      </c>
      <c r="Y11" s="2">
        <f>(V11/R11)</f>
        <v>3.1170228212537432</v>
      </c>
      <c r="Z11" s="2">
        <f>(W11/R11)</f>
        <v>2.4733405036961811</v>
      </c>
    </row>
    <row r="12" spans="1:27" x14ac:dyDescent="0.2">
      <c r="A12" s="10" t="s">
        <v>369</v>
      </c>
      <c r="B12" s="10" t="s">
        <v>369</v>
      </c>
      <c r="C12" s="11">
        <v>16</v>
      </c>
      <c r="D12" t="s">
        <v>23</v>
      </c>
      <c r="E12">
        <v>14</v>
      </c>
      <c r="F12" s="11" t="s">
        <v>363</v>
      </c>
      <c r="G12" s="11">
        <v>1.2899999999999999E-3</v>
      </c>
      <c r="H12" s="11">
        <v>1.2600000000000001E-3</v>
      </c>
      <c r="I12" s="11">
        <v>4</v>
      </c>
      <c r="J12">
        <v>7</v>
      </c>
      <c r="K12" s="13">
        <v>0.5</v>
      </c>
      <c r="L12" s="13">
        <v>0.25</v>
      </c>
      <c r="M12" s="19">
        <v>4.5127546099999995E-5</v>
      </c>
      <c r="N12" s="19">
        <v>5.4385000000000009E-5</v>
      </c>
      <c r="O12" t="s">
        <v>378</v>
      </c>
      <c r="P12" s="11"/>
      <c r="R12" s="3">
        <f>G12-H12</f>
        <v>2.9999999999999862E-5</v>
      </c>
      <c r="S12" s="5">
        <f>I12+(J12/60)</f>
        <v>4.1166666666666663</v>
      </c>
      <c r="T12" s="8">
        <f>K12+0.048+0.03-(1.01*R12)</f>
        <v>0.57796970000000003</v>
      </c>
      <c r="U12" s="7">
        <f>(N12*((T12/L12))/S12)</f>
        <v>3.0542071709635639E-5</v>
      </c>
      <c r="V12" s="7">
        <f>(U12-(W12*0.2094))/(1-0.2094)</f>
        <v>3.191906170543547E-5</v>
      </c>
      <c r="W12" s="7">
        <f>(M12*(T12/L12))/S12</f>
        <v>2.5343178248893772E-5</v>
      </c>
      <c r="X12" s="16">
        <f>(W12/V12)</f>
        <v>0.79398255759435754</v>
      </c>
      <c r="Y12" s="2">
        <f>(V12/R12)</f>
        <v>1.0639687235145205</v>
      </c>
      <c r="Z12" s="2">
        <f>(W12/R12)</f>
        <v>0.84477260829646295</v>
      </c>
    </row>
    <row r="13" spans="1:27" x14ac:dyDescent="0.2">
      <c r="A13" s="10" t="s">
        <v>369</v>
      </c>
      <c r="B13" s="10" t="s">
        <v>369</v>
      </c>
      <c r="C13" s="11">
        <v>7</v>
      </c>
      <c r="D13" t="s">
        <v>23</v>
      </c>
      <c r="E13">
        <v>1</v>
      </c>
      <c r="F13" s="11" t="s">
        <v>366</v>
      </c>
      <c r="G13" s="11">
        <v>7.2000000000000005E-4</v>
      </c>
      <c r="H13" s="11">
        <v>6.9999999999999999E-4</v>
      </c>
      <c r="I13" s="11">
        <v>4</v>
      </c>
      <c r="J13">
        <v>18</v>
      </c>
      <c r="K13" s="13">
        <v>0.5</v>
      </c>
      <c r="L13" s="13">
        <v>0.25</v>
      </c>
      <c r="M13" s="19">
        <v>5.7884379099999998E-5</v>
      </c>
      <c r="N13" s="19">
        <v>6.7706366336633668E-5</v>
      </c>
      <c r="O13" t="s">
        <v>364</v>
      </c>
      <c r="P13" s="11"/>
      <c r="Q13" s="15"/>
      <c r="R13" s="3">
        <f>G13-H13</f>
        <v>2.0000000000000052E-5</v>
      </c>
      <c r="S13" s="5">
        <f>I13+(J13/60)</f>
        <v>4.3</v>
      </c>
      <c r="T13" s="8">
        <f>K13+0.048+0.03-(1.01*R13)</f>
        <v>0.57797980000000004</v>
      </c>
      <c r="U13" s="7">
        <f>(N13*((T13/L13))/S13)</f>
        <v>3.6402708906022576E-5</v>
      </c>
      <c r="V13" s="7">
        <f>(U13-(W13*0.2094))/(1-0.2094)</f>
        <v>3.7801405215309677E-5</v>
      </c>
      <c r="W13" s="7">
        <f>(M13*(T13/L13))/S13</f>
        <v>3.1121862191015986E-5</v>
      </c>
      <c r="X13" s="16">
        <f>(W13/V13)</f>
        <v>0.82329908144291797</v>
      </c>
      <c r="Y13" s="2">
        <f>(V13/R13)</f>
        <v>1.8900702607654789</v>
      </c>
      <c r="Z13" s="2">
        <f>(W13/R13)</f>
        <v>1.5560931095507953</v>
      </c>
      <c r="AA13" s="12"/>
    </row>
    <row r="14" spans="1:27" x14ac:dyDescent="0.2">
      <c r="A14" s="10" t="s">
        <v>369</v>
      </c>
      <c r="B14" s="10" t="s">
        <v>369</v>
      </c>
      <c r="C14" s="11">
        <v>29</v>
      </c>
      <c r="D14" t="s">
        <v>23</v>
      </c>
      <c r="E14">
        <v>15</v>
      </c>
      <c r="F14" s="11" t="s">
        <v>366</v>
      </c>
      <c r="G14" s="11">
        <v>7.9000000000000001E-4</v>
      </c>
      <c r="H14" s="11">
        <v>7.5000000000000002E-4</v>
      </c>
      <c r="I14" s="11">
        <v>4</v>
      </c>
      <c r="J14">
        <v>28</v>
      </c>
      <c r="K14" s="13">
        <v>0.5</v>
      </c>
      <c r="L14" s="13">
        <v>0.25</v>
      </c>
      <c r="M14" s="19">
        <v>3.9812024000000003E-5</v>
      </c>
      <c r="N14" s="19">
        <v>4.5802749999999998E-5</v>
      </c>
      <c r="O14" t="s">
        <v>383</v>
      </c>
      <c r="P14" s="11"/>
      <c r="R14" s="3">
        <f>G14-H14</f>
        <v>3.9999999999999996E-5</v>
      </c>
      <c r="S14" s="5">
        <f>I14+(J14/60)</f>
        <v>4.4666666666666668</v>
      </c>
      <c r="T14" s="8">
        <f>K14+0.048+0.03-(1.01*R14)</f>
        <v>0.57795960000000002</v>
      </c>
      <c r="U14" s="7">
        <f>(N14*((T14/L14))/S14)</f>
        <v>2.3706393196029849E-5</v>
      </c>
      <c r="V14" s="7">
        <f>(U14-(W14*0.2094))/(1-0.2094)</f>
        <v>2.4527639169802664E-5</v>
      </c>
      <c r="W14" s="7">
        <f>(M14*(T14/L14))/S14</f>
        <v>2.0605738626474989E-5</v>
      </c>
      <c r="X14" s="16">
        <f>(W14/V14)</f>
        <v>0.84010281151900901</v>
      </c>
      <c r="Y14" s="2">
        <f>(V14/R14)</f>
        <v>0.61319097924506671</v>
      </c>
      <c r="Z14" s="2">
        <f>(W14/R14)</f>
        <v>0.51514346566187474</v>
      </c>
    </row>
    <row r="15" spans="1:27" x14ac:dyDescent="0.2">
      <c r="A15" s="10" t="s">
        <v>369</v>
      </c>
      <c r="B15" s="10" t="s">
        <v>369</v>
      </c>
      <c r="C15" s="11">
        <v>10</v>
      </c>
      <c r="D15" t="s">
        <v>27</v>
      </c>
      <c r="E15">
        <v>10</v>
      </c>
      <c r="F15" s="11" t="s">
        <v>366</v>
      </c>
      <c r="G15" s="11">
        <v>7.2000000000000005E-4</v>
      </c>
      <c r="H15" s="11">
        <v>5.4000000000000001E-4</v>
      </c>
      <c r="I15" s="11">
        <v>4</v>
      </c>
      <c r="J15">
        <v>34</v>
      </c>
      <c r="K15" s="13">
        <v>0.5</v>
      </c>
      <c r="L15" s="13">
        <v>0.25</v>
      </c>
      <c r="M15" s="19">
        <v>5.3145621000000006E-5</v>
      </c>
      <c r="N15" s="19">
        <v>6.0864263736263736E-5</v>
      </c>
      <c r="O15" t="s">
        <v>364</v>
      </c>
      <c r="R15" s="3">
        <f>G15-H15</f>
        <v>1.8000000000000004E-4</v>
      </c>
      <c r="S15" s="5">
        <f>I15+(J15/60)</f>
        <v>4.5666666666666664</v>
      </c>
      <c r="T15" s="8">
        <f>K15+0.048+0.03-(1.01*R15)</f>
        <v>0.57781820000000006</v>
      </c>
      <c r="U15" s="7">
        <f>(N15*((T15/L15))/S15)</f>
        <v>3.0804507430434915E-5</v>
      </c>
      <c r="V15" s="7">
        <f>(U15-(W15*0.2094))/(1-0.2094)</f>
        <v>3.1839203270387113E-5</v>
      </c>
      <c r="W15" s="7">
        <f>(M15*(T15/L15))/S15</f>
        <v>2.689796239191434E-5</v>
      </c>
      <c r="X15" s="16">
        <f>(W15/V15)</f>
        <v>0.8448063905208173</v>
      </c>
      <c r="Y15" s="2">
        <f>(V15/R15)</f>
        <v>0.17688446261326171</v>
      </c>
      <c r="Z15" s="2">
        <f>(W15/R15)</f>
        <v>0.14943312439952408</v>
      </c>
    </row>
    <row r="16" spans="1:27" x14ac:dyDescent="0.2">
      <c r="A16" s="10" t="s">
        <v>369</v>
      </c>
      <c r="B16" s="10" t="s">
        <v>369</v>
      </c>
      <c r="C16" s="11">
        <v>25</v>
      </c>
      <c r="D16" t="s">
        <v>23</v>
      </c>
      <c r="E16">
        <v>3</v>
      </c>
      <c r="F16" s="11" t="s">
        <v>366</v>
      </c>
      <c r="G16" s="11">
        <v>8.4999999999999995E-4</v>
      </c>
      <c r="H16" s="11">
        <v>7.2000000000000005E-4</v>
      </c>
      <c r="I16" s="11">
        <v>4</v>
      </c>
      <c r="J16">
        <v>6</v>
      </c>
      <c r="K16" s="13">
        <v>0.5</v>
      </c>
      <c r="L16" s="13">
        <v>0.25</v>
      </c>
      <c r="M16" s="19">
        <v>4.1822750800000005E-5</v>
      </c>
      <c r="N16" s="19">
        <v>4.7191189473684209E-5</v>
      </c>
      <c r="O16" t="s">
        <v>364</v>
      </c>
      <c r="P16" s="11"/>
      <c r="R16" s="3">
        <f>G16-H16</f>
        <v>1.2999999999999991E-4</v>
      </c>
      <c r="S16" s="5">
        <f>I16+(J16/60)</f>
        <v>4.0999999999999996</v>
      </c>
      <c r="T16" s="8">
        <f>K16+0.048+0.03-(1.01*R16)</f>
        <v>0.57786870000000012</v>
      </c>
      <c r="U16" s="7">
        <f>(N16*((T16/L16))/S16)</f>
        <v>2.6605181768401546E-5</v>
      </c>
      <c r="V16" s="7">
        <f>(U16-(W16*0.2094))/(1-0.2094)</f>
        <v>2.7406810306956155E-5</v>
      </c>
      <c r="W16" s="7">
        <f>(M16*(T16/L16))/S16</f>
        <v>2.3578593790458508E-5</v>
      </c>
      <c r="X16" s="16">
        <f>(W16/V16)</f>
        <v>0.8603187866949259</v>
      </c>
      <c r="Y16" s="2">
        <f>(V16/R16)</f>
        <v>0.21082161774581673</v>
      </c>
      <c r="Z16" s="2">
        <f>(W16/R16)</f>
        <v>0.18137379838814249</v>
      </c>
    </row>
    <row r="17" spans="1:26" x14ac:dyDescent="0.2">
      <c r="A17" s="10" t="s">
        <v>369</v>
      </c>
      <c r="B17" s="10" t="s">
        <v>369</v>
      </c>
      <c r="C17" s="11">
        <v>9</v>
      </c>
      <c r="D17" t="s">
        <v>23</v>
      </c>
      <c r="E17">
        <v>1</v>
      </c>
      <c r="F17" s="11" t="s">
        <v>366</v>
      </c>
      <c r="G17" s="11">
        <v>8.1999999999999998E-4</v>
      </c>
      <c r="H17" s="11">
        <v>6.9999999999999999E-4</v>
      </c>
      <c r="I17" s="11">
        <v>4</v>
      </c>
      <c r="J17">
        <v>23</v>
      </c>
      <c r="K17" s="13">
        <v>0.5</v>
      </c>
      <c r="L17" s="13">
        <v>0.25</v>
      </c>
      <c r="M17" s="19">
        <v>4.15563491E-5</v>
      </c>
      <c r="N17" s="19">
        <v>4.6062898876404496E-5</v>
      </c>
      <c r="O17" t="s">
        <v>364</v>
      </c>
      <c r="P17" s="11"/>
      <c r="R17" s="3">
        <f>G17-H17</f>
        <v>1.1999999999999999E-4</v>
      </c>
      <c r="S17" s="5">
        <f>I17+(J17/60)</f>
        <v>4.3833333333333337</v>
      </c>
      <c r="T17" s="8">
        <f>K17+0.048+0.03-(1.01*R17)</f>
        <v>0.57787880000000003</v>
      </c>
      <c r="U17" s="7">
        <f>(N17*((T17/L17))/S17)</f>
        <v>2.4290895264381424E-5</v>
      </c>
      <c r="V17" s="7">
        <f>(U17-(W17*0.2094))/(1-0.2094)</f>
        <v>2.4920338100683926E-5</v>
      </c>
      <c r="W17" s="7">
        <f>(M17*(T17/L17))/S17</f>
        <v>2.1914402874788513E-5</v>
      </c>
      <c r="X17" s="16">
        <f>(W17/V17)</f>
        <v>0.87937823260058756</v>
      </c>
      <c r="Y17" s="2">
        <f>(V17/R17)</f>
        <v>0.20766948417236608</v>
      </c>
      <c r="Z17" s="2">
        <f>(W17/R17)</f>
        <v>0.18262002395657095</v>
      </c>
    </row>
    <row r="18" spans="1:26" x14ac:dyDescent="0.2">
      <c r="A18" s="10" t="s">
        <v>369</v>
      </c>
      <c r="B18" s="10" t="s">
        <v>369</v>
      </c>
      <c r="C18" s="11">
        <v>10</v>
      </c>
      <c r="D18" t="s">
        <v>23</v>
      </c>
      <c r="E18">
        <v>4</v>
      </c>
      <c r="F18" s="11" t="s">
        <v>363</v>
      </c>
      <c r="G18" s="11">
        <v>1.3699999999999999E-3</v>
      </c>
      <c r="H18" s="11">
        <v>1.2800000000000001E-3</v>
      </c>
      <c r="I18" s="11">
        <v>4</v>
      </c>
      <c r="J18">
        <v>21</v>
      </c>
      <c r="K18" s="13">
        <v>0.5</v>
      </c>
      <c r="L18" s="13">
        <v>0.25</v>
      </c>
      <c r="M18" s="19">
        <v>6.6724791599999993E-5</v>
      </c>
      <c r="N18" s="19">
        <v>7.369307291666667E-5</v>
      </c>
      <c r="O18" t="s">
        <v>368</v>
      </c>
      <c r="P18" s="11"/>
      <c r="R18" s="3">
        <f>G18-H18</f>
        <v>8.9999999999999802E-5</v>
      </c>
      <c r="S18" s="5">
        <f>I18+(J18/60)</f>
        <v>4.3499999999999996</v>
      </c>
      <c r="T18" s="8">
        <f>K18+0.048+0.03-(1.01*R18)</f>
        <v>0.57790910000000006</v>
      </c>
      <c r="U18" s="7">
        <f>(N18*((T18/L18))/S18)</f>
        <v>3.9161285007361122E-5</v>
      </c>
      <c r="V18" s="7">
        <f>(U18-(W18*0.2094))/(1-0.2094)</f>
        <v>4.0142074512534722E-5</v>
      </c>
      <c r="W18" s="7">
        <f>(M18*(T18/L18))/S18</f>
        <v>3.5458265987350402E-5</v>
      </c>
      <c r="X18" s="16">
        <f>(W18/V18)</f>
        <v>0.88331922099039106</v>
      </c>
      <c r="Y18" s="2">
        <f>(V18/R18)</f>
        <v>0.44602305013927568</v>
      </c>
      <c r="Z18" s="2">
        <f>(W18/R18)</f>
        <v>0.39398073319278309</v>
      </c>
    </row>
    <row r="19" spans="1:26" x14ac:dyDescent="0.2">
      <c r="A19" s="10" t="s">
        <v>369</v>
      </c>
      <c r="B19" s="10" t="s">
        <v>369</v>
      </c>
      <c r="C19" s="11">
        <v>26</v>
      </c>
      <c r="D19" t="s">
        <v>27</v>
      </c>
      <c r="E19">
        <v>12</v>
      </c>
      <c r="F19" s="11" t="s">
        <v>363</v>
      </c>
      <c r="G19" s="11">
        <v>1.1199999999999999E-3</v>
      </c>
      <c r="H19" s="11">
        <v>1.07E-3</v>
      </c>
      <c r="I19" s="11">
        <v>4</v>
      </c>
      <c r="J19">
        <v>39</v>
      </c>
      <c r="K19" s="13">
        <v>0.5</v>
      </c>
      <c r="L19" s="13">
        <v>0.25</v>
      </c>
      <c r="M19" s="19">
        <v>7.2338082700000003E-5</v>
      </c>
      <c r="N19" s="19">
        <v>7.9828551020408171E-5</v>
      </c>
      <c r="O19" t="s">
        <v>364</v>
      </c>
      <c r="P19" s="11"/>
      <c r="R19" s="3">
        <f>G19-H19</f>
        <v>4.9999999999999914E-5</v>
      </c>
      <c r="S19" s="5">
        <f>I19+(J19/60)</f>
        <v>4.6500000000000004</v>
      </c>
      <c r="T19" s="8">
        <f>K19+0.048+0.03-(1.01*R19)</f>
        <v>0.57794950000000012</v>
      </c>
      <c r="U19" s="7">
        <f>(N19*((T19/L19))/S19)</f>
        <v>3.9687631095027441E-5</v>
      </c>
      <c r="V19" s="7">
        <f>(U19-(W19*0.2094))/(1-0.2094)</f>
        <v>4.067396910520866E-5</v>
      </c>
      <c r="W19" s="7">
        <f>(M19*(T19/L19))/S19</f>
        <v>3.5963663421439706E-5</v>
      </c>
      <c r="X19" s="16">
        <f>(W19/V19)</f>
        <v>0.88419360619601395</v>
      </c>
      <c r="Y19" s="2">
        <f>(V19/R19)</f>
        <v>0.81347938210417459</v>
      </c>
      <c r="Z19" s="2">
        <f>(W19/R19)</f>
        <v>0.71927326842879535</v>
      </c>
    </row>
    <row r="20" spans="1:26" x14ac:dyDescent="0.2">
      <c r="A20" s="10" t="s">
        <v>369</v>
      </c>
      <c r="B20" s="10" t="s">
        <v>369</v>
      </c>
      <c r="C20" s="11">
        <v>11</v>
      </c>
      <c r="D20" t="s">
        <v>27</v>
      </c>
      <c r="E20">
        <v>21</v>
      </c>
      <c r="F20" s="11" t="s">
        <v>363</v>
      </c>
      <c r="G20" s="11">
        <v>1.2099999999999999E-3</v>
      </c>
      <c r="H20" s="11">
        <v>1.06E-3</v>
      </c>
      <c r="I20" s="11">
        <v>4</v>
      </c>
      <c r="J20">
        <v>26</v>
      </c>
      <c r="K20" s="13">
        <v>0.5</v>
      </c>
      <c r="L20" s="13">
        <v>0.25</v>
      </c>
      <c r="M20" s="19">
        <v>6.2830788999999998E-5</v>
      </c>
      <c r="N20" s="19">
        <v>6.8566846938775507E-5</v>
      </c>
      <c r="O20" t="s">
        <v>378</v>
      </c>
      <c r="P20" s="11"/>
      <c r="R20" s="3">
        <f>G20-H20</f>
        <v>1.4999999999999996E-4</v>
      </c>
      <c r="S20" s="5">
        <f>I20+(J20/60)</f>
        <v>4.4333333333333336</v>
      </c>
      <c r="T20" s="8">
        <f>K20+0.048+0.03-(1.01*R20)</f>
        <v>0.5778485000000001</v>
      </c>
      <c r="U20" s="7">
        <f>(N20*((T20/L20))/S20)</f>
        <v>3.5748495927790401E-5</v>
      </c>
      <c r="V20" s="7">
        <f>(U20-(W20*0.2094))/(1-0.2094)</f>
        <v>3.6540590417487672E-5</v>
      </c>
      <c r="W20" s="7">
        <f>(M20*(T20/L20))/S20</f>
        <v>3.2757904220270529E-5</v>
      </c>
      <c r="X20" s="16">
        <f>(W20/V20)</f>
        <v>0.89647988294664183</v>
      </c>
      <c r="Y20" s="2">
        <f>(V20/R20)</f>
        <v>0.24360393611658454</v>
      </c>
      <c r="Z20" s="2">
        <f>(W20/R20)</f>
        <v>0.21838602813513691</v>
      </c>
    </row>
    <row r="21" spans="1:26" x14ac:dyDescent="0.2">
      <c r="A21" s="10" t="s">
        <v>369</v>
      </c>
      <c r="B21" s="10" t="s">
        <v>369</v>
      </c>
      <c r="C21" s="11">
        <v>23</v>
      </c>
      <c r="D21" t="s">
        <v>23</v>
      </c>
      <c r="E21">
        <v>15</v>
      </c>
      <c r="F21" s="11" t="s">
        <v>363</v>
      </c>
      <c r="G21" s="11">
        <v>8.9999999999999998E-4</v>
      </c>
      <c r="H21" s="11">
        <v>8.4999999999999995E-4</v>
      </c>
      <c r="I21" s="11">
        <v>4</v>
      </c>
      <c r="J21">
        <v>6</v>
      </c>
      <c r="K21" s="13">
        <v>0.5</v>
      </c>
      <c r="L21" s="13">
        <v>0.25</v>
      </c>
      <c r="M21" s="19">
        <v>4.3678514000000004E-5</v>
      </c>
      <c r="N21" s="19">
        <v>4.7609583333333329E-5</v>
      </c>
      <c r="O21" t="s">
        <v>378</v>
      </c>
      <c r="P21" s="11"/>
      <c r="R21" s="3">
        <f>G21-H21</f>
        <v>5.0000000000000023E-5</v>
      </c>
      <c r="S21" s="5">
        <f>I21+(J21/60)</f>
        <v>4.0999999999999996</v>
      </c>
      <c r="T21" s="8">
        <f>K21+0.048+0.03-(1.01*R21)</f>
        <v>0.57794950000000012</v>
      </c>
      <c r="U21" s="7">
        <f>(N21*((T21/L21))/S21)</f>
        <v>2.6844814519715451E-5</v>
      </c>
      <c r="V21" s="7">
        <f>(U21-(W21*0.2094))/(1-0.2094)</f>
        <v>2.7431893590203838E-5</v>
      </c>
      <c r="W21" s="7">
        <f>(M21*(T21/L21))/S21</f>
        <v>2.4628268611749277E-5</v>
      </c>
      <c r="X21" s="16">
        <f>(W21/V21)</f>
        <v>0.89779688488381426</v>
      </c>
      <c r="Y21" s="2">
        <f>(V21/R21)</f>
        <v>0.54863787180407653</v>
      </c>
      <c r="Z21" s="2">
        <f>(W21/R21)</f>
        <v>0.49256537223498531</v>
      </c>
    </row>
    <row r="22" spans="1:26" x14ac:dyDescent="0.2">
      <c r="A22" s="10" t="s">
        <v>369</v>
      </c>
      <c r="B22" s="10" t="s">
        <v>369</v>
      </c>
      <c r="C22" s="11">
        <v>23</v>
      </c>
      <c r="D22" t="s">
        <v>27</v>
      </c>
      <c r="E22">
        <v>20</v>
      </c>
      <c r="F22" s="11" t="s">
        <v>363</v>
      </c>
      <c r="G22" s="11">
        <v>1.17E-3</v>
      </c>
      <c r="H22" s="11">
        <v>8.1999999999999998E-4</v>
      </c>
      <c r="I22" s="11">
        <v>5</v>
      </c>
      <c r="J22">
        <v>2</v>
      </c>
      <c r="K22" s="13">
        <v>0.5</v>
      </c>
      <c r="L22" s="13">
        <v>0.25</v>
      </c>
      <c r="M22" s="19">
        <v>1.1845107200000001E-4</v>
      </c>
      <c r="N22" s="19">
        <v>1.2896877551020407E-4</v>
      </c>
      <c r="O22" t="s">
        <v>383</v>
      </c>
      <c r="P22" s="11"/>
      <c r="R22" s="3">
        <f>G22-H22</f>
        <v>3.5000000000000005E-4</v>
      </c>
      <c r="S22" s="5">
        <f>I22+(J22/60)</f>
        <v>5.0333333333333332</v>
      </c>
      <c r="T22" s="8">
        <f>K22+0.048+0.03-(1.01*R22)</f>
        <v>0.57764650000000006</v>
      </c>
      <c r="U22" s="7">
        <f>(N22*((T22/L22))/S22)</f>
        <v>5.9203996118745773E-5</v>
      </c>
      <c r="V22" s="7">
        <f>(U22-(W22*0.2094))/(1-0.2094)</f>
        <v>6.0482809689703937E-5</v>
      </c>
      <c r="W22" s="7">
        <f>(M22*(T22/L22))/S22</f>
        <v>5.4375772579111004E-5</v>
      </c>
      <c r="X22" s="16">
        <f>(W22/V22)</f>
        <v>0.89902854807962829</v>
      </c>
      <c r="Y22" s="2">
        <f>(V22/R22)</f>
        <v>0.17280802768486836</v>
      </c>
      <c r="Z22" s="2">
        <f>(W22/R22)</f>
        <v>0.15535935022603142</v>
      </c>
    </row>
    <row r="23" spans="1:26" x14ac:dyDescent="0.2">
      <c r="A23" s="10" t="s">
        <v>369</v>
      </c>
      <c r="B23" s="10" t="s">
        <v>369</v>
      </c>
      <c r="C23" s="11">
        <v>18</v>
      </c>
      <c r="D23" t="s">
        <v>27</v>
      </c>
      <c r="E23">
        <v>11</v>
      </c>
      <c r="F23" s="11" t="s">
        <v>363</v>
      </c>
      <c r="G23" s="11">
        <v>1E-3</v>
      </c>
      <c r="H23" s="11">
        <v>9.7000000000000005E-4</v>
      </c>
      <c r="I23" s="11">
        <v>4</v>
      </c>
      <c r="J23">
        <v>39</v>
      </c>
      <c r="K23" s="13">
        <v>0.5</v>
      </c>
      <c r="L23" s="13">
        <v>0.25</v>
      </c>
      <c r="M23" s="19">
        <v>6.1426027200000001E-5</v>
      </c>
      <c r="N23" s="19">
        <v>6.6846177083333338E-5</v>
      </c>
      <c r="O23" t="s">
        <v>364</v>
      </c>
      <c r="R23" s="3">
        <f>G23-H23</f>
        <v>2.999999999999997E-5</v>
      </c>
      <c r="S23" s="5">
        <f>I23+(J23/60)</f>
        <v>4.6500000000000004</v>
      </c>
      <c r="T23" s="8">
        <f>K23+0.048+0.03-(1.01*R23)</f>
        <v>0.57796970000000003</v>
      </c>
      <c r="U23" s="7">
        <f>(N23*((T23/L23))/S23)</f>
        <v>3.3234464443011652E-5</v>
      </c>
      <c r="V23" s="7">
        <f>(U23-(W23*0.2094))/(1-0.2094)</f>
        <v>3.3948209762324414E-5</v>
      </c>
      <c r="W23" s="7">
        <f>(M23*(T23/L23))/S23</f>
        <v>3.0539683882129753E-5</v>
      </c>
      <c r="X23" s="16">
        <f>(W23/V23)</f>
        <v>0.89959629965591204</v>
      </c>
      <c r="Y23" s="2">
        <f>(V23/R23)</f>
        <v>1.1316069920774816</v>
      </c>
      <c r="Z23" s="2">
        <f>(W23/R23)</f>
        <v>1.0179894627376593</v>
      </c>
    </row>
    <row r="24" spans="1:26" x14ac:dyDescent="0.2">
      <c r="A24" s="10" t="s">
        <v>369</v>
      </c>
      <c r="B24" s="10" t="s">
        <v>369</v>
      </c>
      <c r="C24" s="11">
        <v>13</v>
      </c>
      <c r="D24" t="s">
        <v>23</v>
      </c>
      <c r="E24">
        <v>5</v>
      </c>
      <c r="F24" s="11" t="s">
        <v>363</v>
      </c>
      <c r="G24" s="11">
        <v>1.2099999999999999E-3</v>
      </c>
      <c r="H24" s="11">
        <v>1.1900000000000001E-3</v>
      </c>
      <c r="I24" s="11">
        <v>4</v>
      </c>
      <c r="J24">
        <v>4</v>
      </c>
      <c r="K24" s="13">
        <v>0.5</v>
      </c>
      <c r="L24" s="13">
        <v>0.25</v>
      </c>
      <c r="M24" s="19">
        <v>5.5419911900000002E-5</v>
      </c>
      <c r="N24" s="19">
        <v>6.0061346938775512E-5</v>
      </c>
      <c r="O24" t="s">
        <v>368</v>
      </c>
      <c r="R24" s="3">
        <f>G24-H24</f>
        <v>1.9999999999999836E-5</v>
      </c>
      <c r="S24" s="5">
        <f>I24+(J24/60)</f>
        <v>4.0666666666666664</v>
      </c>
      <c r="T24" s="8">
        <f>K24+0.048+0.03-(1.01*R24)</f>
        <v>0.57797980000000004</v>
      </c>
      <c r="U24" s="7">
        <f>(N24*((T24/L24))/S24)</f>
        <v>3.4145159303020413E-5</v>
      </c>
      <c r="V24" s="7">
        <f>(U24-(W24*0.2094))/(1-0.2094)</f>
        <v>3.4844045107893922E-5</v>
      </c>
      <c r="W24" s="7">
        <f>(M24*(T24/L24))/S24</f>
        <v>3.1506481569816027E-5</v>
      </c>
      <c r="X24" s="16">
        <f>(W24/V24)</f>
        <v>0.90421423437654291</v>
      </c>
      <c r="Y24" s="2">
        <f>(V24/R24)</f>
        <v>1.7422022553947105</v>
      </c>
      <c r="Z24" s="2">
        <f>(W24/R24)</f>
        <v>1.5753240784908142</v>
      </c>
    </row>
    <row r="25" spans="1:26" x14ac:dyDescent="0.2">
      <c r="A25" s="10" t="s">
        <v>369</v>
      </c>
      <c r="B25" s="10" t="s">
        <v>369</v>
      </c>
      <c r="C25" s="11">
        <v>1</v>
      </c>
      <c r="D25" t="s">
        <v>23</v>
      </c>
      <c r="E25">
        <v>4</v>
      </c>
      <c r="F25" s="11" t="s">
        <v>363</v>
      </c>
      <c r="G25" s="11">
        <v>1.2800000000000001E-3</v>
      </c>
      <c r="H25" s="11">
        <v>9.6000000000000002E-4</v>
      </c>
      <c r="I25" s="11">
        <v>4</v>
      </c>
      <c r="J25">
        <v>1</v>
      </c>
      <c r="K25" s="13">
        <v>0.5</v>
      </c>
      <c r="L25" s="13">
        <v>0.25</v>
      </c>
      <c r="M25" s="19">
        <v>4.3611431599999995E-5</v>
      </c>
      <c r="N25" s="19">
        <v>4.7226177083333333E-5</v>
      </c>
      <c r="O25" t="s">
        <v>368</v>
      </c>
      <c r="P25" s="11"/>
      <c r="R25" s="3">
        <f>G25-H25</f>
        <v>3.2000000000000008E-4</v>
      </c>
      <c r="S25" s="5">
        <f>I25+(J25/60)</f>
        <v>4.0166666666666666</v>
      </c>
      <c r="T25" s="8">
        <f>K25+0.048+0.03-(1.01*R25)</f>
        <v>0.5776768000000001</v>
      </c>
      <c r="U25" s="7">
        <f>(N25*((T25/L25))/S25)</f>
        <v>2.7168265746456434E-5</v>
      </c>
      <c r="V25" s="7">
        <f>(U25-(W25*0.2094))/(1-0.2094)</f>
        <v>2.7719043913570707E-5</v>
      </c>
      <c r="W25" s="7">
        <f>(M25*(T25/L25))/S25</f>
        <v>2.5088775684753741E-5</v>
      </c>
      <c r="X25" s="16">
        <f>(W25/V25)</f>
        <v>0.90510970591127649</v>
      </c>
      <c r="Y25" s="2">
        <f>(V25/R25)</f>
        <v>8.6622012229908438E-2</v>
      </c>
      <c r="Z25" s="2">
        <f>(W25/R25)</f>
        <v>7.8402424014855421E-2</v>
      </c>
    </row>
    <row r="26" spans="1:26" x14ac:dyDescent="0.2">
      <c r="A26" s="10" t="s">
        <v>369</v>
      </c>
      <c r="B26" s="10" t="s">
        <v>369</v>
      </c>
      <c r="C26" s="11">
        <v>1</v>
      </c>
      <c r="D26" t="s">
        <v>23</v>
      </c>
      <c r="E26">
        <v>18</v>
      </c>
      <c r="F26" s="11" t="s">
        <v>366</v>
      </c>
      <c r="G26" s="11">
        <v>8.0000000000000004E-4</v>
      </c>
      <c r="H26" s="11">
        <v>7.5000000000000002E-4</v>
      </c>
      <c r="I26" s="11">
        <v>3</v>
      </c>
      <c r="J26">
        <v>58</v>
      </c>
      <c r="K26" s="13">
        <v>0.5</v>
      </c>
      <c r="L26" s="13">
        <v>0.25</v>
      </c>
      <c r="M26" s="19">
        <v>3.5467772999999999E-5</v>
      </c>
      <c r="N26" s="19">
        <v>3.829719387755102E-5</v>
      </c>
      <c r="O26" t="s">
        <v>378</v>
      </c>
      <c r="P26" s="11" t="s">
        <v>388</v>
      </c>
      <c r="R26" s="3">
        <f>G26-H26</f>
        <v>5.0000000000000023E-5</v>
      </c>
      <c r="S26" s="5">
        <f>I26+(J26/60)</f>
        <v>3.9666666666666668</v>
      </c>
      <c r="T26" s="8">
        <f>K26+0.048+0.03-(1.01*R26)</f>
        <v>0.57794950000000012</v>
      </c>
      <c r="U26" s="7">
        <f>(N26*((T26/L26))/S26)</f>
        <v>2.231984274245413E-5</v>
      </c>
      <c r="V26" s="7">
        <f>(U26-(W26*0.2094))/(1-0.2094)</f>
        <v>2.2756601476078233E-5</v>
      </c>
      <c r="W26" s="7">
        <f>(M26*(T26/L26))/S26</f>
        <v>2.0670838660299333E-5</v>
      </c>
      <c r="X26" s="16">
        <f>(W26/V26)</f>
        <v>0.90834471403950823</v>
      </c>
      <c r="Y26" s="2">
        <f>(V26/R26)</f>
        <v>0.45513202952156445</v>
      </c>
      <c r="Z26" s="2">
        <f>(W26/R26)</f>
        <v>0.41341677320598647</v>
      </c>
    </row>
    <row r="27" spans="1:26" x14ac:dyDescent="0.2">
      <c r="A27" s="10" t="s">
        <v>369</v>
      </c>
      <c r="B27" s="10" t="s">
        <v>369</v>
      </c>
      <c r="C27" s="11">
        <v>13</v>
      </c>
      <c r="D27" t="s">
        <v>23</v>
      </c>
      <c r="E27">
        <v>17</v>
      </c>
      <c r="F27" s="11" t="s">
        <v>363</v>
      </c>
      <c r="G27" s="11">
        <v>1.1999999999999999E-3</v>
      </c>
      <c r="H27" s="11">
        <v>1.1199999999999999E-3</v>
      </c>
      <c r="I27" s="11">
        <v>3</v>
      </c>
      <c r="J27">
        <v>55</v>
      </c>
      <c r="K27" s="13">
        <v>0.5</v>
      </c>
      <c r="L27" s="13">
        <v>0.25</v>
      </c>
      <c r="M27" s="19">
        <v>4.3005405499999998E-5</v>
      </c>
      <c r="N27" s="19">
        <v>4.6294288659793816E-5</v>
      </c>
      <c r="O27" t="s">
        <v>383</v>
      </c>
      <c r="P27" s="11"/>
      <c r="R27" s="3">
        <f>G27-H27</f>
        <v>7.9999999999999993E-5</v>
      </c>
      <c r="S27" s="5">
        <f>I27+(J27/60)</f>
        <v>3.9166666666666665</v>
      </c>
      <c r="T27" s="8">
        <f>K27+0.048+0.03-(1.01*R27)</f>
        <v>0.57791920000000008</v>
      </c>
      <c r="U27" s="7">
        <f>(N27*((T27/L27))/S27)</f>
        <v>2.7323599932088971E-5</v>
      </c>
      <c r="V27" s="7">
        <f>(U27-(W27*0.2094))/(1-0.2094)</f>
        <v>2.783773687986133E-5</v>
      </c>
      <c r="W27" s="7">
        <f>(M27*(T27/L27))/S27</f>
        <v>2.5382450596325723E-5</v>
      </c>
      <c r="X27" s="16">
        <f>(W27/V27)</f>
        <v>0.91180007577010203</v>
      </c>
      <c r="Y27" s="2">
        <f>(V27/R27)</f>
        <v>0.34797171099826668</v>
      </c>
      <c r="Z27" s="2">
        <f>(W27/R27)</f>
        <v>0.31728063245407157</v>
      </c>
    </row>
    <row r="28" spans="1:26" x14ac:dyDescent="0.2">
      <c r="A28" s="10" t="s">
        <v>369</v>
      </c>
      <c r="B28" s="10" t="s">
        <v>369</v>
      </c>
      <c r="C28" s="11">
        <v>25</v>
      </c>
      <c r="D28" t="s">
        <v>23</v>
      </c>
      <c r="E28">
        <v>6</v>
      </c>
      <c r="F28" s="11" t="s">
        <v>366</v>
      </c>
      <c r="G28" s="11">
        <v>8.1999999999999998E-4</v>
      </c>
      <c r="H28" s="11">
        <v>7.6000000000000004E-4</v>
      </c>
      <c r="I28" s="11">
        <v>4</v>
      </c>
      <c r="J28">
        <v>23</v>
      </c>
      <c r="K28" s="13">
        <v>0.5</v>
      </c>
      <c r="L28" s="13">
        <v>0.25</v>
      </c>
      <c r="M28" s="19">
        <v>5.1639064E-5</v>
      </c>
      <c r="N28" s="19">
        <v>5.5299312499999998E-5</v>
      </c>
      <c r="O28" t="s">
        <v>368</v>
      </c>
      <c r="P28" s="11"/>
      <c r="R28" s="3">
        <f>G28-H28</f>
        <v>5.9999999999999941E-5</v>
      </c>
      <c r="S28" s="5">
        <f>I28+(J28/60)</f>
        <v>4.3833333333333337</v>
      </c>
      <c r="T28" s="8">
        <f>K28+0.048+0.03-(1.01*R28)</f>
        <v>0.5779394000000001</v>
      </c>
      <c r="U28" s="7">
        <f>(N28*((T28/L28))/S28)</f>
        <v>2.9164700976422057E-5</v>
      </c>
      <c r="V28" s="7">
        <f>(U28-(W28*0.2094))/(1-0.2094)</f>
        <v>2.9675992078253857E-5</v>
      </c>
      <c r="W28" s="7">
        <f>(M28*(T28/L28))/S28</f>
        <v>2.7234296271989296E-5</v>
      </c>
      <c r="X28" s="16">
        <f>(W28/V28)</f>
        <v>0.91772151037694205</v>
      </c>
      <c r="Y28" s="2">
        <f>(V28/R28)</f>
        <v>0.49459986797089811</v>
      </c>
      <c r="Z28" s="2">
        <f>(W28/R28)</f>
        <v>0.45390493786648872</v>
      </c>
    </row>
    <row r="29" spans="1:26" x14ac:dyDescent="0.2">
      <c r="A29" s="10" t="s">
        <v>369</v>
      </c>
      <c r="B29" s="10" t="s">
        <v>369</v>
      </c>
      <c r="C29" s="11">
        <v>2</v>
      </c>
      <c r="D29" t="s">
        <v>27</v>
      </c>
      <c r="E29">
        <v>21</v>
      </c>
      <c r="F29" s="11" t="s">
        <v>363</v>
      </c>
      <c r="G29" s="11">
        <v>1.39E-3</v>
      </c>
      <c r="H29" s="11">
        <v>1.1199999999999999E-3</v>
      </c>
      <c r="I29" s="11">
        <v>4</v>
      </c>
      <c r="J29">
        <v>5</v>
      </c>
      <c r="K29" s="13">
        <v>0.5</v>
      </c>
      <c r="L29" s="13">
        <v>0.25</v>
      </c>
      <c r="M29" s="19">
        <v>7.2181719000000006E-5</v>
      </c>
      <c r="N29" s="19">
        <v>7.7211122448979589E-5</v>
      </c>
      <c r="O29" t="s">
        <v>378</v>
      </c>
      <c r="P29" s="11"/>
      <c r="R29" s="3">
        <f>G29-H29</f>
        <v>2.7000000000000006E-4</v>
      </c>
      <c r="S29" s="5">
        <f>I29+(J29/60)</f>
        <v>4.083333333333333</v>
      </c>
      <c r="T29" s="8">
        <f>K29+0.048+0.03-(1.01*R29)</f>
        <v>0.57772730000000005</v>
      </c>
      <c r="U29" s="7">
        <f>(N29*((T29/L29))/S29)</f>
        <v>4.3696626908491465E-5</v>
      </c>
      <c r="V29" s="7">
        <f>(U29-(W29*0.2094))/(1-0.2094)</f>
        <v>4.4450510672413112E-5</v>
      </c>
      <c r="W29" s="7">
        <f>(M29*(T29/L29))/S29</f>
        <v>4.0850301675652609E-5</v>
      </c>
      <c r="X29" s="16">
        <f>(W29/V29)</f>
        <v>0.91900635240632078</v>
      </c>
      <c r="Y29" s="2">
        <f>(V29/R29)</f>
        <v>0.16463152100893741</v>
      </c>
      <c r="Z29" s="2">
        <f>(W29/R29)</f>
        <v>0.15129741361352814</v>
      </c>
    </row>
    <row r="30" spans="1:26" x14ac:dyDescent="0.2">
      <c r="A30" s="10" t="s">
        <v>369</v>
      </c>
      <c r="B30" s="10" t="s">
        <v>369</v>
      </c>
      <c r="C30" s="11">
        <v>4</v>
      </c>
      <c r="D30" t="s">
        <v>27</v>
      </c>
      <c r="E30">
        <v>21</v>
      </c>
      <c r="F30" s="11" t="s">
        <v>363</v>
      </c>
      <c r="G30" s="11">
        <v>1.1299999999999999E-3</v>
      </c>
      <c r="H30" s="11">
        <v>9.3000000000000005E-4</v>
      </c>
      <c r="I30" s="11">
        <v>4</v>
      </c>
      <c r="J30">
        <v>10</v>
      </c>
      <c r="K30" s="13">
        <v>0.5</v>
      </c>
      <c r="L30" s="13">
        <v>0.25</v>
      </c>
      <c r="M30" s="19">
        <v>5.1518699000000003E-5</v>
      </c>
      <c r="N30" s="19">
        <v>5.4858295918367354E-5</v>
      </c>
      <c r="O30" t="s">
        <v>378</v>
      </c>
      <c r="P30" s="11"/>
      <c r="R30" s="3">
        <f>G30-H30</f>
        <v>1.9999999999999987E-4</v>
      </c>
      <c r="S30" s="5">
        <f>I30+(J30/60)</f>
        <v>4.166666666666667</v>
      </c>
      <c r="T30" s="8">
        <f>K30+0.048+0.03-(1.01*R30)</f>
        <v>0.57779800000000003</v>
      </c>
      <c r="U30" s="7">
        <f>(N30*((T30/L30))/S30)</f>
        <v>3.0429133118439191E-5</v>
      </c>
      <c r="V30" s="7">
        <f>(U30-(W30*0.2094))/(1-0.2094)</f>
        <v>3.0919771123961689E-5</v>
      </c>
      <c r="W30" s="7">
        <f>(M30*(T30/L30))/S30</f>
        <v>2.8576705195009923E-5</v>
      </c>
      <c r="X30" s="16">
        <f>(W30/V30)</f>
        <v>0.9242211101900436</v>
      </c>
      <c r="Y30" s="2">
        <f>(V30/R30)</f>
        <v>0.15459885561980855</v>
      </c>
      <c r="Z30" s="2">
        <f>(W30/R30)</f>
        <v>0.14288352597504969</v>
      </c>
    </row>
    <row r="31" spans="1:26" x14ac:dyDescent="0.2">
      <c r="A31" s="10" t="s">
        <v>369</v>
      </c>
      <c r="B31" s="10" t="s">
        <v>369</v>
      </c>
      <c r="C31" s="11">
        <v>22</v>
      </c>
      <c r="D31" t="s">
        <v>23</v>
      </c>
      <c r="E31">
        <v>17</v>
      </c>
      <c r="F31" s="11" t="s">
        <v>363</v>
      </c>
      <c r="G31" s="11">
        <v>1.2899999999999999E-3</v>
      </c>
      <c r="H31" s="11">
        <v>1.25E-3</v>
      </c>
      <c r="I31" s="11">
        <v>4</v>
      </c>
      <c r="J31">
        <v>17</v>
      </c>
      <c r="K31" s="13">
        <v>0.5</v>
      </c>
      <c r="L31" s="13">
        <v>0.25</v>
      </c>
      <c r="M31" s="19">
        <v>6.2101355499999996E-5</v>
      </c>
      <c r="N31" s="19">
        <v>6.6008268041237123E-5</v>
      </c>
      <c r="O31" t="s">
        <v>383</v>
      </c>
      <c r="P31" s="11"/>
      <c r="R31" s="3">
        <f>G31-H31</f>
        <v>3.9999999999999888E-5</v>
      </c>
      <c r="S31" s="5">
        <f>I31+(J31/60)</f>
        <v>4.2833333333333332</v>
      </c>
      <c r="T31" s="8">
        <f>K31+0.048+0.03-(1.01*R31)</f>
        <v>0.57795960000000002</v>
      </c>
      <c r="U31" s="7">
        <f>(N31*((T31/L31))/S31)</f>
        <v>3.5626563916394891E-5</v>
      </c>
      <c r="V31" s="7">
        <f>(U31-(W31*0.2094))/(1-0.2094)</f>
        <v>3.6185071606001022E-5</v>
      </c>
      <c r="W31" s="7">
        <f>(M31*(T31/L31))/S31</f>
        <v>3.3517890662323236E-5</v>
      </c>
      <c r="X31" s="16">
        <f>(W31/V31)</f>
        <v>0.92629057162801209</v>
      </c>
      <c r="Y31" s="2">
        <f>(V31/R31)</f>
        <v>0.90462679015002812</v>
      </c>
      <c r="Z31" s="2">
        <f>(W31/R31)</f>
        <v>0.83794726655808327</v>
      </c>
    </row>
    <row r="32" spans="1:26" x14ac:dyDescent="0.2">
      <c r="A32" s="10" t="s">
        <v>369</v>
      </c>
      <c r="B32" s="10" t="s">
        <v>369</v>
      </c>
      <c r="C32" s="11">
        <v>26</v>
      </c>
      <c r="D32" t="s">
        <v>27</v>
      </c>
      <c r="E32">
        <v>20</v>
      </c>
      <c r="F32" s="11" t="s">
        <v>366</v>
      </c>
      <c r="G32" s="11">
        <v>8.0000000000000004E-4</v>
      </c>
      <c r="H32" s="11">
        <v>7.9000000000000001E-4</v>
      </c>
      <c r="I32" s="11">
        <v>5</v>
      </c>
      <c r="J32">
        <v>10</v>
      </c>
      <c r="K32" s="13">
        <v>0.5</v>
      </c>
      <c r="L32" s="13">
        <v>0.25</v>
      </c>
      <c r="M32" s="19">
        <v>6.0912192000000008E-5</v>
      </c>
      <c r="N32" s="19">
        <v>6.4633887755102045E-5</v>
      </c>
      <c r="O32" t="s">
        <v>383</v>
      </c>
      <c r="P32" s="11"/>
      <c r="R32" s="3">
        <f>G32-H32</f>
        <v>1.0000000000000026E-5</v>
      </c>
      <c r="S32" s="5">
        <f>I32+(J32/60)</f>
        <v>5.166666666666667</v>
      </c>
      <c r="T32" s="8">
        <f>K32+0.048+0.03-(1.01*R32)</f>
        <v>0.57798990000000006</v>
      </c>
      <c r="U32" s="7">
        <f>(N32*((T32/L32))/S32)</f>
        <v>2.8922116893044637E-5</v>
      </c>
      <c r="V32" s="7">
        <f>(U32-(W32*0.2094))/(1-0.2094)</f>
        <v>2.9363210264843792E-5</v>
      </c>
      <c r="W32" s="7">
        <f>(M32*(T32/L32))/S32</f>
        <v>2.7256747171247078E-5</v>
      </c>
      <c r="X32" s="16">
        <f>(W32/V32)</f>
        <v>0.92826182578140115</v>
      </c>
      <c r="Y32" s="2">
        <f>(V32/R32)</f>
        <v>2.9363210264843715</v>
      </c>
      <c r="Z32" s="2">
        <f>(W32/R32)</f>
        <v>2.7256747171247007</v>
      </c>
    </row>
    <row r="33" spans="1:26" x14ac:dyDescent="0.2">
      <c r="A33" s="10" t="s">
        <v>369</v>
      </c>
      <c r="B33" s="10" t="s">
        <v>369</v>
      </c>
      <c r="C33" s="11">
        <v>11</v>
      </c>
      <c r="D33" t="s">
        <v>27</v>
      </c>
      <c r="E33">
        <v>10</v>
      </c>
      <c r="F33" s="11" t="s">
        <v>366</v>
      </c>
      <c r="G33" s="11">
        <v>7.3999999999999999E-4</v>
      </c>
      <c r="H33" s="11">
        <v>6.0999999999999997E-4</v>
      </c>
      <c r="I33" s="11">
        <v>4</v>
      </c>
      <c r="J33">
        <v>39</v>
      </c>
      <c r="K33" s="13">
        <v>0.5</v>
      </c>
      <c r="L33" s="13">
        <v>0.25</v>
      </c>
      <c r="M33" s="19">
        <v>5.4959020999999998E-5</v>
      </c>
      <c r="N33" s="19">
        <v>5.829634065934066E-5</v>
      </c>
      <c r="O33" t="s">
        <v>364</v>
      </c>
      <c r="R33" s="3">
        <f>G33-H33</f>
        <v>1.3000000000000002E-4</v>
      </c>
      <c r="S33" s="5">
        <f>I33+(J33/60)</f>
        <v>4.6500000000000004</v>
      </c>
      <c r="T33" s="8">
        <f>K33+0.048+0.03-(1.01*R33)</f>
        <v>0.57786870000000012</v>
      </c>
      <c r="U33" s="7">
        <f>(N33*((T33/L33))/S33)</f>
        <v>2.8978606960490612E-5</v>
      </c>
      <c r="V33" s="7">
        <f>(U33-(W33*0.2094))/(1-0.2094)</f>
        <v>2.941800071973375E-5</v>
      </c>
      <c r="W33" s="7">
        <f>(M33*(T33/L33))/S33</f>
        <v>2.7319654209499098E-5</v>
      </c>
      <c r="X33" s="16">
        <f>(W33/V33)</f>
        <v>0.92867134207298219</v>
      </c>
      <c r="Y33" s="2">
        <f>(V33/R33)</f>
        <v>0.22629231322872112</v>
      </c>
      <c r="Z33" s="2">
        <f>(W33/R33)</f>
        <v>0.21015118622691611</v>
      </c>
    </row>
    <row r="34" spans="1:26" x14ac:dyDescent="0.2">
      <c r="A34" s="10" t="s">
        <v>369</v>
      </c>
      <c r="B34" s="10" t="s">
        <v>369</v>
      </c>
      <c r="C34" s="11">
        <v>26</v>
      </c>
      <c r="D34" t="s">
        <v>27</v>
      </c>
      <c r="E34">
        <v>23</v>
      </c>
      <c r="F34" s="11" t="s">
        <v>363</v>
      </c>
      <c r="G34" s="11">
        <v>1.2099999999999999E-3</v>
      </c>
      <c r="H34" s="11">
        <v>1.17E-3</v>
      </c>
      <c r="I34" s="11">
        <v>4</v>
      </c>
      <c r="J34">
        <v>12</v>
      </c>
      <c r="K34" s="13">
        <v>0.5</v>
      </c>
      <c r="L34" s="13">
        <v>0.25</v>
      </c>
      <c r="M34" s="19">
        <v>7.6775728099999992E-5</v>
      </c>
      <c r="N34" s="19">
        <v>8.0981316326530619E-5</v>
      </c>
      <c r="O34" t="s">
        <v>383</v>
      </c>
      <c r="R34" s="3">
        <f>G34-H34</f>
        <v>3.9999999999999888E-5</v>
      </c>
      <c r="S34" s="5">
        <f>I34+(J34/60)</f>
        <v>4.2</v>
      </c>
      <c r="T34" s="8">
        <f>K34+0.048+0.03-(1.01*R34)</f>
        <v>0.57795960000000002</v>
      </c>
      <c r="U34" s="7">
        <f>(N34*((T34/L34))/S34)</f>
        <v>4.457517065862391E-5</v>
      </c>
      <c r="V34" s="7">
        <f>(U34-(W34*0.2094))/(1-0.2094)</f>
        <v>4.5188303809663233E-5</v>
      </c>
      <c r="W34" s="7">
        <f>(M34*(T34/L34))/S34</f>
        <v>4.2260256287985482E-5</v>
      </c>
      <c r="X34" s="16">
        <f>(W34/V34)</f>
        <v>0.93520342046891336</v>
      </c>
      <c r="Y34" s="2">
        <f>(V34/R34)</f>
        <v>1.129707595241584</v>
      </c>
      <c r="Z34" s="2">
        <f>(W34/R34)</f>
        <v>1.05650640719964</v>
      </c>
    </row>
    <row r="35" spans="1:26" x14ac:dyDescent="0.2">
      <c r="A35" s="10" t="s">
        <v>369</v>
      </c>
      <c r="B35" s="10" t="s">
        <v>369</v>
      </c>
      <c r="C35" s="11">
        <v>18</v>
      </c>
      <c r="D35" t="s">
        <v>23</v>
      </c>
      <c r="E35">
        <v>14</v>
      </c>
      <c r="F35" s="11" t="s">
        <v>363</v>
      </c>
      <c r="G35" s="11">
        <v>8.4999999999999995E-4</v>
      </c>
      <c r="H35" s="11">
        <v>0</v>
      </c>
      <c r="I35" s="11">
        <v>3</v>
      </c>
      <c r="J35">
        <v>50</v>
      </c>
      <c r="K35" s="13">
        <v>0.5</v>
      </c>
      <c r="L35" s="13">
        <v>0.25</v>
      </c>
      <c r="M35" s="19">
        <v>4.7268576099999996E-5</v>
      </c>
      <c r="N35" s="19">
        <v>4.9636132653061228E-5</v>
      </c>
      <c r="O35" t="s">
        <v>378</v>
      </c>
      <c r="P35" s="11" t="s">
        <v>381</v>
      </c>
      <c r="R35" s="3">
        <f>G35-H35</f>
        <v>8.4999999999999995E-4</v>
      </c>
      <c r="S35" s="5">
        <f>I35+(J35/60)</f>
        <v>3.8333333333333335</v>
      </c>
      <c r="T35" s="8">
        <f>K35+0.048+0.03-(1.01*R35)</f>
        <v>0.57714150000000009</v>
      </c>
      <c r="U35" s="7">
        <f>(N35*((T35/L35))/S35)</f>
        <v>2.9892596925481817E-5</v>
      </c>
      <c r="V35" s="7">
        <f>(U35-(W35*0.2094))/(1-0.2094)</f>
        <v>3.0270243838087345E-5</v>
      </c>
      <c r="W35" s="7">
        <f>(M35*(T35/L35))/S35</f>
        <v>2.8466772431184158E-5</v>
      </c>
      <c r="X35" s="16">
        <f>(W35/V35)</f>
        <v>0.94042098185433243</v>
      </c>
      <c r="Y35" s="2">
        <f>(V35/R35)</f>
        <v>3.5612051574220406E-2</v>
      </c>
      <c r="Z35" s="2">
        <f>(W35/R35)</f>
        <v>3.3490320507275483E-2</v>
      </c>
    </row>
    <row r="36" spans="1:26" x14ac:dyDescent="0.2">
      <c r="A36" s="10" t="s">
        <v>369</v>
      </c>
      <c r="B36" s="10" t="s">
        <v>369</v>
      </c>
      <c r="C36" s="11">
        <v>15</v>
      </c>
      <c r="D36" t="s">
        <v>23</v>
      </c>
      <c r="E36">
        <v>19</v>
      </c>
      <c r="F36" s="11" t="s">
        <v>366</v>
      </c>
      <c r="G36" s="11">
        <v>8.7000000000000001E-4</v>
      </c>
      <c r="H36" s="11">
        <v>7.6999999999999996E-4</v>
      </c>
      <c r="I36" s="11">
        <v>4</v>
      </c>
      <c r="J36">
        <v>59</v>
      </c>
      <c r="K36" s="13">
        <v>0.5</v>
      </c>
      <c r="L36" s="13">
        <v>0.25</v>
      </c>
      <c r="M36" s="19">
        <v>4.9852996999999997E-5</v>
      </c>
      <c r="N36" s="19">
        <v>5.2296336734693882E-5</v>
      </c>
      <c r="O36" t="s">
        <v>378</v>
      </c>
      <c r="P36" s="11"/>
      <c r="R36" s="3">
        <f>G36-H36</f>
        <v>1.0000000000000005E-4</v>
      </c>
      <c r="S36" s="5">
        <f>I36+(J36/60)</f>
        <v>4.9833333333333334</v>
      </c>
      <c r="T36" s="8">
        <f>K36+0.048+0.03-(1.01*R36)</f>
        <v>0.57789900000000005</v>
      </c>
      <c r="U36" s="7">
        <f>(N36*((T36/L36))/S36)</f>
        <v>2.4258462102455809E-5</v>
      </c>
      <c r="V36" s="7">
        <f>(U36-(W36*0.2094))/(1-0.2094)</f>
        <v>2.455865175726209E-5</v>
      </c>
      <c r="W36" s="7">
        <f>(M36*(T36/L36))/S36</f>
        <v>2.312508129495893E-5</v>
      </c>
      <c r="X36" s="16">
        <f>(W36/V36)</f>
        <v>0.941626662714526</v>
      </c>
      <c r="Y36" s="2">
        <f>(V36/R36)</f>
        <v>0.24558651757262079</v>
      </c>
      <c r="Z36" s="2">
        <f>(W36/R36)</f>
        <v>0.23125081294958919</v>
      </c>
    </row>
    <row r="37" spans="1:26" x14ac:dyDescent="0.2">
      <c r="A37" s="10" t="s">
        <v>369</v>
      </c>
      <c r="B37" s="10" t="s">
        <v>369</v>
      </c>
      <c r="C37" s="11">
        <v>19</v>
      </c>
      <c r="D37" t="s">
        <v>23</v>
      </c>
      <c r="E37">
        <v>14</v>
      </c>
      <c r="F37" s="11" t="s">
        <v>363</v>
      </c>
      <c r="G37" s="11">
        <v>9.8999999999999999E-4</v>
      </c>
      <c r="H37" s="11">
        <v>0</v>
      </c>
      <c r="I37" s="11">
        <v>4</v>
      </c>
      <c r="J37">
        <v>15</v>
      </c>
      <c r="K37" s="13">
        <v>0.5</v>
      </c>
      <c r="L37" s="13">
        <v>0.25</v>
      </c>
      <c r="M37" s="19">
        <v>5.7034056099999994E-5</v>
      </c>
      <c r="N37" s="19">
        <v>5.980167346938776E-5</v>
      </c>
      <c r="O37" t="s">
        <v>378</v>
      </c>
      <c r="P37" s="11"/>
      <c r="R37" s="3">
        <f>G37-H37</f>
        <v>9.8999999999999999E-4</v>
      </c>
      <c r="S37" s="5">
        <f>I37+(J37/60)</f>
        <v>4.25</v>
      </c>
      <c r="T37" s="8">
        <f>K37+0.048+0.03-(1.01*R37)</f>
        <v>0.57700010000000002</v>
      </c>
      <c r="U37" s="7">
        <f>(N37*((T37/L37))/S37)</f>
        <v>3.2475832067768551E-5</v>
      </c>
      <c r="V37" s="7">
        <f>(U37-(W37*0.2094))/(1-0.2094)</f>
        <v>3.2873914364721683E-5</v>
      </c>
      <c r="W37" s="7">
        <f>(M37*(T37/L37))/S37</f>
        <v>3.0972852774687631E-5</v>
      </c>
      <c r="X37" s="16">
        <f>(W37/V37)</f>
        <v>0.94217112179150297</v>
      </c>
      <c r="Y37" s="2">
        <f>(V37/R37)</f>
        <v>3.3205974105779475E-2</v>
      </c>
      <c r="Z37" s="2">
        <f>(W37/R37)</f>
        <v>3.1285709873421851E-2</v>
      </c>
    </row>
    <row r="38" spans="1:26" x14ac:dyDescent="0.2">
      <c r="A38" s="10" t="s">
        <v>369</v>
      </c>
      <c r="B38" s="10" t="s">
        <v>369</v>
      </c>
      <c r="C38" s="11">
        <v>27</v>
      </c>
      <c r="D38" t="s">
        <v>23</v>
      </c>
      <c r="E38">
        <v>6</v>
      </c>
      <c r="F38" s="11" t="s">
        <v>366</v>
      </c>
      <c r="G38" s="11">
        <v>8.1999999999999998E-4</v>
      </c>
      <c r="H38" s="11">
        <v>7.1000000000000002E-4</v>
      </c>
      <c r="I38" s="11">
        <v>4</v>
      </c>
      <c r="J38">
        <v>30</v>
      </c>
      <c r="K38" s="13">
        <v>0.5</v>
      </c>
      <c r="L38" s="13">
        <v>0.25</v>
      </c>
      <c r="M38" s="19">
        <v>5.4009414000000003E-5</v>
      </c>
      <c r="N38" s="19">
        <v>5.6602239583333334E-5</v>
      </c>
      <c r="O38" t="s">
        <v>368</v>
      </c>
      <c r="P38" s="11"/>
      <c r="R38" s="3">
        <f>G38-H38</f>
        <v>1.0999999999999996E-4</v>
      </c>
      <c r="S38" s="5">
        <f>I38+(J38/60)</f>
        <v>4.5</v>
      </c>
      <c r="T38" s="8">
        <f>K38+0.048+0.03-(1.01*R38)</f>
        <v>0.57788890000000004</v>
      </c>
      <c r="U38" s="7">
        <f>(N38*((T38/L38))/S38)</f>
        <v>2.9075383084754631E-5</v>
      </c>
      <c r="V38" s="7">
        <f>(U38-(W38*0.2094))/(1-0.2094)</f>
        <v>2.9428147687747313E-5</v>
      </c>
      <c r="W38" s="7">
        <f>(M38*(T38/L38))/S38</f>
        <v>2.7743502974315204E-5</v>
      </c>
      <c r="X38" s="16">
        <f>(W38/V38)</f>
        <v>0.94275396700780023</v>
      </c>
      <c r="Y38" s="2">
        <f>(V38/R38)</f>
        <v>0.26752861534315747</v>
      </c>
      <c r="Z38" s="2">
        <f>(W38/R38)</f>
        <v>0.25221366340286555</v>
      </c>
    </row>
    <row r="39" spans="1:26" x14ac:dyDescent="0.2">
      <c r="A39" s="10" t="s">
        <v>369</v>
      </c>
      <c r="B39" s="10" t="s">
        <v>369</v>
      </c>
      <c r="C39" s="11">
        <v>7</v>
      </c>
      <c r="D39" t="s">
        <v>23</v>
      </c>
      <c r="E39">
        <v>4</v>
      </c>
      <c r="F39" s="11" t="s">
        <v>363</v>
      </c>
      <c r="G39" s="11">
        <v>1.2899999999999999E-3</v>
      </c>
      <c r="H39" s="11">
        <v>9.7999999999999997E-4</v>
      </c>
      <c r="I39" s="11">
        <v>4</v>
      </c>
      <c r="J39">
        <v>15</v>
      </c>
      <c r="K39" s="13">
        <v>0.5</v>
      </c>
      <c r="L39" s="13">
        <v>0.25</v>
      </c>
      <c r="M39" s="19">
        <v>5.3318121599999994E-5</v>
      </c>
      <c r="N39" s="19">
        <v>5.5733937499999998E-5</v>
      </c>
      <c r="O39" t="s">
        <v>368</v>
      </c>
      <c r="P39" s="11"/>
      <c r="R39" s="3">
        <f>G39-H39</f>
        <v>3.0999999999999995E-4</v>
      </c>
      <c r="S39" s="5">
        <f>I39+(J39/60)</f>
        <v>4.25</v>
      </c>
      <c r="T39" s="8">
        <f>K39+0.048+0.03-(1.01*R39)</f>
        <v>0.57768690000000011</v>
      </c>
      <c r="U39" s="7">
        <f>(N39*((T39/L39))/S39)</f>
        <v>3.0302838192158827E-5</v>
      </c>
      <c r="V39" s="7">
        <f>(U39-(W39*0.2094))/(1-0.2094)</f>
        <v>3.0650732468150931E-5</v>
      </c>
      <c r="W39" s="7">
        <f>(M39*(T39/L39))/S39</f>
        <v>2.8989346240872514E-5</v>
      </c>
      <c r="X39" s="16">
        <f>(W39/V39)</f>
        <v>0.94579619821468353</v>
      </c>
      <c r="Y39" s="2">
        <f>(V39/R39)</f>
        <v>9.887333054242238E-2</v>
      </c>
      <c r="Z39" s="2">
        <f>(W39/R39)</f>
        <v>9.3514020131846828E-2</v>
      </c>
    </row>
    <row r="40" spans="1:26" x14ac:dyDescent="0.2">
      <c r="A40" s="10" t="s">
        <v>369</v>
      </c>
      <c r="B40" s="10" t="s">
        <v>369</v>
      </c>
      <c r="C40" s="11">
        <v>9</v>
      </c>
      <c r="D40" t="s">
        <v>27</v>
      </c>
      <c r="E40">
        <v>10</v>
      </c>
      <c r="F40" s="11" t="s">
        <v>366</v>
      </c>
      <c r="G40" s="11">
        <v>4.0000000000000002E-4</v>
      </c>
      <c r="H40" s="11">
        <v>3.6999999999999999E-4</v>
      </c>
      <c r="I40" s="11">
        <v>4</v>
      </c>
      <c r="J40">
        <v>31</v>
      </c>
      <c r="K40" s="13">
        <v>0.5</v>
      </c>
      <c r="L40" s="13">
        <v>0.25</v>
      </c>
      <c r="M40" s="19">
        <v>4.8374361000000002E-5</v>
      </c>
      <c r="N40" s="19">
        <v>5.0561780219780214E-5</v>
      </c>
      <c r="O40" t="s">
        <v>364</v>
      </c>
      <c r="R40" s="3">
        <f>G40-H40</f>
        <v>3.0000000000000024E-5</v>
      </c>
      <c r="S40" s="5">
        <f>I40+(J40/60)</f>
        <v>4.5166666666666666</v>
      </c>
      <c r="T40" s="8">
        <f>K40+0.048+0.03-(1.01*R40)</f>
        <v>0.57796970000000003</v>
      </c>
      <c r="U40" s="7">
        <f>(N40*((T40/L40))/S40)</f>
        <v>2.5880304305616804E-5</v>
      </c>
      <c r="V40" s="7">
        <f>(U40-(W40*0.2094))/(1-0.2094)</f>
        <v>2.6176854978006634E-5</v>
      </c>
      <c r="W40" s="7">
        <f>(M40*(T40/L40))/S40</f>
        <v>2.4760662655228077E-5</v>
      </c>
      <c r="X40" s="16">
        <f>(W40/V40)</f>
        <v>0.94589906526324807</v>
      </c>
      <c r="Y40" s="2">
        <f>(V40/R40)</f>
        <v>0.87256183260022047</v>
      </c>
      <c r="Z40" s="2">
        <f>(W40/R40)</f>
        <v>0.82535542184093524</v>
      </c>
    </row>
    <row r="41" spans="1:26" x14ac:dyDescent="0.2">
      <c r="A41" s="10" t="s">
        <v>369</v>
      </c>
      <c r="B41" s="10" t="s">
        <v>369</v>
      </c>
      <c r="C41" s="11">
        <v>11</v>
      </c>
      <c r="D41" t="s">
        <v>23</v>
      </c>
      <c r="E41">
        <v>16</v>
      </c>
      <c r="F41" s="11" t="s">
        <v>363</v>
      </c>
      <c r="G41" s="11">
        <v>1.42E-3</v>
      </c>
      <c r="H41" s="11">
        <v>1.3600000000000001E-3</v>
      </c>
      <c r="I41" s="11">
        <v>4</v>
      </c>
      <c r="J41">
        <v>21</v>
      </c>
      <c r="K41" s="13">
        <v>0.5</v>
      </c>
      <c r="L41" s="13">
        <v>0.25</v>
      </c>
      <c r="M41" s="19">
        <v>6.1164574100000001E-5</v>
      </c>
      <c r="N41" s="19">
        <v>6.36020303030303E-5</v>
      </c>
      <c r="O41" t="s">
        <v>383</v>
      </c>
      <c r="P41" s="11" t="s">
        <v>386</v>
      </c>
      <c r="R41" s="3">
        <f>G41-H41</f>
        <v>5.9999999999999941E-5</v>
      </c>
      <c r="S41" s="5">
        <f>I41+(J41/60)</f>
        <v>4.3499999999999996</v>
      </c>
      <c r="T41" s="8">
        <f>K41+0.048+0.03-(1.01*R41)</f>
        <v>0.5779394000000001</v>
      </c>
      <c r="U41" s="7">
        <f>(N41*((T41/L41))/S41)</f>
        <v>3.3800569408841524E-5</v>
      </c>
      <c r="V41" s="7">
        <f>(U41-(W41*0.2094))/(1-0.2094)</f>
        <v>3.4143660724525963E-5</v>
      </c>
      <c r="W41" s="7">
        <f>(M41*(T41/L41))/S41</f>
        <v>3.2505211270445564E-5</v>
      </c>
      <c r="X41" s="16">
        <f>(W41/V41)</f>
        <v>0.95201307008936298</v>
      </c>
      <c r="Y41" s="2">
        <f>(V41/R41)</f>
        <v>0.56906101207543325</v>
      </c>
      <c r="Z41" s="2">
        <f>(W41/R41)</f>
        <v>0.54175352117409326</v>
      </c>
    </row>
    <row r="42" spans="1:26" x14ac:dyDescent="0.2">
      <c r="A42" s="10" t="s">
        <v>369</v>
      </c>
      <c r="B42" s="10" t="s">
        <v>369</v>
      </c>
      <c r="C42" s="11">
        <v>12</v>
      </c>
      <c r="D42" t="s">
        <v>27</v>
      </c>
      <c r="E42">
        <v>22</v>
      </c>
      <c r="F42" s="11" t="s">
        <v>363</v>
      </c>
      <c r="G42" s="11">
        <v>1.31E-3</v>
      </c>
      <c r="H42" s="11">
        <v>1.0499999999999999E-3</v>
      </c>
      <c r="I42" s="11">
        <v>4</v>
      </c>
      <c r="J42">
        <v>8</v>
      </c>
      <c r="K42" s="13">
        <v>0.5</v>
      </c>
      <c r="L42" s="13">
        <v>0.25</v>
      </c>
      <c r="M42" s="19">
        <v>6.3932186399999992E-5</v>
      </c>
      <c r="N42" s="19">
        <v>6.6409989795918371E-5</v>
      </c>
      <c r="O42" t="s">
        <v>378</v>
      </c>
      <c r="R42" s="3">
        <f>G42-H42</f>
        <v>2.6000000000000003E-4</v>
      </c>
      <c r="S42" s="5">
        <f>I42+(J42/60)</f>
        <v>4.1333333333333337</v>
      </c>
      <c r="T42" s="8">
        <f>K42+0.048+0.03-(1.01*R42)</f>
        <v>0.57773740000000007</v>
      </c>
      <c r="U42" s="7">
        <f>(N42*((T42/L42))/S42)</f>
        <v>3.7129872424568145E-5</v>
      </c>
      <c r="V42" s="7">
        <f>(U42-(W42*0.2094))/(1-0.2094)</f>
        <v>3.7496796961386453E-5</v>
      </c>
      <c r="W42" s="7">
        <f>(M42*(T42/L42))/S42</f>
        <v>3.5744530787469054E-5</v>
      </c>
      <c r="X42" s="16">
        <f>(W42/V42)</f>
        <v>0.95326891052262808</v>
      </c>
      <c r="Y42" s="2">
        <f>(V42/R42)</f>
        <v>0.14421844985148635</v>
      </c>
      <c r="Z42" s="2">
        <f>(W42/R42)</f>
        <v>0.13747896456718864</v>
      </c>
    </row>
    <row r="43" spans="1:26" x14ac:dyDescent="0.2">
      <c r="A43" s="10" t="s">
        <v>369</v>
      </c>
      <c r="B43" s="10" t="s">
        <v>369</v>
      </c>
      <c r="C43" s="11">
        <v>23</v>
      </c>
      <c r="D43" t="s">
        <v>23</v>
      </c>
      <c r="E43">
        <v>3</v>
      </c>
      <c r="F43" s="11" t="s">
        <v>366</v>
      </c>
      <c r="G43" s="11">
        <v>8.7000000000000001E-4</v>
      </c>
      <c r="H43" s="11">
        <v>7.5000000000000002E-4</v>
      </c>
      <c r="I43" s="11">
        <v>4</v>
      </c>
      <c r="J43">
        <v>1</v>
      </c>
      <c r="K43" s="13">
        <v>0.5</v>
      </c>
      <c r="L43" s="13">
        <v>0.25</v>
      </c>
      <c r="M43" s="19">
        <v>4.6352250800000003E-5</v>
      </c>
      <c r="N43" s="19">
        <v>4.8109771739130435E-5</v>
      </c>
      <c r="O43" t="s">
        <v>364</v>
      </c>
      <c r="P43" s="11"/>
      <c r="R43" s="3">
        <f>G43-H43</f>
        <v>1.1999999999999999E-4</v>
      </c>
      <c r="S43" s="5">
        <f>I43+(J43/60)</f>
        <v>4.0166666666666666</v>
      </c>
      <c r="T43" s="8">
        <f>K43+0.048+0.03-(1.01*R43)</f>
        <v>0.57787880000000003</v>
      </c>
      <c r="U43" s="7">
        <f>(N43*((T43/L43))/S43)</f>
        <v>2.7686257753576043E-5</v>
      </c>
      <c r="V43" s="7">
        <f>(U43-(W43*0.2094))/(1-0.2094)</f>
        <v>2.7954144567264193E-5</v>
      </c>
      <c r="W43" s="7">
        <f>(M43*(T43/L43))/S43</f>
        <v>2.6674837911637887E-5</v>
      </c>
      <c r="X43" s="16">
        <f>(W43/V43)</f>
        <v>0.95423552838299175</v>
      </c>
      <c r="Y43" s="2">
        <f>(V43/R43)</f>
        <v>0.23295120472720163</v>
      </c>
      <c r="Z43" s="2">
        <f>(W43/R43)</f>
        <v>0.22229031593031576</v>
      </c>
    </row>
    <row r="44" spans="1:26" x14ac:dyDescent="0.2">
      <c r="A44" s="10" t="s">
        <v>369</v>
      </c>
      <c r="B44" s="10" t="s">
        <v>369</v>
      </c>
      <c r="C44" s="11">
        <v>15</v>
      </c>
      <c r="D44" t="s">
        <v>23</v>
      </c>
      <c r="E44">
        <v>14</v>
      </c>
      <c r="F44" s="11" t="s">
        <v>363</v>
      </c>
      <c r="G44" s="11">
        <v>1.15E-3</v>
      </c>
      <c r="H44" s="11">
        <v>1.09E-3</v>
      </c>
      <c r="I44" s="11">
        <v>4</v>
      </c>
      <c r="J44">
        <v>5</v>
      </c>
      <c r="K44" s="13">
        <v>0.5</v>
      </c>
      <c r="L44" s="13">
        <v>0.25</v>
      </c>
      <c r="M44" s="19">
        <v>5.34958261E-5</v>
      </c>
      <c r="N44" s="19">
        <v>5.5350734693877557E-5</v>
      </c>
      <c r="O44" t="s">
        <v>378</v>
      </c>
      <c r="P44" s="11" t="s">
        <v>380</v>
      </c>
      <c r="R44" s="3">
        <f>G44-H44</f>
        <v>5.9999999999999941E-5</v>
      </c>
      <c r="S44" s="5">
        <f>I44+(J44/60)</f>
        <v>4.083333333333333</v>
      </c>
      <c r="T44" s="8">
        <f>K44+0.048+0.03-(1.01*R44)</f>
        <v>0.5779394000000001</v>
      </c>
      <c r="U44" s="7">
        <f>(N44*((T44/L44))/S44)</f>
        <v>3.1336526104691062E-5</v>
      </c>
      <c r="V44" s="7">
        <f>(U44-(W44*0.2094))/(1-0.2094)</f>
        <v>3.1614670197415948E-5</v>
      </c>
      <c r="W44" s="7">
        <f>(M44*(T44/L44))/S44</f>
        <v>3.0286379401213074E-5</v>
      </c>
      <c r="X44" s="16">
        <f>(W44/V44)</f>
        <v>0.9579849864664588</v>
      </c>
      <c r="Y44" s="2">
        <f>(V44/R44)</f>
        <v>0.52691116995693299</v>
      </c>
      <c r="Z44" s="2">
        <f>(W44/R44)</f>
        <v>0.50477299002021836</v>
      </c>
    </row>
    <row r="45" spans="1:26" x14ac:dyDescent="0.2">
      <c r="A45" s="10" t="s">
        <v>369</v>
      </c>
      <c r="B45" s="10" t="s">
        <v>369</v>
      </c>
      <c r="C45" s="11">
        <v>14</v>
      </c>
      <c r="D45" t="s">
        <v>23</v>
      </c>
      <c r="E45">
        <v>5</v>
      </c>
      <c r="F45" s="11" t="s">
        <v>363</v>
      </c>
      <c r="G45" s="11">
        <v>1.2899999999999999E-3</v>
      </c>
      <c r="H45" s="11">
        <v>1.2600000000000001E-3</v>
      </c>
      <c r="I45" s="11">
        <v>4</v>
      </c>
      <c r="J45">
        <v>7</v>
      </c>
      <c r="K45" s="13">
        <v>0.5</v>
      </c>
      <c r="L45" s="13">
        <v>0.25</v>
      </c>
      <c r="M45" s="19">
        <v>5.6339371900000003E-5</v>
      </c>
      <c r="N45" s="19">
        <v>5.8226393258426957E-5</v>
      </c>
      <c r="O45" t="s">
        <v>368</v>
      </c>
      <c r="R45" s="3">
        <f>G45-H45</f>
        <v>2.9999999999999862E-5</v>
      </c>
      <c r="S45" s="5">
        <f>I45+(J45/60)</f>
        <v>4.1166666666666663</v>
      </c>
      <c r="T45" s="8">
        <f>K45+0.048+0.03-(1.01*R45)</f>
        <v>0.57796970000000003</v>
      </c>
      <c r="U45" s="7">
        <f>(N45*((T45/L45))/S45)</f>
        <v>3.2699359718531234E-5</v>
      </c>
      <c r="V45" s="7">
        <f>(U45-(W45*0.2094))/(1-0.2094)</f>
        <v>3.2980042675258088E-5</v>
      </c>
      <c r="W45" s="7">
        <f>(M45*(T45/L45))/S45</f>
        <v>3.1639627409131762E-5</v>
      </c>
      <c r="X45" s="16">
        <f>(W45/V45)</f>
        <v>0.95935677587427992</v>
      </c>
      <c r="Y45" s="2">
        <f>(V45/R45)</f>
        <v>1.0993347558419413</v>
      </c>
      <c r="Z45" s="2">
        <f>(W45/R45)</f>
        <v>1.0546542469710636</v>
      </c>
    </row>
    <row r="46" spans="1:26" x14ac:dyDescent="0.2">
      <c r="A46" s="10" t="s">
        <v>369</v>
      </c>
      <c r="B46" s="10" t="s">
        <v>369</v>
      </c>
      <c r="C46" s="11">
        <v>24</v>
      </c>
      <c r="D46" t="s">
        <v>23</v>
      </c>
      <c r="E46">
        <v>15</v>
      </c>
      <c r="F46" s="11" t="s">
        <v>366</v>
      </c>
      <c r="G46" s="11">
        <v>1.07E-3</v>
      </c>
      <c r="H46" s="11">
        <v>7.7999999999999999E-4</v>
      </c>
      <c r="I46" s="11">
        <v>4</v>
      </c>
      <c r="J46">
        <v>10</v>
      </c>
      <c r="K46" s="13">
        <v>0.5</v>
      </c>
      <c r="L46" s="13">
        <v>0.25</v>
      </c>
      <c r="M46" s="19">
        <v>4.1607374E-5</v>
      </c>
      <c r="N46" s="19">
        <v>4.2961927083333331E-5</v>
      </c>
      <c r="O46" t="s">
        <v>383</v>
      </c>
      <c r="P46" s="11"/>
      <c r="R46" s="3">
        <f>G46-H46</f>
        <v>2.9E-4</v>
      </c>
      <c r="S46" s="5">
        <f>I46+(J46/60)</f>
        <v>4.166666666666667</v>
      </c>
      <c r="T46" s="8">
        <f>K46+0.048+0.03-(1.01*R46)</f>
        <v>0.57770710000000003</v>
      </c>
      <c r="U46" s="7">
        <f>(N46*((T46/L46))/S46)</f>
        <v>2.3826633893494998E-5</v>
      </c>
      <c r="V46" s="7">
        <f>(U46-(W46*0.2094))/(1-0.2094)</f>
        <v>2.4025607208048105E-5</v>
      </c>
      <c r="W46" s="7">
        <f>(M46*(T46/L46))/S46</f>
        <v>2.3075400357269183E-5</v>
      </c>
      <c r="X46" s="16">
        <f>(W46/V46)</f>
        <v>0.96045024616648933</v>
      </c>
      <c r="Y46" s="2">
        <f>(V46/R46)</f>
        <v>8.2846921407062429E-2</v>
      </c>
      <c r="Z46" s="2">
        <f>(W46/R46)</f>
        <v>7.9570346059548908E-2</v>
      </c>
    </row>
    <row r="47" spans="1:26" x14ac:dyDescent="0.2">
      <c r="A47" s="10" t="s">
        <v>369</v>
      </c>
      <c r="B47" s="10" t="s">
        <v>369</v>
      </c>
      <c r="C47" s="11">
        <v>13</v>
      </c>
      <c r="D47" t="s">
        <v>23</v>
      </c>
      <c r="E47">
        <v>19</v>
      </c>
      <c r="F47" s="11" t="s">
        <v>366</v>
      </c>
      <c r="G47" s="11">
        <v>8.3000000000000001E-4</v>
      </c>
      <c r="H47" s="11">
        <v>7.6000000000000004E-4</v>
      </c>
      <c r="I47" s="11">
        <v>4</v>
      </c>
      <c r="J47">
        <v>55</v>
      </c>
      <c r="K47" s="13">
        <v>0.5</v>
      </c>
      <c r="L47" s="13">
        <v>0.25</v>
      </c>
      <c r="M47" s="19">
        <v>4.6902846999999996E-5</v>
      </c>
      <c r="N47" s="19">
        <v>4.8404234693877552E-5</v>
      </c>
      <c r="O47" t="s">
        <v>378</v>
      </c>
      <c r="P47" s="11"/>
      <c r="R47" s="3">
        <f>G47-H47</f>
        <v>6.9999999999999967E-5</v>
      </c>
      <c r="S47" s="5">
        <f>I47+(J47/60)</f>
        <v>4.916666666666667</v>
      </c>
      <c r="T47" s="8">
        <f>K47+0.048+0.03-(1.01*R47)</f>
        <v>0.57792930000000009</v>
      </c>
      <c r="U47" s="7">
        <f>(N47*((T47/L47))/S47)</f>
        <v>2.2758691910781048E-5</v>
      </c>
      <c r="V47" s="7">
        <f>(U47-(W47*0.2094))/(1-0.2094)</f>
        <v>2.2945663947071596E-5</v>
      </c>
      <c r="W47" s="7">
        <f>(M47*(T47/L47))/S47</f>
        <v>2.2052769790956285E-5</v>
      </c>
      <c r="X47" s="16">
        <f>(W47/V47)</f>
        <v>0.96108658445556705</v>
      </c>
      <c r="Y47" s="2">
        <f>(V47/R47)</f>
        <v>0.32779519924388012</v>
      </c>
      <c r="Z47" s="2">
        <f>(W47/R47)</f>
        <v>0.3150395684422328</v>
      </c>
    </row>
    <row r="48" spans="1:26" x14ac:dyDescent="0.2">
      <c r="A48" s="10" t="s">
        <v>369</v>
      </c>
      <c r="B48" s="10" t="s">
        <v>369</v>
      </c>
      <c r="C48" s="11">
        <v>14</v>
      </c>
      <c r="D48" t="s">
        <v>23</v>
      </c>
      <c r="E48">
        <v>19</v>
      </c>
      <c r="F48" s="11" t="s">
        <v>366</v>
      </c>
      <c r="G48" s="11">
        <v>9.2000000000000003E-4</v>
      </c>
      <c r="H48" s="11">
        <v>7.3999999999999999E-4</v>
      </c>
      <c r="I48" s="11">
        <v>4</v>
      </c>
      <c r="J48">
        <v>57</v>
      </c>
      <c r="K48" s="13">
        <v>0.5</v>
      </c>
      <c r="L48" s="13">
        <v>0.25</v>
      </c>
      <c r="M48" s="19">
        <v>4.7549046999999997E-5</v>
      </c>
      <c r="N48" s="19">
        <v>4.9038387755102041E-5</v>
      </c>
      <c r="O48" t="s">
        <v>378</v>
      </c>
      <c r="P48" s="11"/>
      <c r="R48" s="3">
        <f>G48-H48</f>
        <v>1.8000000000000004E-4</v>
      </c>
      <c r="S48" s="5">
        <f>I48+(J48/60)</f>
        <v>4.95</v>
      </c>
      <c r="T48" s="8">
        <f>K48+0.048+0.03-(1.01*R48)</f>
        <v>0.57781820000000006</v>
      </c>
      <c r="U48" s="7">
        <f>(N48*((T48/L48))/S48)</f>
        <v>2.2897190257418267E-5</v>
      </c>
      <c r="V48" s="7">
        <f>(U48-(W48*0.2094))/(1-0.2094)</f>
        <v>2.3081377671540629E-5</v>
      </c>
      <c r="W48" s="7">
        <f>(M48*(T48/L48))/S48</f>
        <v>2.220178161555992E-5</v>
      </c>
      <c r="X48" s="16">
        <f>(W48/V48)</f>
        <v>0.9618915270787648</v>
      </c>
      <c r="Y48" s="2">
        <f>(V48/R48)</f>
        <v>0.12822987595300347</v>
      </c>
      <c r="Z48" s="2">
        <f>(W48/R48)</f>
        <v>0.12334323119755508</v>
      </c>
    </row>
    <row r="49" spans="1:27" x14ac:dyDescent="0.2">
      <c r="A49" s="10" t="s">
        <v>369</v>
      </c>
      <c r="B49" s="10" t="s">
        <v>369</v>
      </c>
      <c r="C49" s="11">
        <v>26</v>
      </c>
      <c r="D49" t="s">
        <v>23</v>
      </c>
      <c r="E49">
        <v>15</v>
      </c>
      <c r="F49" s="11" t="s">
        <v>366</v>
      </c>
      <c r="G49" s="11">
        <v>8.0000000000000004E-4</v>
      </c>
      <c r="H49" s="11">
        <v>7.6999999999999996E-4</v>
      </c>
      <c r="I49" s="11">
        <v>4</v>
      </c>
      <c r="J49">
        <v>19</v>
      </c>
      <c r="K49" s="13">
        <v>0.5</v>
      </c>
      <c r="L49" s="13">
        <v>0.25</v>
      </c>
      <c r="M49" s="19">
        <v>6.2391613999999992E-5</v>
      </c>
      <c r="N49" s="19">
        <v>6.4301820224719097E-5</v>
      </c>
      <c r="O49" t="s">
        <v>383</v>
      </c>
      <c r="P49" s="11" t="s">
        <v>384</v>
      </c>
      <c r="R49" s="3">
        <f>G49-H49</f>
        <v>3.0000000000000079E-5</v>
      </c>
      <c r="S49" s="5">
        <f>I49+(J49/60)</f>
        <v>4.3166666666666664</v>
      </c>
      <c r="T49" s="8">
        <f>K49+0.048+0.03-(1.01*R49)</f>
        <v>0.57796970000000003</v>
      </c>
      <c r="U49" s="7">
        <f>(N49*((T49/L49))/S49)</f>
        <v>3.4438150188171278E-5</v>
      </c>
      <c r="V49" s="7">
        <f>(U49-(W49*0.2094))/(1-0.2094)</f>
        <v>3.4709117356010783E-5</v>
      </c>
      <c r="W49" s="7">
        <f>(M49*(T49/L49))/S49</f>
        <v>3.3415100317617729E-5</v>
      </c>
      <c r="X49" s="16">
        <f>(W49/V49)</f>
        <v>0.96271823840634307</v>
      </c>
      <c r="Y49" s="2">
        <f>(V49/R49)</f>
        <v>1.1569705785336897</v>
      </c>
      <c r="Z49" s="2">
        <f>(W49/R49)</f>
        <v>1.1138366772539214</v>
      </c>
    </row>
    <row r="50" spans="1:27" x14ac:dyDescent="0.2">
      <c r="A50" s="10" t="s">
        <v>369</v>
      </c>
      <c r="B50" s="10" t="s">
        <v>369</v>
      </c>
      <c r="C50" s="11">
        <v>2</v>
      </c>
      <c r="D50" t="s">
        <v>23</v>
      </c>
      <c r="E50">
        <v>18</v>
      </c>
      <c r="F50" s="11" t="s">
        <v>366</v>
      </c>
      <c r="G50" s="11">
        <v>8.9999999999999998E-4</v>
      </c>
      <c r="H50" s="11">
        <v>8.7000000000000001E-4</v>
      </c>
      <c r="I50" s="11">
        <v>4</v>
      </c>
      <c r="J50">
        <v>0</v>
      </c>
      <c r="K50" s="13">
        <v>0.5</v>
      </c>
      <c r="L50" s="13">
        <v>0.25</v>
      </c>
      <c r="M50" s="19">
        <v>3.8746893000000001E-5</v>
      </c>
      <c r="N50" s="19">
        <v>3.9836234693877555E-5</v>
      </c>
      <c r="O50" t="s">
        <v>378</v>
      </c>
      <c r="P50" s="11"/>
      <c r="R50" s="3">
        <f>G50-H50</f>
        <v>2.999999999999997E-5</v>
      </c>
      <c r="S50" s="5">
        <f>I50+(J50/60)</f>
        <v>4</v>
      </c>
      <c r="T50" s="8">
        <f>K50+0.048+0.03-(1.01*R50)</f>
        <v>0.57796970000000003</v>
      </c>
      <c r="U50" s="7">
        <f>(N50*((T50/L50))/S50)</f>
        <v>2.3024136615150004E-5</v>
      </c>
      <c r="V50" s="7">
        <f>(U50-(W50*0.2094))/(1-0.2094)</f>
        <v>2.3190895531702569E-5</v>
      </c>
      <c r="W50" s="7">
        <f>(M50*(T50/L50))/S50</f>
        <v>2.2394530123142103E-5</v>
      </c>
      <c r="X50" s="16">
        <f>(W50/V50)</f>
        <v>0.96566042878888336</v>
      </c>
      <c r="Y50" s="2">
        <f>(V50/R50)</f>
        <v>0.77302985105675304</v>
      </c>
      <c r="Z50" s="2">
        <f>(W50/R50)</f>
        <v>0.74648433743807086</v>
      </c>
    </row>
    <row r="51" spans="1:27" x14ac:dyDescent="0.2">
      <c r="A51" s="10" t="s">
        <v>369</v>
      </c>
      <c r="B51" s="10" t="s">
        <v>369</v>
      </c>
      <c r="C51" s="11">
        <v>28</v>
      </c>
      <c r="D51" t="s">
        <v>23</v>
      </c>
      <c r="E51">
        <v>15</v>
      </c>
      <c r="F51" s="11" t="s">
        <v>366</v>
      </c>
      <c r="G51" s="11">
        <v>9.2000000000000003E-4</v>
      </c>
      <c r="H51" s="11">
        <v>8.7000000000000001E-4</v>
      </c>
      <c r="I51" s="11">
        <v>4</v>
      </c>
      <c r="J51">
        <v>26</v>
      </c>
      <c r="K51" s="13">
        <v>0.5</v>
      </c>
      <c r="L51" s="13">
        <v>0.25</v>
      </c>
      <c r="M51" s="19">
        <v>4.6571584000000003E-5</v>
      </c>
      <c r="N51" s="19">
        <v>4.7852738095238095E-5</v>
      </c>
      <c r="O51" t="s">
        <v>383</v>
      </c>
      <c r="P51" s="11"/>
      <c r="R51" s="3">
        <f>G51-H51</f>
        <v>5.0000000000000023E-5</v>
      </c>
      <c r="S51" s="5">
        <f>I51+(J51/60)</f>
        <v>4.4333333333333336</v>
      </c>
      <c r="T51" s="8">
        <f>K51+0.048+0.03-(1.01*R51)</f>
        <v>0.57794950000000012</v>
      </c>
      <c r="U51" s="7">
        <f>(N51*((T51/L51))/S51)</f>
        <v>2.4953202456337275E-5</v>
      </c>
      <c r="V51" s="7">
        <f>(U51-(W51*0.2094))/(1-0.2094)</f>
        <v>2.5130148449980131E-5</v>
      </c>
      <c r="W51" s="7">
        <f>(M51*(T51/L51))/S51</f>
        <v>2.4285134153691433E-5</v>
      </c>
      <c r="X51" s="16">
        <f>(W51/V51)</f>
        <v>0.96637448051806607</v>
      </c>
      <c r="Y51" s="2">
        <f>(V51/R51)</f>
        <v>0.50260296899960244</v>
      </c>
      <c r="Z51" s="2">
        <f>(W51/R51)</f>
        <v>0.48570268307382847</v>
      </c>
    </row>
    <row r="52" spans="1:27" x14ac:dyDescent="0.2">
      <c r="A52" s="10" t="s">
        <v>369</v>
      </c>
      <c r="B52" s="10" t="s">
        <v>369</v>
      </c>
      <c r="C52" s="11">
        <v>1</v>
      </c>
      <c r="D52" t="s">
        <v>27</v>
      </c>
      <c r="E52">
        <v>21</v>
      </c>
      <c r="F52" s="11" t="s">
        <v>363</v>
      </c>
      <c r="G52" s="11">
        <v>1.17E-3</v>
      </c>
      <c r="H52" s="11">
        <v>6.8999999999999997E-4</v>
      </c>
      <c r="I52" s="11">
        <v>4</v>
      </c>
      <c r="J52">
        <v>3</v>
      </c>
      <c r="K52" s="13">
        <v>0.5</v>
      </c>
      <c r="L52" s="13">
        <v>0.25</v>
      </c>
      <c r="M52" s="19">
        <v>7.6684069000000009E-5</v>
      </c>
      <c r="N52" s="19">
        <v>7.8392183673469396E-5</v>
      </c>
      <c r="O52" t="s">
        <v>378</v>
      </c>
      <c r="P52" s="11" t="s">
        <v>393</v>
      </c>
      <c r="R52" s="3">
        <f>G52-H52</f>
        <v>4.8000000000000007E-4</v>
      </c>
      <c r="S52" s="5">
        <f>I52+(J52/60)</f>
        <v>4.05</v>
      </c>
      <c r="T52" s="8">
        <f>K52+0.048+0.03-(1.01*R52)</f>
        <v>0.57751520000000012</v>
      </c>
      <c r="U52" s="7">
        <f>(N52*((T52/L52))/S52)</f>
        <v>4.4713755686538692E-5</v>
      </c>
      <c r="V52" s="7">
        <f>(U52-(W52*0.2094))/(1-0.2094)</f>
        <v>4.4971806527143797E-5</v>
      </c>
      <c r="W52" s="7">
        <f>(M52*(T52/L52))/S52</f>
        <v>4.3739472044788954E-5</v>
      </c>
      <c r="X52" s="16">
        <f>(W52/V52)</f>
        <v>0.9725976210982088</v>
      </c>
      <c r="Y52" s="2">
        <f>(V52/R52)</f>
        <v>9.3691263598216237E-2</v>
      </c>
      <c r="Z52" s="2">
        <f>(W52/R52)</f>
        <v>9.1123900093310312E-2</v>
      </c>
    </row>
    <row r="53" spans="1:27" x14ac:dyDescent="0.2">
      <c r="A53" s="10" t="s">
        <v>369</v>
      </c>
      <c r="B53" s="10" t="s">
        <v>369</v>
      </c>
      <c r="C53" s="11">
        <v>24</v>
      </c>
      <c r="D53" t="s">
        <v>27</v>
      </c>
      <c r="E53">
        <v>12</v>
      </c>
      <c r="F53" s="11" t="s">
        <v>363</v>
      </c>
      <c r="G53" s="11">
        <v>1.0200000000000001E-3</v>
      </c>
      <c r="H53" s="11">
        <v>8.5999999999999998E-4</v>
      </c>
      <c r="I53" s="11">
        <v>4</v>
      </c>
      <c r="J53">
        <v>34</v>
      </c>
      <c r="K53" s="13">
        <v>0.5</v>
      </c>
      <c r="L53" s="13">
        <v>0.25</v>
      </c>
      <c r="M53" s="19">
        <v>5.39961527E-5</v>
      </c>
      <c r="N53" s="19">
        <v>5.5178397959183679E-5</v>
      </c>
      <c r="O53" t="s">
        <v>364</v>
      </c>
      <c r="P53" s="11"/>
      <c r="R53" s="3">
        <f>G53-H53</f>
        <v>1.6000000000000009E-4</v>
      </c>
      <c r="S53" s="5">
        <f>I53+(J53/60)</f>
        <v>4.5666666666666664</v>
      </c>
      <c r="T53" s="8">
        <f>K53+0.048+0.03-(1.01*R53)</f>
        <v>0.57783840000000009</v>
      </c>
      <c r="U53" s="7">
        <f>(N53*((T53/L53))/S53)</f>
        <v>2.7927763963180703E-5</v>
      </c>
      <c r="V53" s="7">
        <f>(U53-(W53*0.2094))/(1-0.2094)</f>
        <v>2.8086251285043851E-5</v>
      </c>
      <c r="W53" s="7">
        <f>(M53*(T53/L53))/S53</f>
        <v>2.7329387283787172E-5</v>
      </c>
      <c r="X53" s="16">
        <f>(W53/V53)</f>
        <v>0.97305215304187942</v>
      </c>
      <c r="Y53" s="2">
        <f>(V53/R53)</f>
        <v>0.17553907053152396</v>
      </c>
      <c r="Z53" s="2">
        <f>(W53/R53)</f>
        <v>0.17080867052366971</v>
      </c>
    </row>
    <row r="54" spans="1:27" x14ac:dyDescent="0.2">
      <c r="A54" s="10" t="s">
        <v>369</v>
      </c>
      <c r="B54" s="10" t="s">
        <v>369</v>
      </c>
      <c r="C54" s="11">
        <v>9</v>
      </c>
      <c r="D54" t="s">
        <v>23</v>
      </c>
      <c r="E54">
        <v>4</v>
      </c>
      <c r="F54" s="11" t="s">
        <v>363</v>
      </c>
      <c r="G54" s="11">
        <v>1.2999999999999999E-3</v>
      </c>
      <c r="H54" s="11">
        <v>1.1900000000000001E-3</v>
      </c>
      <c r="I54" s="11">
        <v>4</v>
      </c>
      <c r="J54">
        <v>19</v>
      </c>
      <c r="K54" s="13">
        <v>0.5</v>
      </c>
      <c r="L54" s="13">
        <v>0.25</v>
      </c>
      <c r="M54" s="19">
        <v>5.5965191599999996E-5</v>
      </c>
      <c r="N54" s="19">
        <v>5.7121145833333329E-5</v>
      </c>
      <c r="O54" t="s">
        <v>368</v>
      </c>
      <c r="P54" s="11"/>
      <c r="R54" s="3">
        <f>G54-H54</f>
        <v>1.0999999999999985E-4</v>
      </c>
      <c r="S54" s="5">
        <f>I54+(J54/60)</f>
        <v>4.3166666666666664</v>
      </c>
      <c r="T54" s="8">
        <f>K54+0.048+0.03-(1.01*R54)</f>
        <v>0.57788890000000004</v>
      </c>
      <c r="U54" s="7">
        <f>(N54*((T54/L54))/S54)</f>
        <v>3.0588116879411198E-5</v>
      </c>
      <c r="V54" s="7">
        <f>(U54-(W54*0.2094))/(1-0.2094)</f>
        <v>3.0752068735419964E-5</v>
      </c>
      <c r="W54" s="7">
        <f>(M54*(T54/L54))/S54</f>
        <v>2.9969108582560532E-5</v>
      </c>
      <c r="X54" s="16">
        <f>(W54/V54)</f>
        <v>0.97453959408078372</v>
      </c>
      <c r="Y54" s="2">
        <f>(V54/R54)</f>
        <v>0.27956426123109096</v>
      </c>
      <c r="Z54" s="2">
        <f>(W54/R54)</f>
        <v>0.27244644165964155</v>
      </c>
    </row>
    <row r="55" spans="1:27" x14ac:dyDescent="0.2">
      <c r="A55" s="10" t="s">
        <v>369</v>
      </c>
      <c r="B55" s="10" t="s">
        <v>369</v>
      </c>
      <c r="C55" s="11">
        <v>11</v>
      </c>
      <c r="D55" t="s">
        <v>23</v>
      </c>
      <c r="E55">
        <v>4</v>
      </c>
      <c r="F55" s="11" t="s">
        <v>363</v>
      </c>
      <c r="G55" s="11">
        <v>1.4400000000000001E-3</v>
      </c>
      <c r="H55" s="11">
        <v>1.4E-3</v>
      </c>
      <c r="I55" s="11">
        <v>4</v>
      </c>
      <c r="J55">
        <v>24</v>
      </c>
      <c r="K55" s="13">
        <v>0.5</v>
      </c>
      <c r="L55" s="13">
        <v>0.25</v>
      </c>
      <c r="M55" s="19">
        <v>6.1767351600000003E-5</v>
      </c>
      <c r="N55" s="19">
        <v>6.29789375E-5</v>
      </c>
      <c r="O55" t="s">
        <v>368</v>
      </c>
      <c r="P55" s="11"/>
      <c r="R55" s="3">
        <f>G55-H55</f>
        <v>4.0000000000000105E-5</v>
      </c>
      <c r="S55" s="5">
        <f>I55+(J55/60)</f>
        <v>4.4000000000000004</v>
      </c>
      <c r="T55" s="8">
        <f>K55+0.048+0.03-(1.01*R55)</f>
        <v>0.57795960000000002</v>
      </c>
      <c r="U55" s="7">
        <f>(N55*((T55/L55))/S55)</f>
        <v>3.3090255932659089E-5</v>
      </c>
      <c r="V55" s="7">
        <f>(U55-(W55*0.2094))/(1-0.2094)</f>
        <v>3.3258864203507407E-5</v>
      </c>
      <c r="W55" s="7">
        <f>(M55*(T55/L55))/S55</f>
        <v>3.2453667112541236E-5</v>
      </c>
      <c r="X55" s="16">
        <f>(W55/V55)</f>
        <v>0.97579000034278818</v>
      </c>
      <c r="Y55" s="2">
        <f>(V55/R55)</f>
        <v>0.83147160508768303</v>
      </c>
      <c r="Z55" s="2">
        <f>(W55/R55)</f>
        <v>0.81134167781352873</v>
      </c>
    </row>
    <row r="56" spans="1:27" x14ac:dyDescent="0.2">
      <c r="A56" s="10" t="s">
        <v>369</v>
      </c>
      <c r="B56" s="10" t="s">
        <v>369</v>
      </c>
      <c r="C56" s="11">
        <v>2</v>
      </c>
      <c r="D56" t="s">
        <v>23</v>
      </c>
      <c r="E56">
        <v>4</v>
      </c>
      <c r="F56" s="11" t="s">
        <v>363</v>
      </c>
      <c r="G56" s="11">
        <v>1.4599999999999999E-3</v>
      </c>
      <c r="H56" s="11">
        <v>1.16E-3</v>
      </c>
      <c r="I56" s="11">
        <v>4</v>
      </c>
      <c r="J56">
        <v>3</v>
      </c>
      <c r="K56" s="13">
        <v>0.5</v>
      </c>
      <c r="L56" s="13">
        <v>0.25</v>
      </c>
      <c r="M56" s="19">
        <v>6.5549921600000001E-5</v>
      </c>
      <c r="N56" s="19">
        <v>6.6672322916666674E-5</v>
      </c>
      <c r="O56" t="s">
        <v>368</v>
      </c>
      <c r="P56" s="11"/>
      <c r="R56" s="3">
        <f>G56-H56</f>
        <v>2.9999999999999992E-4</v>
      </c>
      <c r="S56" s="5">
        <f>I56+(J56/60)</f>
        <v>4.05</v>
      </c>
      <c r="T56" s="8">
        <f>K56+0.048+0.03-(1.01*R56)</f>
        <v>0.57769700000000002</v>
      </c>
      <c r="U56" s="7">
        <f>(N56*((T56/L56))/S56)</f>
        <v>3.8040889809372433E-5</v>
      </c>
      <c r="V56" s="7">
        <f>(U56-(W56*0.2094))/(1-0.2094)</f>
        <v>3.8210508269110348E-5</v>
      </c>
      <c r="W56" s="7">
        <f>(M56*(T56/L56))/S56</f>
        <v>3.740048697141255E-5</v>
      </c>
      <c r="X56" s="16">
        <f>(W56/V56)</f>
        <v>0.97880108550263323</v>
      </c>
      <c r="Y56" s="2">
        <f>(V56/R56)</f>
        <v>0.12736836089703452</v>
      </c>
      <c r="Z56" s="2">
        <f>(W56/R56)</f>
        <v>0.12466828990470853</v>
      </c>
    </row>
    <row r="57" spans="1:27" x14ac:dyDescent="0.2">
      <c r="A57" s="10" t="s">
        <v>369</v>
      </c>
      <c r="B57" s="10" t="s">
        <v>369</v>
      </c>
      <c r="C57" s="11">
        <v>15</v>
      </c>
      <c r="D57" t="s">
        <v>27</v>
      </c>
      <c r="E57">
        <v>22</v>
      </c>
      <c r="F57" s="11" t="s">
        <v>363</v>
      </c>
      <c r="G57" s="11">
        <v>1.2700000000000001E-3</v>
      </c>
      <c r="H57" s="11">
        <v>8.4999999999999995E-4</v>
      </c>
      <c r="I57" s="11">
        <v>4</v>
      </c>
      <c r="J57">
        <v>13</v>
      </c>
      <c r="K57" s="13">
        <v>0.5</v>
      </c>
      <c r="L57" s="13">
        <v>0.25</v>
      </c>
      <c r="M57" s="19">
        <v>9.0951386399999999E-5</v>
      </c>
      <c r="N57" s="19">
        <v>9.2431520408163269E-5</v>
      </c>
      <c r="O57" t="s">
        <v>378</v>
      </c>
      <c r="R57" s="3">
        <f>G57-H57</f>
        <v>4.2000000000000013E-4</v>
      </c>
      <c r="S57" s="5">
        <f>I57+(J57/60)</f>
        <v>4.2166666666666668</v>
      </c>
      <c r="T57" s="8">
        <f>K57+0.048+0.03-(1.01*R57)</f>
        <v>0.57757580000000008</v>
      </c>
      <c r="U57" s="7">
        <f>(N57*((T57/L57))/S57)</f>
        <v>5.0643044437907885E-5</v>
      </c>
      <c r="V57" s="7">
        <f>(U57-(W57*0.2094))/(1-0.2094)</f>
        <v>5.0857837680079874E-5</v>
      </c>
      <c r="W57" s="7">
        <f>(M57*(T57/L57))/S57</f>
        <v>4.9832081986803915E-5</v>
      </c>
      <c r="X57" s="16">
        <f>(W57/V57)</f>
        <v>0.97983092203548938</v>
      </c>
      <c r="Y57" s="2">
        <f>(V57/R57)</f>
        <v>0.12109008971447585</v>
      </c>
      <c r="Z57" s="2">
        <f>(W57/R57)</f>
        <v>0.11864781425429501</v>
      </c>
    </row>
    <row r="58" spans="1:27" x14ac:dyDescent="0.2">
      <c r="A58" s="10" t="s">
        <v>369</v>
      </c>
      <c r="B58" s="10" t="s">
        <v>369</v>
      </c>
      <c r="C58" s="11">
        <v>8</v>
      </c>
      <c r="D58" t="s">
        <v>23</v>
      </c>
      <c r="E58">
        <v>1</v>
      </c>
      <c r="F58" s="11" t="s">
        <v>366</v>
      </c>
      <c r="G58" s="11">
        <v>1.1100000000000001E-3</v>
      </c>
      <c r="H58" s="11">
        <v>1.08E-3</v>
      </c>
      <c r="I58" s="11">
        <v>4</v>
      </c>
      <c r="J58">
        <v>20</v>
      </c>
      <c r="K58" s="13">
        <v>0.5</v>
      </c>
      <c r="L58" s="13">
        <v>0.25</v>
      </c>
      <c r="M58" s="19">
        <v>3.2423629100000003E-5</v>
      </c>
      <c r="N58" s="19">
        <v>3.2728312500000001E-5</v>
      </c>
      <c r="O58" t="s">
        <v>364</v>
      </c>
      <c r="P58" s="11"/>
      <c r="R58" s="3">
        <f>G58-H58</f>
        <v>3.0000000000000079E-5</v>
      </c>
      <c r="S58" s="5">
        <f>I58+(J58/60)</f>
        <v>4.333333333333333</v>
      </c>
      <c r="T58" s="8">
        <f>K58+0.048+0.03-(1.01*R58)</f>
        <v>0.57796970000000003</v>
      </c>
      <c r="U58" s="7">
        <f>(N58*((T58/L58))/S58)</f>
        <v>1.7460898114275002E-5</v>
      </c>
      <c r="V58" s="7">
        <f>(U58-(W58*0.2094))/(1-0.2094)</f>
        <v>1.7503951927808113E-5</v>
      </c>
      <c r="W58" s="7">
        <f>(M58*(T58/L58))/S58</f>
        <v>1.7298346323543024E-5</v>
      </c>
      <c r="X58" s="16">
        <f>(W58/V58)</f>
        <v>0.9882537609156451</v>
      </c>
      <c r="Y58" s="2">
        <f>(V58/R58)</f>
        <v>0.5834650642602689</v>
      </c>
      <c r="Z58" s="2">
        <f>(W58/R58)</f>
        <v>0.57661154411809934</v>
      </c>
    </row>
    <row r="59" spans="1:27" x14ac:dyDescent="0.2">
      <c r="A59" s="10" t="s">
        <v>369</v>
      </c>
      <c r="B59" s="10" t="s">
        <v>369</v>
      </c>
      <c r="C59" s="11">
        <v>10</v>
      </c>
      <c r="D59" t="s">
        <v>23</v>
      </c>
      <c r="E59">
        <v>1</v>
      </c>
      <c r="F59" s="11" t="s">
        <v>366</v>
      </c>
      <c r="G59" s="11">
        <v>7.2000000000000005E-4</v>
      </c>
      <c r="H59" s="11">
        <v>6.4999999999999997E-4</v>
      </c>
      <c r="I59" s="11">
        <v>4</v>
      </c>
      <c r="J59">
        <v>26</v>
      </c>
      <c r="K59" s="13">
        <v>0.5</v>
      </c>
      <c r="L59" s="13">
        <v>0.25</v>
      </c>
      <c r="M59" s="19">
        <v>3.9786169100000002E-5</v>
      </c>
      <c r="N59" s="19">
        <v>4.0157707547169809E-5</v>
      </c>
      <c r="O59" t="s">
        <v>364</v>
      </c>
      <c r="P59" s="11"/>
      <c r="R59" s="3">
        <f>G59-H59</f>
        <v>7.0000000000000075E-5</v>
      </c>
      <c r="S59" s="5">
        <f>I59+(J59/60)</f>
        <v>4.4333333333333336</v>
      </c>
      <c r="T59" s="8">
        <f>K59+0.048+0.03-(1.01*R59)</f>
        <v>0.57792930000000009</v>
      </c>
      <c r="U59" s="7">
        <f>(N59*((T59/L59))/S59)</f>
        <v>2.0939833815645626E-5</v>
      </c>
      <c r="V59" s="7">
        <f>(U59-(W59*0.2094))/(1-0.2094)</f>
        <v>2.0991146879537327E-5</v>
      </c>
      <c r="W59" s="7">
        <f>(M59*(T59/L59))/S59</f>
        <v>2.0746098818927488E-5</v>
      </c>
      <c r="X59" s="16">
        <f>(W59/V59)</f>
        <v>0.98832612329301939</v>
      </c>
      <c r="Y59" s="2">
        <f>(V59/R59)</f>
        <v>0.29987352685053292</v>
      </c>
      <c r="Z59" s="2">
        <f>(W59/R59)</f>
        <v>0.29637284027039235</v>
      </c>
    </row>
    <row r="60" spans="1:27" x14ac:dyDescent="0.2">
      <c r="A60" s="10" t="s">
        <v>369</v>
      </c>
      <c r="B60" s="10" t="s">
        <v>369</v>
      </c>
      <c r="C60" s="11">
        <v>10</v>
      </c>
      <c r="D60" t="s">
        <v>27</v>
      </c>
      <c r="E60">
        <v>21</v>
      </c>
      <c r="F60" s="11" t="s">
        <v>363</v>
      </c>
      <c r="G60" s="11">
        <v>7.7999999999999999E-4</v>
      </c>
      <c r="H60" s="11">
        <v>5.1999999999999995E-4</v>
      </c>
      <c r="I60" s="11">
        <v>4</v>
      </c>
      <c r="J60">
        <v>24</v>
      </c>
      <c r="K60" s="13">
        <v>0.5</v>
      </c>
      <c r="L60" s="13">
        <v>0.25</v>
      </c>
      <c r="M60" s="19">
        <v>3.7455719E-5</v>
      </c>
      <c r="N60" s="19">
        <v>3.7739408163265304E-5</v>
      </c>
      <c r="O60" t="s">
        <v>378</v>
      </c>
      <c r="P60" s="11"/>
      <c r="R60" s="3">
        <f>G60-H60</f>
        <v>2.6000000000000003E-4</v>
      </c>
      <c r="S60" s="5">
        <f>I60+(J60/60)</f>
        <v>4.4000000000000004</v>
      </c>
      <c r="T60" s="8">
        <f>K60+0.048+0.03-(1.01*R60)</f>
        <v>0.57773740000000007</v>
      </c>
      <c r="U60" s="7">
        <f>(N60*((T60/L60))/S60)</f>
        <v>1.9821334136166976E-5</v>
      </c>
      <c r="V60" s="7">
        <f>(U60-(W60*0.2094))/(1-0.2094)</f>
        <v>1.986079807335023E-5</v>
      </c>
      <c r="W60" s="7">
        <f>(M60*(T60/L60))/S60</f>
        <v>1.9672336100173271E-5</v>
      </c>
      <c r="X60" s="16">
        <f>(W60/V60)</f>
        <v>0.99051085598469257</v>
      </c>
      <c r="Y60" s="2">
        <f>(V60/R60)</f>
        <v>7.6387684897500877E-2</v>
      </c>
      <c r="Z60" s="2">
        <f>(W60/R60)</f>
        <v>7.5662831154512569E-2</v>
      </c>
    </row>
    <row r="61" spans="1:27" x14ac:dyDescent="0.2">
      <c r="A61" s="10" t="s">
        <v>369</v>
      </c>
      <c r="B61" s="10" t="s">
        <v>369</v>
      </c>
      <c r="C61" s="11">
        <v>5</v>
      </c>
      <c r="D61" t="s">
        <v>23</v>
      </c>
      <c r="E61">
        <v>1</v>
      </c>
      <c r="F61" s="11" t="s">
        <v>363</v>
      </c>
      <c r="G61" s="11">
        <v>1.14E-3</v>
      </c>
      <c r="H61" s="11">
        <v>1.0300000000000001E-3</v>
      </c>
      <c r="I61" s="11">
        <v>4</v>
      </c>
      <c r="J61">
        <v>12</v>
      </c>
      <c r="K61" s="13">
        <v>0.5</v>
      </c>
      <c r="L61" s="13">
        <v>0.25</v>
      </c>
      <c r="M61" s="19">
        <v>4.9360759100000003E-5</v>
      </c>
      <c r="N61" s="19">
        <v>4.9689433333333339E-5</v>
      </c>
      <c r="O61" t="s">
        <v>364</v>
      </c>
      <c r="P61" s="11"/>
      <c r="Q61" s="15"/>
      <c r="R61" s="3">
        <f>G61-H61</f>
        <v>1.0999999999999985E-4</v>
      </c>
      <c r="S61" s="5">
        <f>I61+(J61/60)</f>
        <v>4.2</v>
      </c>
      <c r="T61" s="8">
        <f>K61+0.048+0.03-(1.01*R61)</f>
        <v>0.57788890000000004</v>
      </c>
      <c r="U61" s="7">
        <f>(N61*((T61/L61))/S61)</f>
        <v>2.7347592352974604E-5</v>
      </c>
      <c r="V61" s="7">
        <f>(U61-(W61*0.2094))/(1-0.2094)</f>
        <v>2.7395503942519334E-5</v>
      </c>
      <c r="W61" s="7">
        <f>(M61*(T61/L61))/S61</f>
        <v>2.7166699789965708E-5</v>
      </c>
      <c r="X61" s="16">
        <f>(W61/V61)</f>
        <v>0.9916481130249073</v>
      </c>
      <c r="Y61" s="2">
        <f>(V61/R61)</f>
        <v>0.24905003584108518</v>
      </c>
      <c r="Z61" s="2">
        <f>(W61/R61)</f>
        <v>0.24696999809059766</v>
      </c>
      <c r="AA61" s="12"/>
    </row>
    <row r="62" spans="1:27" x14ac:dyDescent="0.2">
      <c r="A62" s="10" t="s">
        <v>369</v>
      </c>
      <c r="B62" s="10" t="s">
        <v>369</v>
      </c>
      <c r="C62" s="11">
        <v>12</v>
      </c>
      <c r="D62" t="s">
        <v>23</v>
      </c>
      <c r="E62">
        <v>5</v>
      </c>
      <c r="F62" s="11" t="s">
        <v>363</v>
      </c>
      <c r="G62" s="11">
        <v>1.33E-3</v>
      </c>
      <c r="H62" s="11">
        <v>1.1199999999999999E-3</v>
      </c>
      <c r="I62" s="11">
        <v>4</v>
      </c>
      <c r="J62">
        <v>2</v>
      </c>
      <c r="K62" s="13">
        <v>0.5</v>
      </c>
      <c r="L62" s="13">
        <v>0.25</v>
      </c>
      <c r="M62" s="19">
        <v>5.17501319E-5</v>
      </c>
      <c r="N62" s="19">
        <v>5.1795372340425535E-5</v>
      </c>
      <c r="O62" t="s">
        <v>368</v>
      </c>
      <c r="R62" s="3">
        <f>G62-H62</f>
        <v>2.1000000000000012E-4</v>
      </c>
      <c r="S62" s="5">
        <f>I62+(J62/60)</f>
        <v>4.0333333333333332</v>
      </c>
      <c r="T62" s="8">
        <f>K62+0.048+0.03-(1.01*R62)</f>
        <v>0.57778790000000002</v>
      </c>
      <c r="U62" s="7">
        <f>(N62*((T62/L62))/S62)</f>
        <v>2.9679410989381049E-5</v>
      </c>
      <c r="V62" s="7">
        <f>(U62-(W62*0.2094))/(1-0.2094)</f>
        <v>2.9686277103382073E-5</v>
      </c>
      <c r="W62" s="7">
        <f>(M62*(T62/L62))/S62</f>
        <v>2.965348763823869E-5</v>
      </c>
      <c r="X62" s="16">
        <f>(W62/V62)</f>
        <v>0.99889546725481293</v>
      </c>
      <c r="Y62" s="2">
        <f>(V62/R62)</f>
        <v>0.14136322430181933</v>
      </c>
      <c r="Z62" s="2">
        <f>(W62/R62)</f>
        <v>0.14120708399161272</v>
      </c>
    </row>
    <row r="63" spans="1:27" x14ac:dyDescent="0.2">
      <c r="A63" s="10" t="s">
        <v>369</v>
      </c>
      <c r="B63" s="10" t="s">
        <v>369</v>
      </c>
      <c r="C63" s="11">
        <v>21</v>
      </c>
      <c r="D63" t="s">
        <v>23</v>
      </c>
      <c r="E63">
        <v>14</v>
      </c>
      <c r="F63" s="11" t="s">
        <v>363</v>
      </c>
      <c r="G63" s="11">
        <v>1.2999999999999999E-3</v>
      </c>
      <c r="H63" s="11"/>
      <c r="I63" s="11">
        <v>4</v>
      </c>
      <c r="J63">
        <v>20</v>
      </c>
      <c r="K63" s="13">
        <v>0.5</v>
      </c>
      <c r="L63" s="13">
        <v>0.25</v>
      </c>
      <c r="M63" s="19">
        <v>6.8237896099999993E-5</v>
      </c>
      <c r="N63" s="19">
        <v>6.7963948979591834E-5</v>
      </c>
      <c r="O63" t="s">
        <v>378</v>
      </c>
      <c r="P63" s="11" t="s">
        <v>382</v>
      </c>
      <c r="R63" s="3">
        <f>G63-H63</f>
        <v>1.2999999999999999E-3</v>
      </c>
      <c r="S63" s="5">
        <f>I63+(J63/60)</f>
        <v>4.333333333333333</v>
      </c>
      <c r="T63" s="8">
        <f>K63+0.048+0.03-(1.01*R63)</f>
        <v>0.57668700000000006</v>
      </c>
      <c r="U63" s="7">
        <f>(N63*((T63/L63))/S63)</f>
        <v>3.6179008472486663E-5</v>
      </c>
      <c r="V63" s="7">
        <f>(U63-(W63*0.2094))/(1-0.2094)</f>
        <v>3.6140383813135655E-5</v>
      </c>
      <c r="W63" s="7">
        <f>(M63*(T63/L63))/S63</f>
        <v>3.6324837773742184E-5</v>
      </c>
      <c r="X63" s="16">
        <f>(W63/V63)</f>
        <v>1.0051038185305461</v>
      </c>
      <c r="Y63" s="2">
        <f>(V63/R63)</f>
        <v>2.7800295240873581E-2</v>
      </c>
      <c r="Z63" s="2">
        <f>(W63/R63)</f>
        <v>2.7942182902878605E-2</v>
      </c>
    </row>
    <row r="64" spans="1:27" x14ac:dyDescent="0.2">
      <c r="A64" s="10" t="s">
        <v>369</v>
      </c>
      <c r="B64" s="10" t="s">
        <v>369</v>
      </c>
      <c r="C64" s="11">
        <v>24</v>
      </c>
      <c r="D64" t="s">
        <v>23</v>
      </c>
      <c r="E64">
        <v>6</v>
      </c>
      <c r="F64" s="11" t="s">
        <v>366</v>
      </c>
      <c r="G64" s="11">
        <v>8.4000000000000003E-4</v>
      </c>
      <c r="H64" s="11">
        <v>8.1999999999999998E-4</v>
      </c>
      <c r="I64" s="11">
        <v>4</v>
      </c>
      <c r="J64">
        <v>21</v>
      </c>
      <c r="K64" s="13">
        <v>0.5</v>
      </c>
      <c r="L64" s="13">
        <v>0.25</v>
      </c>
      <c r="M64" s="19">
        <v>4.9149474000000003E-5</v>
      </c>
      <c r="N64" s="19">
        <v>4.8925104166666663E-5</v>
      </c>
      <c r="O64" t="s">
        <v>368</v>
      </c>
      <c r="P64" s="11"/>
      <c r="R64" s="3">
        <f>G64-H64</f>
        <v>2.0000000000000052E-5</v>
      </c>
      <c r="S64" s="5">
        <f>I64+(J64/60)</f>
        <v>4.3499999999999996</v>
      </c>
      <c r="T64" s="8">
        <f>K64+0.048+0.03-(1.01*R64)</f>
        <v>0.57797980000000004</v>
      </c>
      <c r="U64" s="7">
        <f>(N64*((T64/L64))/S64)</f>
        <v>2.60025029160728E-5</v>
      </c>
      <c r="V64" s="7">
        <f>(U64-(W64*0.2094))/(1-0.2094)</f>
        <v>2.5970918872696079E-5</v>
      </c>
      <c r="W64" s="7">
        <f>(M64*(T64/L64))/S64</f>
        <v>2.6121750025402489E-5</v>
      </c>
      <c r="X64" s="16">
        <f>(W64/V64)</f>
        <v>1.00580769411532</v>
      </c>
      <c r="Y64" s="2">
        <f>(V64/R64)</f>
        <v>1.2985459436348006</v>
      </c>
      <c r="Z64" s="2">
        <f>(W64/R64)</f>
        <v>1.306087501270121</v>
      </c>
    </row>
    <row r="65" spans="1:26" x14ac:dyDescent="0.2">
      <c r="A65" s="10" t="s">
        <v>369</v>
      </c>
      <c r="B65" s="10" t="s">
        <v>369</v>
      </c>
      <c r="C65" s="11">
        <v>17</v>
      </c>
      <c r="D65" t="s">
        <v>23</v>
      </c>
      <c r="E65">
        <v>2</v>
      </c>
      <c r="F65" s="11" t="s">
        <v>363</v>
      </c>
      <c r="G65" s="11">
        <v>1.74E-3</v>
      </c>
      <c r="H65" s="11">
        <v>1.3500000000000001E-3</v>
      </c>
      <c r="I65" s="11">
        <v>4</v>
      </c>
      <c r="J65">
        <v>26</v>
      </c>
      <c r="K65" s="13">
        <v>0.5</v>
      </c>
      <c r="L65" s="13">
        <v>0.25</v>
      </c>
      <c r="M65" s="19">
        <v>9.4892408700000003E-5</v>
      </c>
      <c r="N65" s="19">
        <v>9.4375350877192973E-5</v>
      </c>
      <c r="O65" t="s">
        <v>364</v>
      </c>
      <c r="P65" s="11"/>
      <c r="R65" s="3">
        <f>G65-H65</f>
        <v>3.8999999999999994E-4</v>
      </c>
      <c r="S65" s="5">
        <f>I65+(J65/60)</f>
        <v>4.4333333333333336</v>
      </c>
      <c r="T65" s="8">
        <f>K65+0.048+0.03-(1.01*R65)</f>
        <v>0.57760610000000012</v>
      </c>
      <c r="U65" s="7">
        <f>(N65*((T65/L65))/S65)</f>
        <v>4.9183559419224377E-5</v>
      </c>
      <c r="V65" s="7">
        <f>(U65-(W65*0.2094))/(1-0.2094)</f>
        <v>4.9112188653431459E-5</v>
      </c>
      <c r="W65" s="7">
        <f>(M65*(T65/L65))/S65</f>
        <v>4.945302325607195E-5</v>
      </c>
      <c r="X65" s="16">
        <f>(W65/V65)</f>
        <v>1.0069399188263763</v>
      </c>
      <c r="Y65" s="2">
        <f>(V65/R65)</f>
        <v>0.12592868885495248</v>
      </c>
      <c r="Z65" s="2">
        <f>(W65/R65)</f>
        <v>0.12680262373351783</v>
      </c>
    </row>
    <row r="66" spans="1:26" x14ac:dyDescent="0.2">
      <c r="A66" s="10" t="s">
        <v>369</v>
      </c>
      <c r="B66" s="10" t="s">
        <v>369</v>
      </c>
      <c r="C66" s="11">
        <v>18</v>
      </c>
      <c r="D66" t="s">
        <v>27</v>
      </c>
      <c r="E66">
        <v>19</v>
      </c>
      <c r="F66" s="11" t="s">
        <v>363</v>
      </c>
      <c r="G66" s="11">
        <v>1.01E-3</v>
      </c>
      <c r="H66" s="11">
        <v>9.7999999999999997E-4</v>
      </c>
      <c r="I66" s="11">
        <v>5</v>
      </c>
      <c r="J66">
        <v>5</v>
      </c>
      <c r="K66" s="13">
        <v>0.5</v>
      </c>
      <c r="L66" s="13">
        <v>0.25</v>
      </c>
      <c r="M66" s="19">
        <v>9.4924136999999996E-5</v>
      </c>
      <c r="N66" s="19">
        <v>9.4259653061224476E-5</v>
      </c>
      <c r="O66" t="s">
        <v>383</v>
      </c>
      <c r="P66" s="11"/>
      <c r="R66" s="3">
        <f>G66-H66</f>
        <v>3.0000000000000079E-5</v>
      </c>
      <c r="S66" s="5">
        <f>I66+(J66/60)</f>
        <v>5.083333333333333</v>
      </c>
      <c r="T66" s="8">
        <f>K66+0.048+0.03-(1.01*R66)</f>
        <v>0.57796970000000003</v>
      </c>
      <c r="U66" s="7">
        <f>(N66*((T66/L66))/S66)</f>
        <v>4.2868897103134424E-5</v>
      </c>
      <c r="V66" s="7">
        <f>(U66-(W66*0.2094))/(1-0.2094)</f>
        <v>4.2788854569169231E-5</v>
      </c>
      <c r="W66" s="7">
        <f>(M66*(T66/L66))/S66</f>
        <v>4.3171101627264713E-5</v>
      </c>
      <c r="X66" s="16">
        <f>(W66/V66)</f>
        <v>1.0089333323348857</v>
      </c>
      <c r="Y66" s="2">
        <f>(V66/R66)</f>
        <v>1.4262951523056373</v>
      </c>
      <c r="Z66" s="2">
        <f>(W66/R66)</f>
        <v>1.43903672090882</v>
      </c>
    </row>
    <row r="67" spans="1:26" x14ac:dyDescent="0.2">
      <c r="A67" s="10" t="s">
        <v>369</v>
      </c>
      <c r="B67" s="10" t="s">
        <v>369</v>
      </c>
      <c r="C67" s="11">
        <v>4</v>
      </c>
      <c r="D67" t="s">
        <v>27</v>
      </c>
      <c r="E67">
        <v>10</v>
      </c>
      <c r="F67" s="11" t="s">
        <v>366</v>
      </c>
      <c r="G67" s="11">
        <v>5.5999999999999995E-4</v>
      </c>
      <c r="H67" s="11">
        <v>5.0000000000000001E-4</v>
      </c>
      <c r="I67" s="11">
        <v>4</v>
      </c>
      <c r="J67">
        <v>15</v>
      </c>
      <c r="K67" s="13">
        <v>0.5</v>
      </c>
      <c r="L67" s="13">
        <v>0.25</v>
      </c>
      <c r="M67" s="19">
        <v>4.7515090999999997E-5</v>
      </c>
      <c r="N67" s="19">
        <v>4.7165593406593408E-5</v>
      </c>
      <c r="O67" t="s">
        <v>364</v>
      </c>
      <c r="R67" s="3">
        <f>G67-H67</f>
        <v>5.9999999999999941E-5</v>
      </c>
      <c r="S67" s="5">
        <f>I67+(J67/60)</f>
        <v>4.25</v>
      </c>
      <c r="T67" s="8">
        <f>K67+0.048+0.03-(1.01*R67)</f>
        <v>0.5779394000000001</v>
      </c>
      <c r="U67" s="7">
        <f>(N67*((T67/L67))/S67)</f>
        <v>2.5655392709694639E-5</v>
      </c>
      <c r="V67" s="7">
        <f>(U67-(W67*0.2094))/(1-0.2094)</f>
        <v>2.5605040629072439E-5</v>
      </c>
      <c r="W67" s="7">
        <f>(M67*(T67/L67))/S67</f>
        <v>2.584549946680979E-5</v>
      </c>
      <c r="X67" s="16">
        <f>(W67/V67)</f>
        <v>1.009391074250604</v>
      </c>
      <c r="Y67" s="2">
        <f>(V67/R67)</f>
        <v>0.42675067715120774</v>
      </c>
      <c r="Z67" s="2">
        <f>(W67/R67)</f>
        <v>0.43075832444683027</v>
      </c>
    </row>
    <row r="68" spans="1:26" x14ac:dyDescent="0.2">
      <c r="A68" s="10" t="s">
        <v>369</v>
      </c>
      <c r="B68" s="10" t="s">
        <v>369</v>
      </c>
      <c r="C68" s="11">
        <v>17</v>
      </c>
      <c r="D68" t="s">
        <v>23</v>
      </c>
      <c r="E68">
        <v>5</v>
      </c>
      <c r="F68" s="11" t="s">
        <v>366</v>
      </c>
      <c r="G68" s="11">
        <v>7.5000000000000002E-4</v>
      </c>
      <c r="H68" s="11">
        <v>7.1000000000000002E-4</v>
      </c>
      <c r="I68" s="11">
        <v>4</v>
      </c>
      <c r="J68">
        <v>18</v>
      </c>
      <c r="K68" s="13">
        <v>0.5</v>
      </c>
      <c r="L68" s="13">
        <v>0.25</v>
      </c>
      <c r="M68" s="19">
        <v>5.1593461900000004E-5</v>
      </c>
      <c r="N68" s="19">
        <v>5.1129314606741582E-5</v>
      </c>
      <c r="O68" t="s">
        <v>368</v>
      </c>
      <c r="R68" s="3">
        <f>G68-H68</f>
        <v>3.9999999999999996E-5</v>
      </c>
      <c r="S68" s="5">
        <f>I68+(J68/60)</f>
        <v>4.3</v>
      </c>
      <c r="T68" s="8">
        <f>K68+0.048+0.03-(1.01*R68)</f>
        <v>0.57795960000000002</v>
      </c>
      <c r="U68" s="7">
        <f>(N68*((T68/L68))/S68)</f>
        <v>2.7489002993847927E-5</v>
      </c>
      <c r="V68" s="7">
        <f>(U68-(W68*0.2094))/(1-0.2094)</f>
        <v>2.7422908587362773E-5</v>
      </c>
      <c r="W68" s="7">
        <f>(M68*(T68/L68))/S68</f>
        <v>2.7738545676594646E-5</v>
      </c>
      <c r="X68" s="16">
        <f>(W68/V68)</f>
        <v>1.0115099785358774</v>
      </c>
      <c r="Y68" s="2">
        <f>(V68/R68)</f>
        <v>0.68557271468406933</v>
      </c>
      <c r="Z68" s="2">
        <f>(W68/R68)</f>
        <v>0.6934636419148662</v>
      </c>
    </row>
    <row r="69" spans="1:26" x14ac:dyDescent="0.2">
      <c r="A69" s="10" t="s">
        <v>369</v>
      </c>
      <c r="B69" s="10" t="s">
        <v>369</v>
      </c>
      <c r="C69" s="11">
        <v>5</v>
      </c>
      <c r="D69" t="s">
        <v>23</v>
      </c>
      <c r="E69">
        <v>16</v>
      </c>
      <c r="F69" s="11" t="s">
        <v>363</v>
      </c>
      <c r="G69" s="11">
        <v>1.1800000000000001E-3</v>
      </c>
      <c r="H69" s="11">
        <v>1.14E-3</v>
      </c>
      <c r="I69" s="11">
        <v>4</v>
      </c>
      <c r="J69">
        <v>6</v>
      </c>
      <c r="K69" s="13">
        <v>0.5</v>
      </c>
      <c r="L69" s="13">
        <v>0.25</v>
      </c>
      <c r="M69" s="19">
        <v>5.2998324100000001E-5</v>
      </c>
      <c r="N69" s="19">
        <v>5.2357777777777784E-5</v>
      </c>
      <c r="O69" t="s">
        <v>378</v>
      </c>
      <c r="P69" s="11" t="s">
        <v>386</v>
      </c>
      <c r="R69" s="3">
        <f>G69-H69</f>
        <v>4.0000000000000105E-5</v>
      </c>
      <c r="S69" s="5">
        <f>I69+(J69/60)</f>
        <v>4.0999999999999996</v>
      </c>
      <c r="T69" s="8">
        <f>K69+0.048+0.03-(1.01*R69)</f>
        <v>0.57795960000000002</v>
      </c>
      <c r="U69" s="7">
        <f>(N69*((T69/L69))/S69)</f>
        <v>2.952261492813009E-5</v>
      </c>
      <c r="V69" s="7">
        <f>(U69-(W69*0.2094))/(1-0.2094)</f>
        <v>2.9426951921634707E-5</v>
      </c>
      <c r="W69" s="7">
        <f>(M69*(T69/L69))/S69</f>
        <v>2.9883795314640356E-5</v>
      </c>
      <c r="X69" s="16">
        <f>(W69/V69)</f>
        <v>1.0155246589664551</v>
      </c>
      <c r="Y69" s="2">
        <f>(V69/R69)</f>
        <v>0.73567379804086575</v>
      </c>
      <c r="Z69" s="2">
        <f>(W69/R69)</f>
        <v>0.74709488286600689</v>
      </c>
    </row>
    <row r="70" spans="1:26" x14ac:dyDescent="0.2">
      <c r="A70" s="10" t="s">
        <v>369</v>
      </c>
      <c r="B70" s="10" t="s">
        <v>369</v>
      </c>
      <c r="C70" s="11">
        <v>8</v>
      </c>
      <c r="D70" t="s">
        <v>23</v>
      </c>
      <c r="E70">
        <v>4</v>
      </c>
      <c r="F70" s="11" t="s">
        <v>363</v>
      </c>
      <c r="G70" s="11">
        <v>1.31E-3</v>
      </c>
      <c r="H70" s="11">
        <v>1.23E-3</v>
      </c>
      <c r="I70" s="11">
        <v>4</v>
      </c>
      <c r="J70">
        <v>17</v>
      </c>
      <c r="K70" s="13">
        <v>0.5</v>
      </c>
      <c r="L70" s="13">
        <v>0.25</v>
      </c>
      <c r="M70" s="19">
        <v>6.2308911599999995E-5</v>
      </c>
      <c r="N70" s="19">
        <v>6.1537395833333332E-5</v>
      </c>
      <c r="O70" t="s">
        <v>368</v>
      </c>
      <c r="P70" s="11"/>
      <c r="R70" s="3">
        <f>G70-H70</f>
        <v>7.9999999999999993E-5</v>
      </c>
      <c r="S70" s="5">
        <f>I70+(J70/60)</f>
        <v>4.2833333333333332</v>
      </c>
      <c r="T70" s="8">
        <f>K70+0.048+0.03-(1.01*R70)</f>
        <v>0.57791920000000008</v>
      </c>
      <c r="U70" s="7">
        <f>(N70*((T70/L70))/S70)</f>
        <v>3.321118372303502E-5</v>
      </c>
      <c r="V70" s="7">
        <f>(U70-(W70*0.2094))/(1-0.2094)</f>
        <v>3.3100900382011053E-5</v>
      </c>
      <c r="W70" s="7">
        <f>(M70*(T70/L70))/S70</f>
        <v>3.3627563901705267E-5</v>
      </c>
      <c r="X70" s="16">
        <f>(W70/V70)</f>
        <v>1.0159108517779303</v>
      </c>
      <c r="Y70" s="2">
        <f>(V70/R70)</f>
        <v>0.4137612547751382</v>
      </c>
      <c r="Z70" s="2">
        <f>(W70/R70)</f>
        <v>0.42034454877131588</v>
      </c>
    </row>
    <row r="71" spans="1:26" x14ac:dyDescent="0.2">
      <c r="A71" s="10" t="s">
        <v>369</v>
      </c>
      <c r="B71" s="10" t="s">
        <v>369</v>
      </c>
      <c r="C71" s="11">
        <v>24</v>
      </c>
      <c r="D71" t="s">
        <v>27</v>
      </c>
      <c r="E71">
        <v>20</v>
      </c>
      <c r="F71" s="11" t="s">
        <v>363</v>
      </c>
      <c r="G71" s="11">
        <v>1.07E-3</v>
      </c>
      <c r="H71" s="11">
        <v>9.7999999999999997E-4</v>
      </c>
      <c r="I71" s="11">
        <v>5</v>
      </c>
      <c r="J71">
        <v>5</v>
      </c>
      <c r="K71" s="13">
        <v>0.5</v>
      </c>
      <c r="L71" s="13">
        <v>0.25</v>
      </c>
      <c r="M71" s="19">
        <v>8.2486462000000007E-5</v>
      </c>
      <c r="N71" s="19">
        <v>8.1374918367346942E-5</v>
      </c>
      <c r="O71" t="s">
        <v>383</v>
      </c>
      <c r="P71" s="11"/>
      <c r="R71" s="3">
        <f>G71-H71</f>
        <v>9.0000000000000019E-5</v>
      </c>
      <c r="S71" s="5">
        <f>I71+(J71/60)</f>
        <v>5.083333333333333</v>
      </c>
      <c r="T71" s="8">
        <f>K71+0.048+0.03-(1.01*R71)</f>
        <v>0.57790910000000006</v>
      </c>
      <c r="U71" s="7">
        <f>(N71*((T71/L71))/S71)</f>
        <v>3.7005093117046784E-5</v>
      </c>
      <c r="V71" s="7">
        <f>(U71-(W71*0.2094))/(1-0.2094)</f>
        <v>3.6871212619395966E-5</v>
      </c>
      <c r="W71" s="7">
        <f>(M71*(T71/L71))/S71</f>
        <v>3.7510565521262331E-5</v>
      </c>
      <c r="X71" s="16">
        <f>(W71/V71)</f>
        <v>1.017340164763934</v>
      </c>
      <c r="Y71" s="2">
        <f>(V71/R71)</f>
        <v>0.40968014021551064</v>
      </c>
      <c r="Z71" s="2">
        <f>(W71/R71)</f>
        <v>0.41678406134735912</v>
      </c>
    </row>
    <row r="72" spans="1:26" x14ac:dyDescent="0.2">
      <c r="A72" s="10" t="s">
        <v>369</v>
      </c>
      <c r="B72" s="10" t="s">
        <v>369</v>
      </c>
      <c r="C72" s="11">
        <v>3</v>
      </c>
      <c r="D72" t="s">
        <v>27</v>
      </c>
      <c r="E72">
        <v>21</v>
      </c>
      <c r="F72" s="11" t="s">
        <v>363</v>
      </c>
      <c r="G72" s="11">
        <v>1.15E-3</v>
      </c>
      <c r="H72" s="11">
        <v>8.4999999999999995E-4</v>
      </c>
      <c r="I72" s="11">
        <v>4</v>
      </c>
      <c r="J72">
        <v>8</v>
      </c>
      <c r="K72" s="13">
        <v>0.5</v>
      </c>
      <c r="L72" s="13">
        <v>0.25</v>
      </c>
      <c r="M72" s="19">
        <v>6.3914969000000002E-5</v>
      </c>
      <c r="N72" s="19">
        <v>6.2838755102040815E-5</v>
      </c>
      <c r="O72" t="s">
        <v>378</v>
      </c>
      <c r="P72" s="11"/>
      <c r="R72" s="3">
        <f>G72-H72</f>
        <v>3.0000000000000003E-4</v>
      </c>
      <c r="S72" s="5">
        <f>I72+(J72/60)</f>
        <v>4.1333333333333337</v>
      </c>
      <c r="T72" s="8">
        <f>K72+0.048+0.03-(1.01*R72)</f>
        <v>0.57769700000000002</v>
      </c>
      <c r="U72" s="7">
        <f>(N72*((T72/L72))/S72)</f>
        <v>3.5130735780177749E-5</v>
      </c>
      <c r="V72" s="7">
        <f>(U72-(W72*0.2094))/(1-0.2094)</f>
        <v>3.4971376214817228E-5</v>
      </c>
      <c r="W72" s="7">
        <f>(M72*(T72/L72))/S72</f>
        <v>3.5732405657799679E-5</v>
      </c>
      <c r="X72" s="16">
        <f>(W72/V72)</f>
        <v>1.0217614954100664</v>
      </c>
      <c r="Y72" s="2">
        <f>(V72/R72)</f>
        <v>0.11657125404939075</v>
      </c>
      <c r="Z72" s="2">
        <f>(W72/R72)</f>
        <v>0.11910801885933225</v>
      </c>
    </row>
    <row r="73" spans="1:26" x14ac:dyDescent="0.2">
      <c r="A73" s="10" t="s">
        <v>369</v>
      </c>
      <c r="B73" s="10" t="s">
        <v>369</v>
      </c>
      <c r="C73" s="11">
        <v>16</v>
      </c>
      <c r="D73" t="s">
        <v>27</v>
      </c>
      <c r="E73">
        <v>22</v>
      </c>
      <c r="F73" s="11" t="s">
        <v>363</v>
      </c>
      <c r="G73" s="11">
        <v>9.1E-4</v>
      </c>
      <c r="H73" s="11">
        <v>8.0000000000000004E-4</v>
      </c>
      <c r="I73" s="11">
        <v>4</v>
      </c>
      <c r="J73">
        <v>16</v>
      </c>
      <c r="K73" s="13">
        <v>0.5</v>
      </c>
      <c r="L73" s="13">
        <v>0.25</v>
      </c>
      <c r="M73" s="19">
        <v>6.4215786400000004E-5</v>
      </c>
      <c r="N73" s="19">
        <v>6.3053693877551019E-5</v>
      </c>
      <c r="O73" t="s">
        <v>378</v>
      </c>
      <c r="R73" s="3">
        <f>G73-H73</f>
        <v>1.0999999999999996E-4</v>
      </c>
      <c r="S73" s="5">
        <f>I73+(J73/60)</f>
        <v>4.2666666666666666</v>
      </c>
      <c r="T73" s="8">
        <f>K73+0.048+0.03-(1.01*R73)</f>
        <v>0.57788890000000004</v>
      </c>
      <c r="U73" s="7">
        <f>(N73*((T73/L73))/S73)</f>
        <v>3.4160652933595027E-5</v>
      </c>
      <c r="V73" s="7">
        <f>(U73-(W73*0.2094))/(1-0.2094)</f>
        <v>3.3993898955557161E-5</v>
      </c>
      <c r="W73" s="7">
        <f>(M73*(T73/L73))/S73</f>
        <v>3.4790240779997778E-5</v>
      </c>
      <c r="X73" s="16">
        <f>(W73/V73)</f>
        <v>1.0234260219894675</v>
      </c>
      <c r="Y73" s="2">
        <f>(V73/R73)</f>
        <v>0.30903544505051977</v>
      </c>
      <c r="Z73" s="2">
        <f>(W73/R73)</f>
        <v>0.31627491618179809</v>
      </c>
    </row>
    <row r="74" spans="1:26" x14ac:dyDescent="0.2">
      <c r="A74" s="10" t="s">
        <v>369</v>
      </c>
      <c r="B74" s="10" t="s">
        <v>369</v>
      </c>
      <c r="C74" s="11">
        <v>5</v>
      </c>
      <c r="D74" t="s">
        <v>27</v>
      </c>
      <c r="E74">
        <v>21</v>
      </c>
      <c r="F74" s="11" t="s">
        <v>363</v>
      </c>
      <c r="G74" s="11">
        <v>9.3000000000000005E-4</v>
      </c>
      <c r="H74" s="11">
        <v>8.7000000000000001E-4</v>
      </c>
      <c r="I74" s="11">
        <v>4</v>
      </c>
      <c r="J74">
        <v>13</v>
      </c>
      <c r="K74" s="13">
        <v>0.5</v>
      </c>
      <c r="L74" s="13">
        <v>0.25</v>
      </c>
      <c r="M74" s="19">
        <v>5.6512458999999999E-5</v>
      </c>
      <c r="N74" s="19">
        <v>5.5309214285714283E-5</v>
      </c>
      <c r="O74" t="s">
        <v>378</v>
      </c>
      <c r="P74" s="11"/>
      <c r="R74" s="3">
        <f>G74-H74</f>
        <v>6.0000000000000049E-5</v>
      </c>
      <c r="S74" s="5">
        <f>I74+(J74/60)</f>
        <v>4.2166666666666668</v>
      </c>
      <c r="T74" s="8">
        <f>K74+0.048+0.03-(1.01*R74)</f>
        <v>0.5779394000000001</v>
      </c>
      <c r="U74" s="7">
        <f>(N74*((T74/L74))/S74)</f>
        <v>3.0322884539532473E-5</v>
      </c>
      <c r="V74" s="7">
        <f>(U74-(W74*0.2094))/(1-0.2094)</f>
        <v>3.0148162836905062E-5</v>
      </c>
      <c r="W74" s="7">
        <f>(M74*(T74/L74))/S74</f>
        <v>3.0982554922040735E-5</v>
      </c>
      <c r="X74" s="16">
        <f>(W74/V74)</f>
        <v>1.0276763824598385</v>
      </c>
      <c r="Y74" s="2">
        <f>(V74/R74)</f>
        <v>0.50246938061508395</v>
      </c>
      <c r="Z74" s="2">
        <f>(W74/R74)</f>
        <v>0.51637591536734517</v>
      </c>
    </row>
    <row r="75" spans="1:26" x14ac:dyDescent="0.2">
      <c r="A75" s="10" t="s">
        <v>369</v>
      </c>
      <c r="B75" s="10" t="s">
        <v>369</v>
      </c>
      <c r="C75" s="11">
        <v>3</v>
      </c>
      <c r="D75" t="s">
        <v>27</v>
      </c>
      <c r="E75">
        <v>13</v>
      </c>
      <c r="F75" s="11" t="s">
        <v>366</v>
      </c>
      <c r="G75" s="11">
        <v>8.4999999999999995E-4</v>
      </c>
      <c r="H75" s="11">
        <v>5.8E-4</v>
      </c>
      <c r="I75" s="11">
        <v>3</v>
      </c>
      <c r="J75">
        <v>57</v>
      </c>
      <c r="K75" s="13">
        <v>0.5</v>
      </c>
      <c r="L75" s="13">
        <v>0.25</v>
      </c>
      <c r="M75" s="19">
        <v>6.0310896499999999E-5</v>
      </c>
      <c r="N75" s="19">
        <v>5.8991969387755104E-5</v>
      </c>
      <c r="O75" t="s">
        <v>378</v>
      </c>
      <c r="R75" s="3">
        <f>G75-H75</f>
        <v>2.6999999999999995E-4</v>
      </c>
      <c r="S75" s="5">
        <f>I75+(J75/60)</f>
        <v>3.95</v>
      </c>
      <c r="T75" s="8">
        <f>K75+0.048+0.03-(1.01*R75)</f>
        <v>0.57772730000000005</v>
      </c>
      <c r="U75" s="7">
        <f>(N75*((T75/L75))/S75)</f>
        <v>3.4512679692223197E-5</v>
      </c>
      <c r="V75" s="7">
        <f>(U75-(W75*0.2094))/(1-0.2094)</f>
        <v>3.4308305313826817E-5</v>
      </c>
      <c r="W75" s="7">
        <f>(M75*(T75/L75))/S75</f>
        <v>3.5284305210657674E-5</v>
      </c>
      <c r="X75" s="16">
        <f>(W75/V75)</f>
        <v>1.028447919181759</v>
      </c>
      <c r="Y75" s="2">
        <f>(V75/R75)</f>
        <v>0.12706779745861788</v>
      </c>
      <c r="Z75" s="2">
        <f>(W75/R75)</f>
        <v>0.13068261189132474</v>
      </c>
    </row>
    <row r="76" spans="1:26" x14ac:dyDescent="0.2">
      <c r="A76" s="10" t="s">
        <v>369</v>
      </c>
      <c r="B76" s="10" t="s">
        <v>369</v>
      </c>
      <c r="C76" s="11">
        <v>6</v>
      </c>
      <c r="D76" t="s">
        <v>27</v>
      </c>
      <c r="E76">
        <v>10</v>
      </c>
      <c r="F76" s="11" t="s">
        <v>366</v>
      </c>
      <c r="G76" s="11">
        <v>6.6E-4</v>
      </c>
      <c r="H76" s="11">
        <v>5.1999999999999995E-4</v>
      </c>
      <c r="I76" s="11">
        <v>4</v>
      </c>
      <c r="J76">
        <v>22</v>
      </c>
      <c r="K76" s="13">
        <v>0.5</v>
      </c>
      <c r="L76" s="13">
        <v>0.25</v>
      </c>
      <c r="M76" s="19">
        <v>4.9939571000000006E-5</v>
      </c>
      <c r="N76" s="19">
        <v>4.8833428571428574E-5</v>
      </c>
      <c r="O76" t="s">
        <v>364</v>
      </c>
      <c r="R76" s="3">
        <f>G76-H76</f>
        <v>1.4000000000000004E-4</v>
      </c>
      <c r="S76" s="5">
        <f>I76+(J76/60)</f>
        <v>4.3666666666666663</v>
      </c>
      <c r="T76" s="8">
        <f>K76+0.048+0.03-(1.01*R76)</f>
        <v>0.57785860000000011</v>
      </c>
      <c r="U76" s="7">
        <f>(N76*((T76/L76))/S76)</f>
        <v>2.5849297710673946E-5</v>
      </c>
      <c r="V76" s="7">
        <f>(U76-(W76*0.2094))/(1-0.2094)</f>
        <v>2.5694215333384744E-5</v>
      </c>
      <c r="W76" s="7">
        <f>(M76*(T76/L76))/S76</f>
        <v>2.6434818854345598E-5</v>
      </c>
      <c r="X76" s="16">
        <f>(W76/V76)</f>
        <v>1.0288237453976101</v>
      </c>
      <c r="Y76" s="2">
        <f>(V76/R76)</f>
        <v>0.1835301095241767</v>
      </c>
      <c r="Z76" s="2">
        <f>(W76/R76)</f>
        <v>0.18882013467389708</v>
      </c>
    </row>
    <row r="77" spans="1:26" x14ac:dyDescent="0.2">
      <c r="A77" s="10" t="s">
        <v>369</v>
      </c>
      <c r="B77" s="10" t="s">
        <v>369</v>
      </c>
      <c r="C77" s="11">
        <v>18</v>
      </c>
      <c r="D77" t="s">
        <v>23</v>
      </c>
      <c r="E77">
        <v>5</v>
      </c>
      <c r="F77" s="11" t="s">
        <v>366</v>
      </c>
      <c r="G77" s="11">
        <v>9.3999999999999997E-4</v>
      </c>
      <c r="H77" s="11">
        <v>7.3999999999999999E-4</v>
      </c>
      <c r="I77" s="11">
        <v>4</v>
      </c>
      <c r="J77">
        <v>21</v>
      </c>
      <c r="K77" s="13">
        <v>0.5</v>
      </c>
      <c r="L77" s="13">
        <v>0.25</v>
      </c>
      <c r="M77" s="19">
        <v>5.7059021899999999E-5</v>
      </c>
      <c r="N77" s="19">
        <v>5.57826129032258E-5</v>
      </c>
      <c r="O77" t="s">
        <v>368</v>
      </c>
      <c r="R77" s="3">
        <f>G77-H77</f>
        <v>1.9999999999999998E-4</v>
      </c>
      <c r="S77" s="5">
        <f>I77+(J77/60)</f>
        <v>4.3499999999999996</v>
      </c>
      <c r="T77" s="8">
        <f>K77+0.048+0.03-(1.01*R77)</f>
        <v>0.57779800000000003</v>
      </c>
      <c r="U77" s="7">
        <f>(N77*((T77/L77))/S77)</f>
        <v>2.9637776708283279E-5</v>
      </c>
      <c r="V77" s="7">
        <f>(U77-(W77*0.2094))/(1-0.2094)</f>
        <v>2.9458155963591195E-5</v>
      </c>
      <c r="W77" s="7">
        <f>(M77*(T77/L77))/S77</f>
        <v>3.0315943665081566E-5</v>
      </c>
      <c r="X77" s="16">
        <f>(W77/V77)</f>
        <v>1.0291188526040311</v>
      </c>
      <c r="Y77" s="2">
        <f>(V77/R77)</f>
        <v>0.14729077981795599</v>
      </c>
      <c r="Z77" s="2">
        <f>(W77/R77)</f>
        <v>0.15157971832540784</v>
      </c>
    </row>
    <row r="78" spans="1:26" x14ac:dyDescent="0.2">
      <c r="A78" s="10" t="s">
        <v>369</v>
      </c>
      <c r="B78" s="10" t="s">
        <v>369</v>
      </c>
      <c r="C78" s="11">
        <v>4</v>
      </c>
      <c r="D78" t="s">
        <v>23</v>
      </c>
      <c r="E78">
        <v>18</v>
      </c>
      <c r="F78" s="11" t="s">
        <v>366</v>
      </c>
      <c r="G78" s="11">
        <v>9.2000000000000003E-4</v>
      </c>
      <c r="H78" s="11">
        <v>8.3000000000000001E-4</v>
      </c>
      <c r="I78" s="11">
        <v>4</v>
      </c>
      <c r="J78">
        <v>7</v>
      </c>
      <c r="K78" s="13">
        <v>0.5</v>
      </c>
      <c r="L78" s="13">
        <v>0.25</v>
      </c>
      <c r="M78" s="19">
        <v>3.9901102999999998E-5</v>
      </c>
      <c r="N78" s="19">
        <v>3.8980275510204084E-5</v>
      </c>
      <c r="O78" t="s">
        <v>378</v>
      </c>
      <c r="P78" s="11"/>
      <c r="R78" s="3">
        <f>G78-H78</f>
        <v>9.0000000000000019E-5</v>
      </c>
      <c r="S78" s="5">
        <f>I78+(J78/60)</f>
        <v>4.1166666666666663</v>
      </c>
      <c r="T78" s="8">
        <f>K78+0.048+0.03-(1.01*R78)</f>
        <v>0.57790910000000006</v>
      </c>
      <c r="U78" s="7">
        <f>(N78*((T78/L78))/S78)</f>
        <v>2.1888637348522193E-5</v>
      </c>
      <c r="V78" s="7">
        <f>(U78-(W78*0.2094))/(1-0.2094)</f>
        <v>2.175168421771626E-5</v>
      </c>
      <c r="W78" s="7">
        <f>(M78*(T78/L78))/S78</f>
        <v>2.2405710630352038E-5</v>
      </c>
      <c r="X78" s="16">
        <f>(W78/V78)</f>
        <v>1.030067851578274</v>
      </c>
      <c r="Y78" s="2">
        <f>(V78/R78)</f>
        <v>0.24168538019684727</v>
      </c>
      <c r="Z78" s="2">
        <f>(W78/R78)</f>
        <v>0.24895234033724481</v>
      </c>
    </row>
    <row r="79" spans="1:26" x14ac:dyDescent="0.2">
      <c r="A79" s="10" t="s">
        <v>369</v>
      </c>
      <c r="B79" s="10" t="s">
        <v>369</v>
      </c>
      <c r="C79" s="11">
        <v>22</v>
      </c>
      <c r="D79" t="s">
        <v>27</v>
      </c>
      <c r="E79">
        <v>22</v>
      </c>
      <c r="F79" s="11" t="s">
        <v>366</v>
      </c>
      <c r="G79" s="11">
        <v>8.0000000000000004E-4</v>
      </c>
      <c r="H79" s="11">
        <v>7.1000000000000002E-4</v>
      </c>
      <c r="I79" s="11">
        <v>4</v>
      </c>
      <c r="J79">
        <v>31</v>
      </c>
      <c r="K79" s="13">
        <v>0.5</v>
      </c>
      <c r="L79" s="13">
        <v>0.25</v>
      </c>
      <c r="M79" s="19">
        <v>9.0072546399999994E-5</v>
      </c>
      <c r="N79" s="19">
        <v>8.7965683673469388E-5</v>
      </c>
      <c r="O79" t="s">
        <v>383</v>
      </c>
      <c r="R79" s="3">
        <f>G79-H79</f>
        <v>9.0000000000000019E-5</v>
      </c>
      <c r="S79" s="5">
        <f>I79+(J79/60)</f>
        <v>4.5166666666666666</v>
      </c>
      <c r="T79" s="8">
        <f>K79+0.048+0.03-(1.01*R79)</f>
        <v>0.57790910000000006</v>
      </c>
      <c r="U79" s="7">
        <f>(N79*((T79/L79))/S79)</f>
        <v>4.5020961549183225E-5</v>
      </c>
      <c r="V79" s="7">
        <f>(U79-(W79*0.2094))/(1-0.2094)</f>
        <v>4.4735361951595972E-5</v>
      </c>
      <c r="W79" s="7">
        <f>(M79*(T79/L79))/S79</f>
        <v>4.609925687799165E-5</v>
      </c>
      <c r="X79" s="16">
        <f>(W79/V79)</f>
        <v>1.0304880717824845</v>
      </c>
      <c r="Y79" s="2">
        <f>(V79/R79)</f>
        <v>0.49705957723995514</v>
      </c>
      <c r="Z79" s="2">
        <f>(W79/R79)</f>
        <v>0.51221396531101826</v>
      </c>
    </row>
    <row r="80" spans="1:26" x14ac:dyDescent="0.2">
      <c r="A80" s="10" t="s">
        <v>369</v>
      </c>
      <c r="B80" s="10" t="s">
        <v>369</v>
      </c>
      <c r="C80" s="11">
        <v>2</v>
      </c>
      <c r="D80" t="s">
        <v>23</v>
      </c>
      <c r="E80">
        <v>16</v>
      </c>
      <c r="F80" s="11" t="s">
        <v>363</v>
      </c>
      <c r="G80" s="11">
        <v>7.9000000000000001E-4</v>
      </c>
      <c r="H80" s="11">
        <v>7.3999999999999999E-4</v>
      </c>
      <c r="I80" s="11">
        <v>3</v>
      </c>
      <c r="J80">
        <v>59</v>
      </c>
      <c r="K80" s="13">
        <v>0.5</v>
      </c>
      <c r="L80" s="13">
        <v>0.25</v>
      </c>
      <c r="M80" s="19">
        <v>3.72476841E-5</v>
      </c>
      <c r="N80" s="19">
        <v>3.6337050505050508E-5</v>
      </c>
      <c r="O80" t="s">
        <v>378</v>
      </c>
      <c r="P80" s="11"/>
      <c r="R80" s="3">
        <f>G80-H80</f>
        <v>5.0000000000000023E-5</v>
      </c>
      <c r="S80" s="5">
        <f>I80+(J80/60)</f>
        <v>3.9833333333333334</v>
      </c>
      <c r="T80" s="8">
        <f>K80+0.048+0.03-(1.01*R80)</f>
        <v>0.57794950000000012</v>
      </c>
      <c r="U80" s="7">
        <f>(N80*((T80/L80))/S80)</f>
        <v>2.1088850380788646E-5</v>
      </c>
      <c r="V80" s="7">
        <f>(U80-(W80*0.2094))/(1-0.2094)</f>
        <v>2.0948870129555702E-5</v>
      </c>
      <c r="W80" s="7">
        <f>(M80*(T80/L80))/S80</f>
        <v>2.1617352704689158E-5</v>
      </c>
      <c r="X80" s="16">
        <f>(W80/V80)</f>
        <v>1.0319101971132241</v>
      </c>
      <c r="Y80" s="2">
        <f>(V80/R80)</f>
        <v>0.41897740259111382</v>
      </c>
      <c r="Z80" s="2">
        <f>(W80/R80)</f>
        <v>0.43234705409378299</v>
      </c>
    </row>
    <row r="81" spans="1:26" x14ac:dyDescent="0.2">
      <c r="A81" s="10" t="s">
        <v>369</v>
      </c>
      <c r="B81" s="10" t="s">
        <v>369</v>
      </c>
      <c r="C81" s="11">
        <v>29</v>
      </c>
      <c r="D81" t="s">
        <v>27</v>
      </c>
      <c r="E81">
        <v>9</v>
      </c>
      <c r="F81" s="11" t="s">
        <v>366</v>
      </c>
      <c r="G81" s="11">
        <v>9.3000000000000005E-4</v>
      </c>
      <c r="H81" s="11">
        <v>6.4999999999999997E-4</v>
      </c>
      <c r="I81" s="11">
        <v>4</v>
      </c>
      <c r="J81">
        <v>30</v>
      </c>
      <c r="K81" s="13">
        <v>0.5</v>
      </c>
      <c r="L81" s="13">
        <v>0.25</v>
      </c>
      <c r="M81" s="19">
        <v>5.7435439699999997E-5</v>
      </c>
      <c r="N81" s="19">
        <v>5.5977932038834955E-5</v>
      </c>
      <c r="O81" t="s">
        <v>368</v>
      </c>
      <c r="R81" s="3">
        <f>G81-H81</f>
        <v>2.8000000000000008E-4</v>
      </c>
      <c r="S81" s="5">
        <f>I81+(J81/60)</f>
        <v>4.5</v>
      </c>
      <c r="T81" s="8">
        <f>K81+0.048+0.03-(1.01*R81)</f>
        <v>0.57771720000000004</v>
      </c>
      <c r="U81" s="7">
        <f>(N81*((T81/L81))/S81)</f>
        <v>2.8746145919347574E-5</v>
      </c>
      <c r="V81" s="7">
        <f>(U81-(W81*0.2094))/(1-0.2094)</f>
        <v>2.8547904915215419E-5</v>
      </c>
      <c r="W81" s="7">
        <f>(M81*(T81/L81))/S81</f>
        <v>2.9494614581558082E-5</v>
      </c>
      <c r="X81" s="16">
        <f>(W81/V81)</f>
        <v>1.0331621416406669</v>
      </c>
      <c r="Y81" s="2">
        <f>(V81/R81)</f>
        <v>0.10195680326862647</v>
      </c>
      <c r="Z81" s="2">
        <f>(W81/R81)</f>
        <v>0.10533790921985026</v>
      </c>
    </row>
    <row r="82" spans="1:26" x14ac:dyDescent="0.2">
      <c r="A82" s="10" t="s">
        <v>369</v>
      </c>
      <c r="B82" s="10" t="s">
        <v>369</v>
      </c>
      <c r="C82" s="11">
        <v>5</v>
      </c>
      <c r="D82" t="s">
        <v>23</v>
      </c>
      <c r="E82">
        <v>4</v>
      </c>
      <c r="F82" s="11" t="s">
        <v>363</v>
      </c>
      <c r="G82" s="11">
        <v>1.1900000000000001E-3</v>
      </c>
      <c r="H82" s="11">
        <v>1.01E-3</v>
      </c>
      <c r="I82" s="11">
        <v>4</v>
      </c>
      <c r="J82">
        <v>10</v>
      </c>
      <c r="K82" s="13">
        <v>0.5</v>
      </c>
      <c r="L82" s="13">
        <v>0.25</v>
      </c>
      <c r="M82" s="19">
        <v>5.44206316E-5</v>
      </c>
      <c r="N82" s="19">
        <v>5.2883385416666676E-5</v>
      </c>
      <c r="O82" t="s">
        <v>368</v>
      </c>
      <c r="P82" s="11"/>
      <c r="R82" s="3">
        <f>G82-H82</f>
        <v>1.8000000000000004E-4</v>
      </c>
      <c r="S82" s="5">
        <f>I82+(J82/60)</f>
        <v>4.166666666666667</v>
      </c>
      <c r="T82" s="8">
        <f>K82+0.048+0.03-(1.01*R82)</f>
        <v>0.57781820000000006</v>
      </c>
      <c r="U82" s="7">
        <f>(N82*((T82/L82))/S82)</f>
        <v>2.9334703268510007E-5</v>
      </c>
      <c r="V82" s="7">
        <f>(U82-(W82*0.2094))/(1-0.2094)</f>
        <v>2.9108850332364726E-5</v>
      </c>
      <c r="W82" s="7">
        <f>(M82*(T82/L82))/S82</f>
        <v>3.0187422138216114E-5</v>
      </c>
      <c r="X82" s="16">
        <f>(W82/V82)</f>
        <v>1.0370530540896072</v>
      </c>
      <c r="Y82" s="2">
        <f>(V82/R82)</f>
        <v>0.16171583517980401</v>
      </c>
      <c r="Z82" s="2">
        <f>(W82/R82)</f>
        <v>0.16770790076786726</v>
      </c>
    </row>
    <row r="83" spans="1:26" x14ac:dyDescent="0.2">
      <c r="A83" s="10" t="s">
        <v>369</v>
      </c>
      <c r="B83" s="10" t="s">
        <v>369</v>
      </c>
      <c r="C83" s="11">
        <v>13</v>
      </c>
      <c r="D83" t="s">
        <v>27</v>
      </c>
      <c r="E83">
        <v>22</v>
      </c>
      <c r="F83" s="11" t="s">
        <v>363</v>
      </c>
      <c r="G83" s="11">
        <v>1.0300000000000001E-3</v>
      </c>
      <c r="H83" s="11">
        <v>8.5999999999999998E-4</v>
      </c>
      <c r="I83" s="11">
        <v>4</v>
      </c>
      <c r="J83">
        <v>10</v>
      </c>
      <c r="K83" s="13">
        <v>0.5</v>
      </c>
      <c r="L83" s="13">
        <v>0.25</v>
      </c>
      <c r="M83" s="19">
        <v>6.2863656399999999E-5</v>
      </c>
      <c r="N83" s="19">
        <v>6.1073918367346935E-5</v>
      </c>
      <c r="O83" t="s">
        <v>378</v>
      </c>
      <c r="R83" s="3">
        <f>G83-H83</f>
        <v>1.7000000000000012E-4</v>
      </c>
      <c r="S83" s="5">
        <f>I83+(J83/60)</f>
        <v>4.166666666666667</v>
      </c>
      <c r="T83" s="8">
        <f>K83+0.048+0.03-(1.01*R83)</f>
        <v>0.57782830000000007</v>
      </c>
      <c r="U83" s="7">
        <f>(N83*((T83/L83))/S83)</f>
        <v>3.3878628887561144E-5</v>
      </c>
      <c r="V83" s="7">
        <f>(U83-(W83*0.2094))/(1-0.2094)</f>
        <v>3.3615675133290537E-5</v>
      </c>
      <c r="W83" s="7">
        <f>(M83*(T83/L83))/S83</f>
        <v>3.4871423721020272E-5</v>
      </c>
      <c r="X83" s="16">
        <f>(W83/V83)</f>
        <v>1.0373560424638366</v>
      </c>
      <c r="Y83" s="2">
        <f>(V83/R83)</f>
        <v>0.19773926548994419</v>
      </c>
      <c r="Z83" s="2">
        <f>(W83/R83)</f>
        <v>0.20512602188835438</v>
      </c>
    </row>
    <row r="84" spans="1:26" x14ac:dyDescent="0.2">
      <c r="A84" s="10" t="s">
        <v>369</v>
      </c>
      <c r="B84" s="10" t="s">
        <v>369</v>
      </c>
      <c r="C84" s="11">
        <v>16</v>
      </c>
      <c r="D84" t="s">
        <v>27</v>
      </c>
      <c r="E84">
        <v>19</v>
      </c>
      <c r="F84" s="11" t="s">
        <v>363</v>
      </c>
      <c r="G84" s="11">
        <v>1.1299999999999999E-3</v>
      </c>
      <c r="H84" s="11">
        <v>9.2000000000000003E-4</v>
      </c>
      <c r="I84" s="11">
        <v>5</v>
      </c>
      <c r="J84">
        <v>1</v>
      </c>
      <c r="K84" s="13">
        <v>0.5</v>
      </c>
      <c r="L84" s="13">
        <v>0.25</v>
      </c>
      <c r="M84" s="19">
        <v>7.7075747E-5</v>
      </c>
      <c r="N84" s="19">
        <v>7.4857683673469391E-5</v>
      </c>
      <c r="O84" t="s">
        <v>383</v>
      </c>
      <c r="P84" s="11" t="s">
        <v>392</v>
      </c>
      <c r="R84" s="3">
        <f>G84-H84</f>
        <v>2.099999999999999E-4</v>
      </c>
      <c r="S84" s="5">
        <f>I84+(J84/60)</f>
        <v>5.0166666666666666</v>
      </c>
      <c r="T84" s="8">
        <f>K84+0.048+0.03-(1.01*R84)</f>
        <v>0.57778790000000002</v>
      </c>
      <c r="U84" s="7">
        <f>(N84*((T84/L84))/S84)</f>
        <v>3.4486535958983257E-5</v>
      </c>
      <c r="V84" s="7">
        <f>(U84-(W84*0.2094))/(1-0.2094)</f>
        <v>3.4215886603416054E-5</v>
      </c>
      <c r="W84" s="7">
        <f>(M84*(T84/L84))/S84</f>
        <v>3.550838591367014E-5</v>
      </c>
      <c r="X84" s="16">
        <f>(W84/V84)</f>
        <v>1.0377748303071896</v>
      </c>
      <c r="Y84" s="2">
        <f>(V84/R84)</f>
        <v>0.16293279334960034</v>
      </c>
      <c r="Z84" s="2">
        <f>(W84/R84)</f>
        <v>0.16908755196985789</v>
      </c>
    </row>
    <row r="85" spans="1:26" x14ac:dyDescent="0.2">
      <c r="A85" s="10" t="s">
        <v>369</v>
      </c>
      <c r="B85" s="10" t="s">
        <v>369</v>
      </c>
      <c r="C85" s="11">
        <v>9</v>
      </c>
      <c r="D85" t="s">
        <v>27</v>
      </c>
      <c r="E85">
        <v>21</v>
      </c>
      <c r="F85" s="11" t="s">
        <v>363</v>
      </c>
      <c r="G85" s="11">
        <v>8.7000000000000001E-4</v>
      </c>
      <c r="H85" s="11">
        <v>7.6999999999999996E-4</v>
      </c>
      <c r="I85" s="11">
        <v>4</v>
      </c>
      <c r="J85">
        <v>22</v>
      </c>
      <c r="K85" s="13">
        <v>0.5</v>
      </c>
      <c r="L85" s="13">
        <v>0.25</v>
      </c>
      <c r="M85" s="19">
        <v>6.1660559000000005E-5</v>
      </c>
      <c r="N85" s="19">
        <v>5.9684459183673479E-5</v>
      </c>
      <c r="O85" t="s">
        <v>378</v>
      </c>
      <c r="P85" s="11"/>
      <c r="R85" s="3">
        <f>G85-H85</f>
        <v>1.0000000000000005E-4</v>
      </c>
      <c r="S85" s="5">
        <f>I85+(J85/60)</f>
        <v>4.3666666666666663</v>
      </c>
      <c r="T85" s="8">
        <f>K85+0.048+0.03-(1.01*R85)</f>
        <v>0.57789900000000005</v>
      </c>
      <c r="U85" s="7">
        <f>(N85*((T85/L85))/S85)</f>
        <v>3.1595348956750287E-5</v>
      </c>
      <c r="V85" s="7">
        <f>(U85-(W85*0.2094))/(1-0.2094)</f>
        <v>3.1318278233426093E-5</v>
      </c>
      <c r="W85" s="7">
        <f>(M85*(T85/L85))/S85</f>
        <v>3.264144310125894E-5</v>
      </c>
      <c r="X85" s="16">
        <f>(W85/V85)</f>
        <v>1.0422489658585583</v>
      </c>
      <c r="Y85" s="2">
        <f>(V85/R85)</f>
        <v>0.31318278233426078</v>
      </c>
      <c r="Z85" s="2">
        <f>(W85/R85)</f>
        <v>0.32641443101258927</v>
      </c>
    </row>
    <row r="86" spans="1:26" x14ac:dyDescent="0.2">
      <c r="A86" s="10" t="s">
        <v>369</v>
      </c>
      <c r="B86" s="10" t="s">
        <v>369</v>
      </c>
      <c r="C86" s="11">
        <v>3</v>
      </c>
      <c r="D86" t="s">
        <v>27</v>
      </c>
      <c r="E86">
        <v>10</v>
      </c>
      <c r="F86" s="11" t="s">
        <v>366</v>
      </c>
      <c r="G86" s="11">
        <v>7.1000000000000002E-4</v>
      </c>
      <c r="H86" s="11">
        <v>6.4000000000000005E-4</v>
      </c>
      <c r="I86" s="11">
        <v>4</v>
      </c>
      <c r="J86">
        <v>12</v>
      </c>
      <c r="K86" s="13">
        <v>0.5</v>
      </c>
      <c r="L86" s="13">
        <v>0.25</v>
      </c>
      <c r="M86" s="19">
        <v>5.1895520999999995E-5</v>
      </c>
      <c r="N86" s="19">
        <v>5.0216857142857134E-5</v>
      </c>
      <c r="O86" t="s">
        <v>364</v>
      </c>
      <c r="R86" s="3">
        <f>G86-H86</f>
        <v>6.9999999999999967E-5</v>
      </c>
      <c r="S86" s="5">
        <f>I86+(J86/60)</f>
        <v>4.2</v>
      </c>
      <c r="T86" s="8">
        <f>K86+0.048+0.03-(1.01*R86)</f>
        <v>0.57792930000000009</v>
      </c>
      <c r="U86" s="7">
        <f>(N86*((T86/L86))/S86)</f>
        <v>2.7639802949306122E-5</v>
      </c>
      <c r="V86" s="7">
        <f>(U86-(W86*0.2094))/(1-0.2094)</f>
        <v>2.7395083198856222E-5</v>
      </c>
      <c r="W86" s="7">
        <f>(M86*(T86/L86))/S86</f>
        <v>2.8563754404443142E-5</v>
      </c>
      <c r="X86" s="16">
        <f>(W86/V86)</f>
        <v>1.0426598888969869</v>
      </c>
      <c r="Y86" s="2">
        <f>(V86/R86)</f>
        <v>0.39135833141223192</v>
      </c>
      <c r="Z86" s="2">
        <f>(W86/R86)</f>
        <v>0.40805363434918795</v>
      </c>
    </row>
    <row r="87" spans="1:26" x14ac:dyDescent="0.2">
      <c r="A87" s="10" t="s">
        <v>369</v>
      </c>
      <c r="B87" s="10" t="s">
        <v>369</v>
      </c>
      <c r="C87" s="11">
        <v>19</v>
      </c>
      <c r="D87" t="s">
        <v>23</v>
      </c>
      <c r="E87">
        <v>17</v>
      </c>
      <c r="F87" s="11" t="s">
        <v>363</v>
      </c>
      <c r="G87" s="11">
        <v>1.3699999999999999E-3</v>
      </c>
      <c r="H87" s="11">
        <v>1.34E-3</v>
      </c>
      <c r="I87" s="11">
        <v>4</v>
      </c>
      <c r="J87">
        <v>9</v>
      </c>
      <c r="K87" s="13">
        <v>0.5</v>
      </c>
      <c r="L87" s="13">
        <v>0.25</v>
      </c>
      <c r="M87" s="19">
        <v>8.2100715500000004E-5</v>
      </c>
      <c r="N87" s="19">
        <v>7.9322618556701042E-5</v>
      </c>
      <c r="O87" t="s">
        <v>383</v>
      </c>
      <c r="P87" s="11"/>
      <c r="R87" s="3">
        <f>G87-H87</f>
        <v>2.9999999999999862E-5</v>
      </c>
      <c r="S87" s="5">
        <f>I87+(J87/60)</f>
        <v>4.1500000000000004</v>
      </c>
      <c r="T87" s="8">
        <f>K87+0.048+0.03-(1.01*R87)</f>
        <v>0.57796970000000003</v>
      </c>
      <c r="U87" s="7">
        <f>(N87*((T87/L87))/S87)</f>
        <v>4.4188983181138253E-5</v>
      </c>
      <c r="V87" s="7">
        <f>(U87-(W87*0.2094))/(1-0.2094)</f>
        <v>4.3779077224176918E-5</v>
      </c>
      <c r="W87" s="7">
        <f>(M87*(T87/L87))/S87</f>
        <v>4.5736603284164192E-5</v>
      </c>
      <c r="X87" s="16">
        <f>(W87/V87)</f>
        <v>1.0447137350557547</v>
      </c>
      <c r="Y87" s="2">
        <f>(V87/R87)</f>
        <v>1.4593025741392374</v>
      </c>
      <c r="Z87" s="2">
        <f>(W87/R87)</f>
        <v>1.5245534428054801</v>
      </c>
    </row>
    <row r="88" spans="1:26" x14ac:dyDescent="0.2">
      <c r="A88" s="10" t="s">
        <v>369</v>
      </c>
      <c r="B88" s="10" t="s">
        <v>369</v>
      </c>
      <c r="C88" s="11">
        <v>21</v>
      </c>
      <c r="D88" t="s">
        <v>27</v>
      </c>
      <c r="E88">
        <v>22</v>
      </c>
      <c r="F88" s="11" t="s">
        <v>366</v>
      </c>
      <c r="G88" s="11">
        <v>7.5000000000000002E-4</v>
      </c>
      <c r="H88" s="11">
        <v>6.4000000000000005E-4</v>
      </c>
      <c r="I88" s="11">
        <v>4</v>
      </c>
      <c r="J88">
        <v>29</v>
      </c>
      <c r="K88" s="13">
        <v>0.5</v>
      </c>
      <c r="L88" s="13">
        <v>0.25</v>
      </c>
      <c r="M88" s="19">
        <v>6.7558126399999997E-5</v>
      </c>
      <c r="N88" s="19">
        <v>6.5248163265306124E-5</v>
      </c>
      <c r="O88" t="s">
        <v>383</v>
      </c>
      <c r="R88" s="3">
        <f>G88-H88</f>
        <v>1.0999999999999996E-4</v>
      </c>
      <c r="S88" s="5">
        <f>I88+(J88/60)</f>
        <v>4.4833333333333334</v>
      </c>
      <c r="T88" s="8">
        <f>K88+0.048+0.03-(1.01*R88)</f>
        <v>0.57788890000000004</v>
      </c>
      <c r="U88" s="7">
        <f>(N88*((T88/L88))/S88)</f>
        <v>3.3641209781182008E-5</v>
      </c>
      <c r="V88" s="7">
        <f>(U88-(W88*0.2094))/(1-0.2094)</f>
        <v>3.3325761452570326E-5</v>
      </c>
      <c r="W88" s="7">
        <f>(M88*(T88/L88))/S88</f>
        <v>3.4832200462177214E-5</v>
      </c>
      <c r="X88" s="16">
        <f>(W88/V88)</f>
        <v>1.0452034385396076</v>
      </c>
      <c r="Y88" s="2">
        <f>(V88/R88)</f>
        <v>0.30296146775063942</v>
      </c>
      <c r="Z88" s="2">
        <f>(W88/R88)</f>
        <v>0.31665636783797479</v>
      </c>
    </row>
    <row r="89" spans="1:26" x14ac:dyDescent="0.2">
      <c r="A89" s="10" t="s">
        <v>369</v>
      </c>
      <c r="B89" s="10" t="s">
        <v>369</v>
      </c>
      <c r="C89" s="11">
        <v>24</v>
      </c>
      <c r="D89" t="s">
        <v>27</v>
      </c>
      <c r="E89">
        <v>23</v>
      </c>
      <c r="F89" s="11" t="s">
        <v>363</v>
      </c>
      <c r="G89" s="11">
        <v>1.15E-3</v>
      </c>
      <c r="H89" s="11">
        <v>1.06E-3</v>
      </c>
      <c r="I89" s="11">
        <v>4</v>
      </c>
      <c r="J89">
        <v>6</v>
      </c>
      <c r="K89" s="13">
        <v>0.5</v>
      </c>
      <c r="L89" s="13">
        <v>0.25</v>
      </c>
      <c r="M89" s="19">
        <v>8.1533828099999997E-5</v>
      </c>
      <c r="N89" s="19">
        <v>7.8264857142857147E-5</v>
      </c>
      <c r="O89" t="s">
        <v>383</v>
      </c>
      <c r="R89" s="3">
        <f>G89-H89</f>
        <v>9.0000000000000019E-5</v>
      </c>
      <c r="S89" s="5">
        <f>I89+(J89/60)</f>
        <v>4.0999999999999996</v>
      </c>
      <c r="T89" s="8">
        <f>K89+0.048+0.03-(1.01*R89)</f>
        <v>0.57790910000000006</v>
      </c>
      <c r="U89" s="7">
        <f>(N89*((T89/L89))/S89)</f>
        <v>4.4126803076153324E-5</v>
      </c>
      <c r="V89" s="7">
        <f>(U89-(W89*0.2094))/(1-0.2094)</f>
        <v>4.3638638122640853E-5</v>
      </c>
      <c r="W89" s="7">
        <f>(M89*(T89/L89))/S89</f>
        <v>4.5969893870073872E-5</v>
      </c>
      <c r="X89" s="16">
        <f>(W89/V89)</f>
        <v>1.0534218263384234</v>
      </c>
      <c r="Y89" s="2">
        <f>(V89/R89)</f>
        <v>0.48487375691823159</v>
      </c>
      <c r="Z89" s="2">
        <f>(W89/R89)</f>
        <v>0.51077659855637625</v>
      </c>
    </row>
    <row r="90" spans="1:26" x14ac:dyDescent="0.2">
      <c r="A90" s="10" t="s">
        <v>369</v>
      </c>
      <c r="B90" s="10" t="s">
        <v>369</v>
      </c>
      <c r="C90" s="11">
        <v>29</v>
      </c>
      <c r="D90" t="s">
        <v>27</v>
      </c>
      <c r="E90">
        <v>20</v>
      </c>
      <c r="F90" s="11" t="s">
        <v>366</v>
      </c>
      <c r="G90" s="11">
        <v>7.3999999999999999E-4</v>
      </c>
      <c r="H90" s="11">
        <v>6.8999999999999997E-4</v>
      </c>
      <c r="I90" s="11">
        <v>5</v>
      </c>
      <c r="J90">
        <v>17</v>
      </c>
      <c r="K90" s="13">
        <v>0.5</v>
      </c>
      <c r="L90" s="13">
        <v>0.25</v>
      </c>
      <c r="M90" s="19">
        <v>7.7774781999999997E-5</v>
      </c>
      <c r="N90" s="19">
        <v>7.4594091836734694E-5</v>
      </c>
      <c r="O90" t="s">
        <v>383</v>
      </c>
      <c r="P90" s="11"/>
      <c r="R90" s="3">
        <f>G90-H90</f>
        <v>5.0000000000000023E-5</v>
      </c>
      <c r="S90" s="5">
        <f>I90+(J90/60)</f>
        <v>5.2833333333333332</v>
      </c>
      <c r="T90" s="8">
        <f>K90+0.048+0.03-(1.01*R90)</f>
        <v>0.57794950000000012</v>
      </c>
      <c r="U90" s="7">
        <f>(N90*((T90/L90))/S90)</f>
        <v>3.2639710849207504E-5</v>
      </c>
      <c r="V90" s="7">
        <f>(U90-(W90*0.2094))/(1-0.2094)</f>
        <v>3.2271087275697387E-5</v>
      </c>
      <c r="W90" s="7">
        <f>(M90*(T90/L90))/S90</f>
        <v>3.4031467282909029E-5</v>
      </c>
      <c r="X90" s="16">
        <f>(W90/V90)</f>
        <v>1.0545497581836154</v>
      </c>
      <c r="Y90" s="2">
        <f>(V90/R90)</f>
        <v>0.64542174551394749</v>
      </c>
      <c r="Z90" s="2">
        <f>(W90/R90)</f>
        <v>0.68062934565818023</v>
      </c>
    </row>
    <row r="91" spans="1:26" x14ac:dyDescent="0.2">
      <c r="A91" s="10" t="s">
        <v>369</v>
      </c>
      <c r="B91" s="10" t="s">
        <v>369</v>
      </c>
      <c r="C91" s="11">
        <v>23</v>
      </c>
      <c r="D91" t="s">
        <v>23</v>
      </c>
      <c r="E91">
        <v>6</v>
      </c>
      <c r="F91" s="11" t="s">
        <v>366</v>
      </c>
      <c r="G91" s="11">
        <v>8.4000000000000003E-4</v>
      </c>
      <c r="H91" s="11">
        <v>7.7999999999999999E-4</v>
      </c>
      <c r="I91" s="11">
        <v>4</v>
      </c>
      <c r="J91">
        <v>18</v>
      </c>
      <c r="K91" s="13">
        <v>0.5</v>
      </c>
      <c r="L91" s="13">
        <v>0.25</v>
      </c>
      <c r="M91" s="19">
        <v>5.5048684000000003E-5</v>
      </c>
      <c r="N91" s="19">
        <v>5.2762833333333336E-5</v>
      </c>
      <c r="O91" t="s">
        <v>368</v>
      </c>
      <c r="P91" s="11"/>
      <c r="R91" s="3">
        <f>G91-H91</f>
        <v>6.0000000000000049E-5</v>
      </c>
      <c r="S91" s="5">
        <f>I91+(J91/60)</f>
        <v>4.3</v>
      </c>
      <c r="T91" s="8">
        <f>K91+0.048+0.03-(1.01*R91)</f>
        <v>0.5779394000000001</v>
      </c>
      <c r="U91" s="7">
        <f>(N91*((T91/L91))/S91)</f>
        <v>2.836625138508528E-5</v>
      </c>
      <c r="V91" s="7">
        <f>(U91-(W91*0.2094))/(1-0.2094)</f>
        <v>2.8040758454444736E-5</v>
      </c>
      <c r="W91" s="7">
        <f>(M91*(T91/L91))/S91</f>
        <v>2.9595165955115912E-5</v>
      </c>
      <c r="X91" s="16">
        <f>(W91/V91)</f>
        <v>1.0554338607921923</v>
      </c>
      <c r="Y91" s="2">
        <f>(V91/R91)</f>
        <v>0.4673459742407452</v>
      </c>
      <c r="Z91" s="2">
        <f>(W91/R91)</f>
        <v>0.49325276591859812</v>
      </c>
    </row>
    <row r="92" spans="1:26" x14ac:dyDescent="0.2">
      <c r="A92" s="10" t="s">
        <v>369</v>
      </c>
      <c r="B92" s="10" t="s">
        <v>369</v>
      </c>
      <c r="C92" s="11">
        <v>4</v>
      </c>
      <c r="D92" t="s">
        <v>23</v>
      </c>
      <c r="E92">
        <v>4</v>
      </c>
      <c r="F92" s="11" t="s">
        <v>363</v>
      </c>
      <c r="G92" s="11">
        <v>1.24E-3</v>
      </c>
      <c r="H92" s="11">
        <v>1.16E-3</v>
      </c>
      <c r="I92" s="11">
        <v>4</v>
      </c>
      <c r="J92">
        <v>8</v>
      </c>
      <c r="K92" s="13">
        <v>0.5</v>
      </c>
      <c r="L92" s="13">
        <v>0.25</v>
      </c>
      <c r="M92" s="19">
        <v>5.3657001599999997E-5</v>
      </c>
      <c r="N92" s="19">
        <v>5.1397406250000006E-5</v>
      </c>
      <c r="O92" t="s">
        <v>368</v>
      </c>
      <c r="P92" s="11"/>
      <c r="R92" s="3">
        <f>G92-H92</f>
        <v>7.9999999999999993E-5</v>
      </c>
      <c r="S92" s="5">
        <f>I92+(J92/60)</f>
        <v>4.1333333333333337</v>
      </c>
      <c r="T92" s="8">
        <f>K92+0.048+0.03-(1.01*R92)</f>
        <v>0.57791920000000008</v>
      </c>
      <c r="U92" s="7">
        <f>(N92*((T92/L92))/S92)</f>
        <v>2.8745368937491939E-5</v>
      </c>
      <c r="V92" s="7">
        <f>(U92-(W92*0.2094))/(1-0.2094)</f>
        <v>2.8410652358845787E-5</v>
      </c>
      <c r="W92" s="7">
        <f>(M92*(T92/L92))/S92</f>
        <v>3.0009107844261984E-5</v>
      </c>
      <c r="X92" s="16">
        <f>(W92/V92)</f>
        <v>1.0562625407268591</v>
      </c>
      <c r="Y92" s="2">
        <f>(V92/R92)</f>
        <v>0.35513315448557237</v>
      </c>
      <c r="Z92" s="2">
        <f>(W92/R92)</f>
        <v>0.3751138480532748</v>
      </c>
    </row>
    <row r="93" spans="1:26" x14ac:dyDescent="0.2">
      <c r="A93" s="10" t="s">
        <v>369</v>
      </c>
      <c r="B93" s="10" t="s">
        <v>369</v>
      </c>
      <c r="C93" s="11">
        <v>20</v>
      </c>
      <c r="D93" t="s">
        <v>27</v>
      </c>
      <c r="E93">
        <v>19</v>
      </c>
      <c r="F93" s="11" t="s">
        <v>363</v>
      </c>
      <c r="G93" s="11">
        <v>1.1299999999999999E-3</v>
      </c>
      <c r="H93" s="11">
        <v>1.1000000000000001E-3</v>
      </c>
      <c r="I93" s="11">
        <v>5</v>
      </c>
      <c r="J93">
        <v>10</v>
      </c>
      <c r="K93" s="13">
        <v>0.5</v>
      </c>
      <c r="L93" s="13">
        <v>0.25</v>
      </c>
      <c r="M93" s="19">
        <v>9.5789407000000001E-5</v>
      </c>
      <c r="N93" s="19">
        <v>9.1586622448979594E-5</v>
      </c>
      <c r="O93" t="s">
        <v>383</v>
      </c>
      <c r="P93" s="11"/>
      <c r="R93" s="3">
        <f>G93-H93</f>
        <v>2.9999999999999862E-5</v>
      </c>
      <c r="S93" s="5">
        <f>I93+(J93/60)</f>
        <v>5.166666666666667</v>
      </c>
      <c r="T93" s="8">
        <f>K93+0.048+0.03-(1.01*R93)</f>
        <v>0.57796970000000003</v>
      </c>
      <c r="U93" s="7">
        <f>(N93*((T93/L93))/S93)</f>
        <v>4.098138789743226E-5</v>
      </c>
      <c r="V93" s="7">
        <f>(U93-(W93*0.2094))/(1-0.2094)</f>
        <v>4.0483293549610758E-5</v>
      </c>
      <c r="W93" s="7">
        <f>(M93*(T93/L93))/S93</f>
        <v>4.2861967607975151E-5</v>
      </c>
      <c r="X93" s="16">
        <f>(W93/V93)</f>
        <v>1.0587569303236017</v>
      </c>
      <c r="Y93" s="2">
        <f>(V93/R93)</f>
        <v>1.3494431183203648</v>
      </c>
      <c r="Z93" s="2">
        <f>(W93/R93)</f>
        <v>1.4287322535991782</v>
      </c>
    </row>
    <row r="94" spans="1:26" x14ac:dyDescent="0.2">
      <c r="A94" s="10" t="s">
        <v>369</v>
      </c>
      <c r="B94" s="10" t="s">
        <v>369</v>
      </c>
      <c r="C94" s="11">
        <v>3</v>
      </c>
      <c r="D94" t="s">
        <v>23</v>
      </c>
      <c r="E94">
        <v>4</v>
      </c>
      <c r="F94" s="11" t="s">
        <v>363</v>
      </c>
      <c r="G94" s="11">
        <v>1.5299999999999999E-3</v>
      </c>
      <c r="H94" s="11">
        <v>1.15E-3</v>
      </c>
      <c r="I94" s="11">
        <v>4</v>
      </c>
      <c r="J94">
        <v>6</v>
      </c>
      <c r="K94" s="13">
        <v>0.5</v>
      </c>
      <c r="L94" s="13">
        <v>0.25</v>
      </c>
      <c r="M94" s="19">
        <v>6.5730051599999998E-5</v>
      </c>
      <c r="N94" s="19">
        <v>6.2583833333333335E-5</v>
      </c>
      <c r="O94" t="s">
        <v>368</v>
      </c>
      <c r="P94" s="11"/>
      <c r="R94" s="3">
        <f>G94-H94</f>
        <v>3.7999999999999991E-4</v>
      </c>
      <c r="S94" s="5">
        <f>I94+(J94/60)</f>
        <v>4.0999999999999996</v>
      </c>
      <c r="T94" s="8">
        <f>K94+0.048+0.03-(1.01*R94)</f>
        <v>0.57761620000000002</v>
      </c>
      <c r="U94" s="7">
        <f>(N94*((T94/L94))/S94)</f>
        <v>3.5267742430666668E-5</v>
      </c>
      <c r="V94" s="7">
        <f>(U94-(W94*0.2094))/(1-0.2094)</f>
        <v>3.479814661850251E-5</v>
      </c>
      <c r="W94" s="7">
        <f>(M94*(T94/L94))/S94</f>
        <v>3.70407245180448E-5</v>
      </c>
      <c r="X94" s="16">
        <f>(W94/V94)</f>
        <v>1.0644453258999114</v>
      </c>
      <c r="Y94" s="2">
        <f>(V94/R94)</f>
        <v>9.1574070048690837E-2</v>
      </c>
      <c r="Z94" s="2">
        <f>(W94/R94)</f>
        <v>9.7475590836960016E-2</v>
      </c>
    </row>
    <row r="95" spans="1:26" x14ac:dyDescent="0.2">
      <c r="A95" s="10" t="s">
        <v>369</v>
      </c>
      <c r="B95" s="10" t="s">
        <v>369</v>
      </c>
      <c r="C95" s="11">
        <v>23</v>
      </c>
      <c r="D95" t="s">
        <v>27</v>
      </c>
      <c r="E95">
        <v>9</v>
      </c>
      <c r="F95" s="11" t="s">
        <v>366</v>
      </c>
      <c r="G95" s="11">
        <v>1.0300000000000001E-3</v>
      </c>
      <c r="H95" s="11">
        <v>9.3999999999999997E-4</v>
      </c>
      <c r="I95" s="11">
        <v>4</v>
      </c>
      <c r="J95">
        <v>16</v>
      </c>
      <c r="K95" s="13">
        <v>0.5</v>
      </c>
      <c r="L95" s="13">
        <v>0.25</v>
      </c>
      <c r="M95" s="19">
        <v>6.8095299699999997E-5</v>
      </c>
      <c r="N95" s="19">
        <v>6.4803718446601943E-5</v>
      </c>
      <c r="O95" t="s">
        <v>368</v>
      </c>
      <c r="R95" s="3">
        <f>G95-H95</f>
        <v>9.0000000000000128E-5</v>
      </c>
      <c r="S95" s="5">
        <f>I95+(J95/60)</f>
        <v>4.2666666666666666</v>
      </c>
      <c r="T95" s="8">
        <f>K95+0.048+0.03-(1.01*R95)</f>
        <v>0.57790910000000006</v>
      </c>
      <c r="U95" s="7">
        <f>(N95*((T95/L95))/S95)</f>
        <v>3.510999244137106E-5</v>
      </c>
      <c r="V95" s="7">
        <f>(U95-(W95*0.2094))/(1-0.2094)</f>
        <v>3.4637651862988651E-5</v>
      </c>
      <c r="W95" s="7">
        <f>(M95*(T95/L95))/S95</f>
        <v>3.6893337528616196E-5</v>
      </c>
      <c r="X95" s="16">
        <f>(W95/V95)</f>
        <v>1.0651223609080098</v>
      </c>
      <c r="Y95" s="2">
        <f>(V95/R95)</f>
        <v>0.38486279847765115</v>
      </c>
      <c r="Z95" s="2">
        <f>(W95/R95)</f>
        <v>0.40992597254017937</v>
      </c>
    </row>
    <row r="96" spans="1:26" x14ac:dyDescent="0.2">
      <c r="A96" s="10" t="s">
        <v>369</v>
      </c>
      <c r="B96" s="10" t="s">
        <v>369</v>
      </c>
      <c r="C96" s="11">
        <v>2</v>
      </c>
      <c r="D96" t="s">
        <v>27</v>
      </c>
      <c r="E96">
        <v>10</v>
      </c>
      <c r="F96" s="11" t="s">
        <v>366</v>
      </c>
      <c r="G96" s="11">
        <v>6.3000000000000003E-4</v>
      </c>
      <c r="H96" s="11">
        <v>5.8E-4</v>
      </c>
      <c r="I96" s="11">
        <v>4</v>
      </c>
      <c r="J96">
        <v>8</v>
      </c>
      <c r="K96" s="13">
        <v>0.5</v>
      </c>
      <c r="L96" s="13">
        <v>0.25</v>
      </c>
      <c r="M96" s="19">
        <v>4.7723190999999999E-5</v>
      </c>
      <c r="N96" s="19">
        <v>4.529254945054945E-5</v>
      </c>
      <c r="O96" t="s">
        <v>364</v>
      </c>
      <c r="R96" s="3">
        <f>G96-H96</f>
        <v>5.0000000000000023E-5</v>
      </c>
      <c r="S96" s="5">
        <f>I96+(J96/60)</f>
        <v>4.1333333333333337</v>
      </c>
      <c r="T96" s="8">
        <f>K96+0.048+0.03-(1.01*R96)</f>
        <v>0.57794950000000012</v>
      </c>
      <c r="U96" s="7">
        <f>(N96*((T96/L96))/S96)</f>
        <v>2.533239320193903E-5</v>
      </c>
      <c r="V96" s="7">
        <f>(U96-(W96*0.2094))/(1-0.2094)</f>
        <v>2.4972320466477479E-5</v>
      </c>
      <c r="W96" s="7">
        <f>(M96*(T96/L96))/S96</f>
        <v>2.6691865525988231E-5</v>
      </c>
      <c r="X96" s="16">
        <f>(W96/V96)</f>
        <v>1.0688580407182844</v>
      </c>
      <c r="Y96" s="2">
        <f>(V96/R96)</f>
        <v>0.49944640932954937</v>
      </c>
      <c r="Z96" s="2">
        <f>(W96/R96)</f>
        <v>0.53383731051976435</v>
      </c>
    </row>
    <row r="97" spans="1:27" x14ac:dyDescent="0.2">
      <c r="A97" s="10" t="s">
        <v>369</v>
      </c>
      <c r="B97" s="10" t="s">
        <v>369</v>
      </c>
      <c r="C97" s="11">
        <v>5</v>
      </c>
      <c r="D97" t="s">
        <v>27</v>
      </c>
      <c r="E97">
        <v>10</v>
      </c>
      <c r="F97" s="11" t="s">
        <v>366</v>
      </c>
      <c r="G97" s="11">
        <v>6.2E-4</v>
      </c>
      <c r="H97" s="11">
        <v>5.9000000000000003E-4</v>
      </c>
      <c r="I97" s="11">
        <v>4</v>
      </c>
      <c r="J97">
        <v>19</v>
      </c>
      <c r="K97" s="13">
        <v>0.5</v>
      </c>
      <c r="L97" s="13">
        <v>0.25</v>
      </c>
      <c r="M97" s="19">
        <v>5.7908811E-5</v>
      </c>
      <c r="N97" s="19">
        <v>5.4624274725274719E-5</v>
      </c>
      <c r="O97" t="s">
        <v>364</v>
      </c>
      <c r="R97" s="3">
        <f>G97-H97</f>
        <v>2.999999999999997E-5</v>
      </c>
      <c r="S97" s="5">
        <f>I97+(J97/60)</f>
        <v>4.3166666666666664</v>
      </c>
      <c r="T97" s="8">
        <f>K97+0.048+0.03-(1.01*R97)</f>
        <v>0.57796970000000003</v>
      </c>
      <c r="U97" s="7">
        <f>(N97*((T97/L97))/S97)</f>
        <v>2.9255143483259874E-5</v>
      </c>
      <c r="V97" s="7">
        <f>(U97-(W97*0.2094))/(1-0.2094)</f>
        <v>2.8789224421479357E-5</v>
      </c>
      <c r="W97" s="7">
        <f>(M97*(T97/L97))/S97</f>
        <v>3.1014243818712004E-5</v>
      </c>
      <c r="X97" s="16">
        <f>(W97/V97)</f>
        <v>1.0772865348735334</v>
      </c>
      <c r="Y97" s="2">
        <f>(V97/R97)</f>
        <v>0.9596408140493129</v>
      </c>
      <c r="Z97" s="2">
        <f>(W97/R97)</f>
        <v>1.0338081272904012</v>
      </c>
    </row>
    <row r="98" spans="1:27" x14ac:dyDescent="0.2">
      <c r="A98" s="10" t="s">
        <v>369</v>
      </c>
      <c r="B98" s="10" t="s">
        <v>369</v>
      </c>
      <c r="C98" s="11">
        <v>19</v>
      </c>
      <c r="D98" t="s">
        <v>27</v>
      </c>
      <c r="E98">
        <v>22</v>
      </c>
      <c r="F98" s="11" t="s">
        <v>366</v>
      </c>
      <c r="G98" s="11">
        <v>7.2000000000000005E-4</v>
      </c>
      <c r="H98" s="11">
        <v>6.4999999999999997E-4</v>
      </c>
      <c r="I98" s="11">
        <v>4</v>
      </c>
      <c r="J98">
        <v>23</v>
      </c>
      <c r="K98" s="13">
        <v>0.5</v>
      </c>
      <c r="L98" s="13">
        <v>0.25</v>
      </c>
      <c r="M98" s="19">
        <v>5.63591564E-5</v>
      </c>
      <c r="N98" s="19">
        <v>5.3095551020408168E-5</v>
      </c>
      <c r="O98" t="s">
        <v>383</v>
      </c>
      <c r="R98" s="3">
        <f>G98-H98</f>
        <v>7.0000000000000075E-5</v>
      </c>
      <c r="S98" s="5">
        <f>I98+(J98/60)</f>
        <v>4.3833333333333337</v>
      </c>
      <c r="T98" s="8">
        <f>K98+0.048+0.03-(1.01*R98)</f>
        <v>0.57792930000000009</v>
      </c>
      <c r="U98" s="7">
        <f>(N98*((T98/L98))/S98)</f>
        <v>2.8001954038940332E-5</v>
      </c>
      <c r="V98" s="7">
        <f>(U98-(W98*0.2094))/(1-0.2094)</f>
        <v>2.7546077005098065E-5</v>
      </c>
      <c r="W98" s="7">
        <f>(M98*(T98/L98))/S98</f>
        <v>2.9723140203962758E-5</v>
      </c>
      <c r="X98" s="16">
        <f>(W98/V98)</f>
        <v>1.079033511685231</v>
      </c>
      <c r="Y98" s="2">
        <f>(V98/R98)</f>
        <v>0.39351538578711481</v>
      </c>
      <c r="Z98" s="2">
        <f>(W98/R98)</f>
        <v>0.42461628862803896</v>
      </c>
    </row>
    <row r="99" spans="1:27" x14ac:dyDescent="0.2">
      <c r="A99" s="10" t="s">
        <v>369</v>
      </c>
      <c r="B99" s="10" t="s">
        <v>369</v>
      </c>
      <c r="C99" s="11">
        <v>21</v>
      </c>
      <c r="D99" t="s">
        <v>27</v>
      </c>
      <c r="E99">
        <v>19</v>
      </c>
      <c r="F99" s="11" t="s">
        <v>363</v>
      </c>
      <c r="G99" s="11">
        <v>1.1299999999999999E-3</v>
      </c>
      <c r="H99" s="11">
        <v>1.0300000000000001E-3</v>
      </c>
      <c r="I99" s="11">
        <v>5</v>
      </c>
      <c r="J99">
        <v>13</v>
      </c>
      <c r="K99" s="13">
        <v>0.5</v>
      </c>
      <c r="L99" s="13">
        <v>0.25</v>
      </c>
      <c r="M99" s="19">
        <v>7.6127586999999997E-5</v>
      </c>
      <c r="N99" s="19">
        <v>7.1683704081632662E-5</v>
      </c>
      <c r="O99" t="s">
        <v>383</v>
      </c>
      <c r="P99" s="11"/>
      <c r="R99" s="3">
        <f>G99-H99</f>
        <v>9.9999999999999829E-5</v>
      </c>
      <c r="S99" s="5">
        <f>I99+(J99/60)</f>
        <v>5.2166666666666668</v>
      </c>
      <c r="T99" s="8">
        <f>K99+0.048+0.03-(1.01*R99)</f>
        <v>0.57789900000000005</v>
      </c>
      <c r="U99" s="7">
        <f>(N99*((T99/L99))/S99)</f>
        <v>3.1764299735518031E-5</v>
      </c>
      <c r="V99" s="7">
        <f>(U99-(W99*0.2094))/(1-0.2094)</f>
        <v>3.124274328306955E-5</v>
      </c>
      <c r="W99" s="7">
        <f>(M99*(T99/L99))/S99</f>
        <v>3.3733461776137765E-5</v>
      </c>
      <c r="X99" s="16">
        <f>(W99/V99)</f>
        <v>1.0797215043026627</v>
      </c>
      <c r="Y99" s="2">
        <f>(V99/R99)</f>
        <v>0.31242743283069602</v>
      </c>
      <c r="Z99" s="2">
        <f>(W99/R99)</f>
        <v>0.33733461776137824</v>
      </c>
    </row>
    <row r="100" spans="1:27" x14ac:dyDescent="0.2">
      <c r="A100" s="10" t="s">
        <v>369</v>
      </c>
      <c r="B100" s="10" t="s">
        <v>369</v>
      </c>
      <c r="C100" s="11">
        <v>8</v>
      </c>
      <c r="D100" t="s">
        <v>27</v>
      </c>
      <c r="E100">
        <v>21</v>
      </c>
      <c r="F100" s="11" t="s">
        <v>363</v>
      </c>
      <c r="G100" s="11">
        <v>1.1000000000000001E-3</v>
      </c>
      <c r="H100" s="11">
        <v>8.8999999999999995E-4</v>
      </c>
      <c r="I100" s="11">
        <v>4</v>
      </c>
      <c r="J100">
        <v>20</v>
      </c>
      <c r="K100" s="13">
        <v>0.5</v>
      </c>
      <c r="L100" s="13">
        <v>0.25</v>
      </c>
      <c r="M100" s="19">
        <v>7.8909678999999997E-5</v>
      </c>
      <c r="N100" s="19">
        <v>7.4252387755102041E-5</v>
      </c>
      <c r="O100" t="s">
        <v>378</v>
      </c>
      <c r="P100" s="11"/>
      <c r="R100" s="3">
        <f>G100-H100</f>
        <v>2.1000000000000012E-4</v>
      </c>
      <c r="S100" s="5">
        <f>I100+(J100/60)</f>
        <v>4.333333333333333</v>
      </c>
      <c r="T100" s="8">
        <f>K100+0.048+0.03-(1.01*R100)</f>
        <v>0.57778790000000002</v>
      </c>
      <c r="U100" s="7">
        <f>(N100*((T100/L100))/S100)</f>
        <v>3.9601967253236425E-5</v>
      </c>
      <c r="V100" s="7">
        <f>(U100-(W100*0.2094))/(1-0.2094)</f>
        <v>3.8944067685259394E-5</v>
      </c>
      <c r="W100" s="7">
        <f>(M100*(T100/L100))/S100</f>
        <v>4.2085899433000709E-5</v>
      </c>
      <c r="X100" s="16">
        <f>(W100/V100)</f>
        <v>1.0806754901191413</v>
      </c>
      <c r="Y100" s="2">
        <f>(V100/R100)</f>
        <v>0.18544794135837797</v>
      </c>
      <c r="Z100" s="2">
        <f>(W100/R100)</f>
        <v>0.20040904491905087</v>
      </c>
    </row>
    <row r="101" spans="1:27" x14ac:dyDescent="0.2">
      <c r="A101" s="10" t="s">
        <v>369</v>
      </c>
      <c r="B101" s="10" t="s">
        <v>369</v>
      </c>
      <c r="C101" s="11">
        <v>28</v>
      </c>
      <c r="D101" t="s">
        <v>27</v>
      </c>
      <c r="E101">
        <v>9</v>
      </c>
      <c r="F101" s="11" t="s">
        <v>366</v>
      </c>
      <c r="G101" s="11">
        <v>1E-3</v>
      </c>
      <c r="H101" s="11">
        <v>7.7999999999999999E-4</v>
      </c>
      <c r="I101" s="11">
        <v>4</v>
      </c>
      <c r="J101">
        <v>28</v>
      </c>
      <c r="K101" s="13">
        <v>0.5</v>
      </c>
      <c r="L101" s="13">
        <v>0.25</v>
      </c>
      <c r="M101" s="19">
        <v>6.7482249700000004E-5</v>
      </c>
      <c r="N101" s="19">
        <v>6.3324572815533984E-5</v>
      </c>
      <c r="O101" t="s">
        <v>368</v>
      </c>
      <c r="R101" s="3">
        <f>G101-H101</f>
        <v>2.2000000000000003E-4</v>
      </c>
      <c r="S101" s="5">
        <f>I101+(J101/60)</f>
        <v>4.4666666666666668</v>
      </c>
      <c r="T101" s="8">
        <f>K101+0.048+0.03-(1.01*R101)</f>
        <v>0.57777780000000012</v>
      </c>
      <c r="U101" s="7">
        <f>(N101*((T101/L101))/S101)</f>
        <v>3.2764954358775262E-5</v>
      </c>
      <c r="V101" s="7">
        <f>(U101-(W101*0.2094))/(1-0.2094)</f>
        <v>3.219517344043742E-5</v>
      </c>
      <c r="W101" s="7">
        <f>(M101*(T101/L101))/S101</f>
        <v>3.4916190242432839E-5</v>
      </c>
      <c r="X101" s="16">
        <f>(W101/V101)</f>
        <v>1.0845162958053147</v>
      </c>
      <c r="Y101" s="2">
        <f>(V101/R101)</f>
        <v>0.14634169745653369</v>
      </c>
      <c r="Z101" s="2">
        <f>(W101/R101)</f>
        <v>0.15870995564742196</v>
      </c>
    </row>
    <row r="102" spans="1:27" x14ac:dyDescent="0.2">
      <c r="A102" s="10" t="s">
        <v>369</v>
      </c>
      <c r="B102" s="10" t="s">
        <v>369</v>
      </c>
      <c r="C102" s="11">
        <v>18</v>
      </c>
      <c r="D102" t="s">
        <v>27</v>
      </c>
      <c r="E102">
        <v>8</v>
      </c>
      <c r="F102" s="11" t="s">
        <v>366</v>
      </c>
      <c r="G102" s="11">
        <v>8.5999999999999998E-4</v>
      </c>
      <c r="H102" s="11">
        <v>7.6000000000000004E-4</v>
      </c>
      <c r="I102" s="11">
        <v>4</v>
      </c>
      <c r="J102">
        <v>18</v>
      </c>
      <c r="K102" s="13">
        <v>0.5</v>
      </c>
      <c r="L102" s="13">
        <v>0.25</v>
      </c>
      <c r="M102" s="19">
        <v>6.6551702000000007E-5</v>
      </c>
      <c r="N102" s="19">
        <v>6.2392583333333333E-5</v>
      </c>
      <c r="O102" t="s">
        <v>368</v>
      </c>
      <c r="R102" s="3">
        <f>G102-H102</f>
        <v>9.9999999999999937E-5</v>
      </c>
      <c r="S102" s="5">
        <f>I102+(J102/60)</f>
        <v>4.3</v>
      </c>
      <c r="T102" s="8">
        <f>K102+0.048+0.03-(1.01*R102)</f>
        <v>0.57789900000000005</v>
      </c>
      <c r="U102" s="7">
        <f>(N102*((T102/L102))/S102)</f>
        <v>3.3541033968139543E-5</v>
      </c>
      <c r="V102" s="7">
        <f>(U102-(W102*0.2094))/(1-0.2094)</f>
        <v>3.2948839075191506E-5</v>
      </c>
      <c r="W102" s="7">
        <f>(M102*(T102/L102))/S102</f>
        <v>3.5776894915440009E-5</v>
      </c>
      <c r="X102" s="16">
        <f>(W102/V102)</f>
        <v>1.0858317294213216</v>
      </c>
      <c r="Y102" s="2">
        <f>(V102/R102)</f>
        <v>0.32948839075191527</v>
      </c>
      <c r="Z102" s="2">
        <f>(W102/R102)</f>
        <v>0.35776894915440033</v>
      </c>
    </row>
    <row r="103" spans="1:27" x14ac:dyDescent="0.2">
      <c r="A103" s="10" t="s">
        <v>369</v>
      </c>
      <c r="B103" s="10" t="s">
        <v>369</v>
      </c>
      <c r="C103" s="11">
        <v>12</v>
      </c>
      <c r="D103" t="s">
        <v>23</v>
      </c>
      <c r="E103">
        <v>17</v>
      </c>
      <c r="F103" s="11" t="s">
        <v>363</v>
      </c>
      <c r="G103" s="11">
        <v>1.5299999999999999E-3</v>
      </c>
      <c r="H103" s="11">
        <v>1.47E-3</v>
      </c>
      <c r="I103" s="11">
        <v>3</v>
      </c>
      <c r="J103">
        <v>51</v>
      </c>
      <c r="K103" s="13">
        <v>0.5</v>
      </c>
      <c r="L103" s="13">
        <v>0.25</v>
      </c>
      <c r="M103" s="19">
        <v>6.0076935500000001E-5</v>
      </c>
      <c r="N103" s="19">
        <v>5.6299649484536076E-5</v>
      </c>
      <c r="O103" t="s">
        <v>383</v>
      </c>
      <c r="P103" s="11"/>
      <c r="R103" s="3">
        <f>G103-H103</f>
        <v>5.9999999999999941E-5</v>
      </c>
      <c r="S103" s="5">
        <f>I103+(J103/60)</f>
        <v>3.85</v>
      </c>
      <c r="T103" s="8">
        <f>K103+0.048+0.03-(1.01*R103)</f>
        <v>0.5779394000000001</v>
      </c>
      <c r="U103" s="7">
        <f>(N103*((T103/L103))/S103)</f>
        <v>3.3805491577457762E-5</v>
      </c>
      <c r="V103" s="7">
        <f>(U103-(W103*0.2094))/(1-0.2094)</f>
        <v>3.3204758836101197E-5</v>
      </c>
      <c r="W103" s="7">
        <f>(M103*(T103/L103))/S103</f>
        <v>3.6073587591385669E-5</v>
      </c>
      <c r="X103" s="16">
        <f>(W103/V103)</f>
        <v>1.0863981205057089</v>
      </c>
      <c r="Y103" s="2">
        <f>(V103/R103)</f>
        <v>0.55341264726835382</v>
      </c>
      <c r="Z103" s="2">
        <f>(W103/R103)</f>
        <v>0.60122645985642842</v>
      </c>
    </row>
    <row r="104" spans="1:27" x14ac:dyDescent="0.2">
      <c r="A104" s="10" t="s">
        <v>369</v>
      </c>
      <c r="B104" s="10" t="s">
        <v>369</v>
      </c>
      <c r="C104" s="11">
        <v>27</v>
      </c>
      <c r="D104" t="s">
        <v>27</v>
      </c>
      <c r="E104">
        <v>20</v>
      </c>
      <c r="F104" s="11" t="s">
        <v>366</v>
      </c>
      <c r="G104" s="11">
        <v>7.2000000000000005E-4</v>
      </c>
      <c r="H104" s="11">
        <v>6.0999999999999997E-4</v>
      </c>
      <c r="I104" s="11">
        <v>5</v>
      </c>
      <c r="J104">
        <v>12</v>
      </c>
      <c r="K104" s="13">
        <v>0.5</v>
      </c>
      <c r="L104" s="13">
        <v>0.25</v>
      </c>
      <c r="M104" s="19">
        <v>5.9186972000000004E-5</v>
      </c>
      <c r="N104" s="19">
        <v>5.5362806122448981E-5</v>
      </c>
      <c r="O104" t="s">
        <v>383</v>
      </c>
      <c r="P104" s="11"/>
      <c r="R104" s="3">
        <f>G104-H104</f>
        <v>1.1000000000000007E-4</v>
      </c>
      <c r="S104" s="5">
        <f>I104+(J104/60)</f>
        <v>5.2</v>
      </c>
      <c r="T104" s="8">
        <f>K104+0.048+0.03-(1.01*R104)</f>
        <v>0.57788890000000004</v>
      </c>
      <c r="U104" s="7">
        <f>(N104*((T104/L104))/S104)</f>
        <v>2.4610423946934849E-5</v>
      </c>
      <c r="V104" s="7">
        <f>(U104-(W104*0.2094))/(1-0.2094)</f>
        <v>2.4160169936547787E-5</v>
      </c>
      <c r="W104" s="7">
        <f>(M104*(T104/L104))/S104</f>
        <v>2.6310380110316002E-5</v>
      </c>
      <c r="X104" s="16">
        <f>(W104/V104)</f>
        <v>1.0889981394756472</v>
      </c>
      <c r="Y104" s="2">
        <f>(V104/R104)</f>
        <v>0.21963790851407064</v>
      </c>
      <c r="Z104" s="2">
        <f>(W104/R104)</f>
        <v>0.23918527373014531</v>
      </c>
    </row>
    <row r="105" spans="1:27" x14ac:dyDescent="0.2">
      <c r="A105" s="10" t="s">
        <v>369</v>
      </c>
      <c r="B105" s="10" t="s">
        <v>369</v>
      </c>
      <c r="C105" s="11">
        <v>22</v>
      </c>
      <c r="D105" t="s">
        <v>23</v>
      </c>
      <c r="E105">
        <v>5</v>
      </c>
      <c r="F105" s="11" t="s">
        <v>366</v>
      </c>
      <c r="G105" s="11">
        <v>9.6000000000000002E-4</v>
      </c>
      <c r="H105" s="11">
        <v>8.9999999999999998E-4</v>
      </c>
      <c r="I105" s="11">
        <v>4</v>
      </c>
      <c r="J105">
        <v>31</v>
      </c>
      <c r="K105" s="13">
        <v>0.5</v>
      </c>
      <c r="L105" s="13">
        <v>0.25</v>
      </c>
      <c r="M105" s="19">
        <v>5.3078001900000003E-5</v>
      </c>
      <c r="N105" s="19">
        <v>4.9583151515151516E-5</v>
      </c>
      <c r="O105" t="s">
        <v>368</v>
      </c>
      <c r="R105" s="3">
        <f>G105-H105</f>
        <v>6.0000000000000049E-5</v>
      </c>
      <c r="S105" s="5">
        <f>I105+(J105/60)</f>
        <v>4.5166666666666666</v>
      </c>
      <c r="T105" s="8">
        <f>K105+0.048+0.03-(1.01*R105)</f>
        <v>0.5779394000000001</v>
      </c>
      <c r="U105" s="7">
        <f>(N105*((T105/L105))/S105)</f>
        <v>2.5378057715225767E-5</v>
      </c>
      <c r="V105" s="7">
        <f>(U105-(W105*0.2094))/(1-0.2094)</f>
        <v>2.4904282094628914E-5</v>
      </c>
      <c r="W105" s="7">
        <f>(M105*(T105/L105))/S105</f>
        <v>2.7166820874938631E-5</v>
      </c>
      <c r="X105" s="16">
        <f>(W105/V105)</f>
        <v>1.0908493877363235</v>
      </c>
      <c r="Y105" s="2">
        <f>(V105/R105)</f>
        <v>0.41507136824381491</v>
      </c>
      <c r="Z105" s="2">
        <f>(W105/R105)</f>
        <v>0.45278034791564348</v>
      </c>
    </row>
    <row r="106" spans="1:27" x14ac:dyDescent="0.2">
      <c r="A106" s="10" t="s">
        <v>369</v>
      </c>
      <c r="B106" s="10" t="s">
        <v>369</v>
      </c>
      <c r="C106" s="11">
        <v>30</v>
      </c>
      <c r="D106" t="s">
        <v>27</v>
      </c>
      <c r="E106">
        <v>12</v>
      </c>
      <c r="F106" s="11" t="s">
        <v>363</v>
      </c>
      <c r="G106" s="11">
        <v>1.09E-3</v>
      </c>
      <c r="H106" s="11">
        <v>1.0200000000000001E-3</v>
      </c>
      <c r="I106" s="11">
        <v>4</v>
      </c>
      <c r="J106">
        <v>46</v>
      </c>
      <c r="K106" s="13">
        <v>0.5</v>
      </c>
      <c r="L106" s="13">
        <v>0.25</v>
      </c>
      <c r="M106" s="19">
        <v>7.2334062700000007E-5</v>
      </c>
      <c r="N106" s="19">
        <v>6.7566244897959181E-5</v>
      </c>
      <c r="O106" t="s">
        <v>364</v>
      </c>
      <c r="P106" s="11"/>
      <c r="R106" s="3">
        <f>G106-H106</f>
        <v>6.9999999999999967E-5</v>
      </c>
      <c r="S106" s="5">
        <f>I106+(J106/60)</f>
        <v>4.7666666666666666</v>
      </c>
      <c r="T106" s="8">
        <f>K106+0.048+0.03-(1.01*R106)</f>
        <v>0.57792930000000009</v>
      </c>
      <c r="U106" s="7">
        <f>(N106*((T106/L106))/S106)</f>
        <v>3.2767982616089054E-5</v>
      </c>
      <c r="V106" s="7">
        <f>(U106-(W106*0.2094))/(1-0.2094)</f>
        <v>3.2155548409202307E-5</v>
      </c>
      <c r="W106" s="7">
        <f>(M106*(T106/L106))/S106</f>
        <v>3.508025808869968E-5</v>
      </c>
      <c r="X106" s="16">
        <f>(W106/V106)</f>
        <v>1.0909550551674116</v>
      </c>
      <c r="Y106" s="2">
        <f>(V106/R106)</f>
        <v>0.45936497727431891</v>
      </c>
      <c r="Z106" s="2">
        <f>(W106/R106)</f>
        <v>0.50114654412428139</v>
      </c>
    </row>
    <row r="107" spans="1:27" x14ac:dyDescent="0.2">
      <c r="A107" s="10" t="s">
        <v>369</v>
      </c>
      <c r="B107" s="10" t="s">
        <v>369</v>
      </c>
      <c r="C107" s="11">
        <v>8</v>
      </c>
      <c r="D107" t="s">
        <v>27</v>
      </c>
      <c r="E107">
        <v>10</v>
      </c>
      <c r="F107" s="11" t="s">
        <v>366</v>
      </c>
      <c r="G107" s="11">
        <v>3.4000000000000002E-4</v>
      </c>
      <c r="H107" s="11">
        <v>2.5000000000000001E-4</v>
      </c>
      <c r="I107" s="11">
        <v>4</v>
      </c>
      <c r="J107">
        <v>29</v>
      </c>
      <c r="K107" s="13">
        <v>0.5</v>
      </c>
      <c r="L107" s="13">
        <v>0.25</v>
      </c>
      <c r="M107" s="19">
        <v>5.0247591000000005E-5</v>
      </c>
      <c r="N107" s="19">
        <v>4.6879109890109893E-5</v>
      </c>
      <c r="O107" t="s">
        <v>364</v>
      </c>
      <c r="R107" s="3">
        <f>G107-H107</f>
        <v>9.0000000000000019E-5</v>
      </c>
      <c r="S107" s="5">
        <f>I107+(J107/60)</f>
        <v>4.4833333333333334</v>
      </c>
      <c r="T107" s="8">
        <f>K107+0.048+0.03-(1.01*R107)</f>
        <v>0.57790910000000006</v>
      </c>
      <c r="U107" s="7">
        <f>(N107*((T107/L107))/S107)</f>
        <v>2.417117996020328E-5</v>
      </c>
      <c r="V107" s="7">
        <f>(U107-(W107*0.2094))/(1-0.2094)</f>
        <v>2.3711164446334727E-5</v>
      </c>
      <c r="W107" s="7">
        <f>(M107*(T107/L107))/S107</f>
        <v>2.5907991160129165E-5</v>
      </c>
      <c r="X107" s="16">
        <f>(W107/V107)</f>
        <v>1.0926494655615289</v>
      </c>
      <c r="Y107" s="2">
        <f>(V107/R107)</f>
        <v>0.26345738273705249</v>
      </c>
      <c r="Z107" s="2">
        <f>(W107/R107)</f>
        <v>0.28786656844587954</v>
      </c>
    </row>
    <row r="108" spans="1:27" x14ac:dyDescent="0.2">
      <c r="A108" s="10" t="s">
        <v>369</v>
      </c>
      <c r="B108" s="10" t="s">
        <v>369</v>
      </c>
      <c r="C108" s="11">
        <v>2</v>
      </c>
      <c r="D108" t="s">
        <v>23</v>
      </c>
      <c r="E108">
        <v>1</v>
      </c>
      <c r="F108" s="11" t="s">
        <v>363</v>
      </c>
      <c r="G108" s="11">
        <v>1.33E-3</v>
      </c>
      <c r="H108" s="11">
        <v>1.14E-3</v>
      </c>
      <c r="I108" s="11">
        <v>4</v>
      </c>
      <c r="J108">
        <v>5</v>
      </c>
      <c r="K108" s="13">
        <v>0.5</v>
      </c>
      <c r="L108" s="13">
        <v>0.25</v>
      </c>
      <c r="M108" s="19">
        <v>6.7556949099999996E-5</v>
      </c>
      <c r="N108" s="19">
        <v>6.3014950000000002E-5</v>
      </c>
      <c r="O108" t="s">
        <v>364</v>
      </c>
      <c r="P108" s="11"/>
      <c r="Q108" s="15"/>
      <c r="R108" s="3">
        <f>G108-H108</f>
        <v>1.9000000000000006E-4</v>
      </c>
      <c r="S108" s="5">
        <f>I108+(J108/60)</f>
        <v>4.083333333333333</v>
      </c>
      <c r="T108" s="8">
        <f>K108+0.048+0.03-(1.01*R108)</f>
        <v>0.57780810000000005</v>
      </c>
      <c r="U108" s="7">
        <f>(N108*((T108/L108))/S108)</f>
        <v>3.5667476112093065E-5</v>
      </c>
      <c r="V108" s="7">
        <f>(U108-(W108*0.2094))/(1-0.2094)</f>
        <v>3.4986556733375791E-5</v>
      </c>
      <c r="W108" s="7">
        <f>(M108*(T108/L108))/S108</f>
        <v>3.8238320719609191E-5</v>
      </c>
      <c r="X108" s="16">
        <f>(W108/V108)</f>
        <v>1.0929432413430769</v>
      </c>
      <c r="Y108" s="2">
        <f>(V108/R108)</f>
        <v>0.18413977228092515</v>
      </c>
      <c r="Z108" s="2">
        <f>(W108/R108)</f>
        <v>0.20125431957689041</v>
      </c>
      <c r="AA108" s="12"/>
    </row>
    <row r="109" spans="1:27" x14ac:dyDescent="0.2">
      <c r="A109" s="10" t="s">
        <v>369</v>
      </c>
      <c r="B109" s="10" t="s">
        <v>369</v>
      </c>
      <c r="C109" s="11">
        <v>14</v>
      </c>
      <c r="D109" t="s">
        <v>23</v>
      </c>
      <c r="E109">
        <v>17</v>
      </c>
      <c r="F109" s="11" t="s">
        <v>363</v>
      </c>
      <c r="G109" s="11">
        <v>1.4499999999999999E-3</v>
      </c>
      <c r="H109" s="11">
        <v>1.3600000000000001E-3</v>
      </c>
      <c r="I109" s="11">
        <v>3</v>
      </c>
      <c r="J109">
        <v>57</v>
      </c>
      <c r="K109" s="13">
        <v>0.5</v>
      </c>
      <c r="L109" s="13">
        <v>0.25</v>
      </c>
      <c r="M109" s="19">
        <v>6.41270555E-5</v>
      </c>
      <c r="N109" s="19">
        <v>5.9655969072164945E-5</v>
      </c>
      <c r="O109" t="s">
        <v>383</v>
      </c>
      <c r="P109" s="11"/>
      <c r="R109" s="3">
        <f>G109-H109</f>
        <v>8.9999999999999802E-5</v>
      </c>
      <c r="S109" s="5">
        <f>I109+(J109/60)</f>
        <v>3.95</v>
      </c>
      <c r="T109" s="8">
        <f>K109+0.048+0.03-(1.01*R109)</f>
        <v>0.57790910000000006</v>
      </c>
      <c r="U109" s="7">
        <f>(N109*((T109/L109))/S109)</f>
        <v>3.4912129008731826E-5</v>
      </c>
      <c r="V109" s="7">
        <f>(U109-(W109*0.2094))/(1-0.2094)</f>
        <v>3.4219093700670099E-5</v>
      </c>
      <c r="W109" s="7">
        <f>(M109*(T109/L109))/S109</f>
        <v>3.7528717903448159E-5</v>
      </c>
      <c r="X109" s="16">
        <f>(W109/V109)</f>
        <v>1.0967186399420406</v>
      </c>
      <c r="Y109" s="2">
        <f>(V109/R109)</f>
        <v>0.38021215222966859</v>
      </c>
      <c r="Z109" s="2">
        <f>(W109/R109)</f>
        <v>0.41698575448275826</v>
      </c>
    </row>
    <row r="110" spans="1:27" x14ac:dyDescent="0.2">
      <c r="A110" s="10" t="s">
        <v>369</v>
      </c>
      <c r="B110" s="10" t="s">
        <v>369</v>
      </c>
      <c r="C110" s="11">
        <v>13</v>
      </c>
      <c r="D110" t="s">
        <v>27</v>
      </c>
      <c r="E110">
        <v>11</v>
      </c>
      <c r="F110" s="11" t="s">
        <v>366</v>
      </c>
      <c r="G110" s="11">
        <v>7.3999999999999999E-4</v>
      </c>
      <c r="H110" s="11">
        <v>7.2999999999999996E-4</v>
      </c>
      <c r="I110" s="11">
        <v>4</v>
      </c>
      <c r="J110">
        <v>28</v>
      </c>
      <c r="K110" s="13">
        <v>0.5</v>
      </c>
      <c r="L110" s="13">
        <v>0.25</v>
      </c>
      <c r="M110" s="19">
        <v>5.29232472E-5</v>
      </c>
      <c r="N110" s="19">
        <v>4.9185533333333332E-5</v>
      </c>
      <c r="O110" t="s">
        <v>364</v>
      </c>
      <c r="R110" s="3">
        <f>G110-H110</f>
        <v>1.0000000000000026E-5</v>
      </c>
      <c r="S110" s="5">
        <f>I110+(J110/60)</f>
        <v>4.4666666666666668</v>
      </c>
      <c r="T110" s="8">
        <f>K110+0.048+0.03-(1.01*R110)</f>
        <v>0.57798990000000006</v>
      </c>
      <c r="U110" s="7">
        <f>(N110*((T110/L110))/S110)</f>
        <v>2.5458574471146267E-5</v>
      </c>
      <c r="V110" s="7">
        <f>(U110-(W110*0.2094))/(1-0.2094)</f>
        <v>2.4946158548691968E-5</v>
      </c>
      <c r="W110" s="7">
        <f>(M110*(T110/L110))/S110</f>
        <v>2.7393225991167122E-5</v>
      </c>
      <c r="X110" s="16">
        <f>(W110/V110)</f>
        <v>1.0980939585427056</v>
      </c>
      <c r="Y110" s="2">
        <f>(V110/R110)</f>
        <v>2.4946158548691901</v>
      </c>
      <c r="Z110" s="2">
        <f>(W110/R110)</f>
        <v>2.7393225991167052</v>
      </c>
    </row>
    <row r="111" spans="1:27" x14ac:dyDescent="0.2">
      <c r="A111" s="10" t="s">
        <v>369</v>
      </c>
      <c r="B111" s="10" t="s">
        <v>369</v>
      </c>
      <c r="C111" s="11">
        <v>20</v>
      </c>
      <c r="D111" t="s">
        <v>27</v>
      </c>
      <c r="E111">
        <v>22</v>
      </c>
      <c r="F111" s="11" t="s">
        <v>366</v>
      </c>
      <c r="G111" s="11">
        <v>7.2000000000000005E-4</v>
      </c>
      <c r="H111" s="11">
        <v>6.8000000000000005E-4</v>
      </c>
      <c r="I111" s="11">
        <v>4</v>
      </c>
      <c r="J111">
        <v>26</v>
      </c>
      <c r="K111" s="13">
        <v>0.5</v>
      </c>
      <c r="L111" s="13">
        <v>0.25</v>
      </c>
      <c r="M111" s="19">
        <v>6.7212076399999994E-5</v>
      </c>
      <c r="N111" s="19">
        <v>6.2455285714285724E-5</v>
      </c>
      <c r="O111" t="s">
        <v>383</v>
      </c>
      <c r="R111" s="3">
        <f>G111-H111</f>
        <v>3.9999999999999996E-5</v>
      </c>
      <c r="S111" s="5">
        <f>I111+(J111/60)</f>
        <v>4.4333333333333336</v>
      </c>
      <c r="T111" s="8">
        <f>K111+0.048+0.03-(1.01*R111)</f>
        <v>0.57795960000000002</v>
      </c>
      <c r="U111" s="7">
        <f>(N111*((T111/L111))/S111)</f>
        <v>3.2568389728704621E-5</v>
      </c>
      <c r="V111" s="7">
        <f>(U111-(W111*0.2094))/(1-0.2094)</f>
        <v>3.1911396345419497E-5</v>
      </c>
      <c r="W111" s="7">
        <f>(M111*(T111/L111))/S111</f>
        <v>3.5048900563591067E-5</v>
      </c>
      <c r="X111" s="16">
        <f>(W111/V111)</f>
        <v>1.0983192394406747</v>
      </c>
      <c r="Y111" s="2">
        <f>(V111/R111)</f>
        <v>0.79778490863548746</v>
      </c>
      <c r="Z111" s="2">
        <f>(W111/R111)</f>
        <v>0.87622251408977669</v>
      </c>
    </row>
    <row r="112" spans="1:27" x14ac:dyDescent="0.2">
      <c r="A112" s="10" t="s">
        <v>369</v>
      </c>
      <c r="B112" s="10" t="s">
        <v>369</v>
      </c>
      <c r="C112" s="11">
        <v>25</v>
      </c>
      <c r="D112" t="s">
        <v>27</v>
      </c>
      <c r="E112">
        <v>20</v>
      </c>
      <c r="F112" s="11" t="s">
        <v>366</v>
      </c>
      <c r="G112" s="11">
        <v>8.0999999999999996E-4</v>
      </c>
      <c r="H112" s="11">
        <v>7.2000000000000005E-4</v>
      </c>
      <c r="I112" s="11">
        <v>5</v>
      </c>
      <c r="J112">
        <v>8</v>
      </c>
      <c r="K112" s="13">
        <v>0.5</v>
      </c>
      <c r="L112" s="13">
        <v>0.25</v>
      </c>
      <c r="M112" s="19">
        <v>7.1208461999999997E-5</v>
      </c>
      <c r="N112" s="19">
        <v>6.6003163265306112E-5</v>
      </c>
      <c r="O112" t="s">
        <v>383</v>
      </c>
      <c r="P112" s="11" t="s">
        <v>392</v>
      </c>
      <c r="R112" s="3">
        <f>G112-H112</f>
        <v>8.9999999999999911E-5</v>
      </c>
      <c r="S112" s="5">
        <f>I112+(J112/60)</f>
        <v>5.1333333333333337</v>
      </c>
      <c r="T112" s="8">
        <f>K112+0.048+0.03-(1.01*R112)</f>
        <v>0.57790910000000006</v>
      </c>
      <c r="U112" s="7">
        <f>(N112*((T112/L112))/S112)</f>
        <v>2.9722463906342429E-5</v>
      </c>
      <c r="V112" s="7">
        <f>(U112-(W112*0.2094))/(1-0.2094)</f>
        <v>2.9101615480094999E-5</v>
      </c>
      <c r="W112" s="7">
        <f>(M112*(T112/L112))/S112</f>
        <v>3.2066507678029249E-5</v>
      </c>
      <c r="X112" s="16">
        <f>(W112/V112)</f>
        <v>1.1018806739427296</v>
      </c>
      <c r="Y112" s="2">
        <f>(V112/R112)</f>
        <v>0.32335128311216699</v>
      </c>
      <c r="Z112" s="2">
        <f>(W112/R112)</f>
        <v>0.35629452975588088</v>
      </c>
    </row>
    <row r="113" spans="1:27" x14ac:dyDescent="0.2">
      <c r="A113" s="10" t="s">
        <v>369</v>
      </c>
      <c r="B113" s="10" t="s">
        <v>369</v>
      </c>
      <c r="C113" s="11">
        <v>28</v>
      </c>
      <c r="D113" t="s">
        <v>27</v>
      </c>
      <c r="E113">
        <v>12</v>
      </c>
      <c r="F113" s="11" t="s">
        <v>363</v>
      </c>
      <c r="G113" s="11">
        <v>1.16E-3</v>
      </c>
      <c r="H113" s="11">
        <v>8.7000000000000001E-4</v>
      </c>
      <c r="I113" s="11">
        <v>4</v>
      </c>
      <c r="J113">
        <v>42</v>
      </c>
      <c r="K113" s="13">
        <v>0.5</v>
      </c>
      <c r="L113" s="13">
        <v>0.25</v>
      </c>
      <c r="M113" s="19">
        <v>8.6989572700000003E-5</v>
      </c>
      <c r="N113" s="19">
        <v>8.0501408163265319E-5</v>
      </c>
      <c r="O113" t="s">
        <v>364</v>
      </c>
      <c r="P113" s="11"/>
      <c r="R113" s="3">
        <f>G113-H113</f>
        <v>2.9E-4</v>
      </c>
      <c r="S113" s="5">
        <f>I113+(J113/60)</f>
        <v>4.7</v>
      </c>
      <c r="T113" s="8">
        <f>K113+0.048+0.03-(1.01*R113)</f>
        <v>0.57770710000000003</v>
      </c>
      <c r="U113" s="7">
        <f>(N113*((T113/L113))/S113)</f>
        <v>3.9579774515673481E-5</v>
      </c>
      <c r="V113" s="7">
        <f>(U113-(W113*0.2094))/(1-0.2094)</f>
        <v>3.8734862355531106E-5</v>
      </c>
      <c r="W113" s="7">
        <f>(M113*(T113/L113))/S113</f>
        <v>4.2769781935962699E-5</v>
      </c>
      <c r="X113" s="16">
        <f>(W113/V113)</f>
        <v>1.1041676498911175</v>
      </c>
      <c r="Y113" s="2">
        <f>(V113/R113)</f>
        <v>0.13356849088114175</v>
      </c>
      <c r="Z113" s="2">
        <f>(W113/R113)</f>
        <v>0.14748200667573344</v>
      </c>
    </row>
    <row r="114" spans="1:27" x14ac:dyDescent="0.2">
      <c r="A114" s="10" t="s">
        <v>369</v>
      </c>
      <c r="B114" s="10" t="s">
        <v>369</v>
      </c>
      <c r="C114" s="11">
        <v>8</v>
      </c>
      <c r="D114" t="s">
        <v>23</v>
      </c>
      <c r="E114">
        <v>18</v>
      </c>
      <c r="F114" s="11" t="s">
        <v>366</v>
      </c>
      <c r="G114" s="11">
        <v>8.4000000000000003E-4</v>
      </c>
      <c r="H114" s="11">
        <v>6.6E-4</v>
      </c>
      <c r="I114" s="11">
        <v>4</v>
      </c>
      <c r="J114">
        <v>17</v>
      </c>
      <c r="K114" s="13">
        <v>0.5</v>
      </c>
      <c r="L114" s="13">
        <v>0.25</v>
      </c>
      <c r="M114" s="19">
        <v>3.5658192999999998E-5</v>
      </c>
      <c r="N114" s="19">
        <v>3.2948234693877549E-5</v>
      </c>
      <c r="O114" t="s">
        <v>378</v>
      </c>
      <c r="P114" s="11"/>
      <c r="R114" s="3">
        <f>G114-H114</f>
        <v>1.8000000000000004E-4</v>
      </c>
      <c r="S114" s="5">
        <f>I114+(J114/60)</f>
        <v>4.2833333333333332</v>
      </c>
      <c r="T114" s="8">
        <f>K114+0.048+0.03-(1.01*R114)</f>
        <v>0.57781820000000006</v>
      </c>
      <c r="U114" s="7">
        <f>(N114*((T114/L114))/S114)</f>
        <v>1.7778760775714125E-5</v>
      </c>
      <c r="V114" s="7">
        <f>(U114-(W114*0.2094))/(1-0.2094)</f>
        <v>1.7391456927713399E-5</v>
      </c>
      <c r="W114" s="7">
        <f>(M114*(T114/L114))/S114</f>
        <v>1.9241045504603206E-5</v>
      </c>
      <c r="X114" s="16">
        <f>(W114/V114)</f>
        <v>1.1063504101224824</v>
      </c>
      <c r="Y114" s="2">
        <f>(V114/R114)</f>
        <v>9.66192051539633E-2</v>
      </c>
      <c r="Z114" s="2">
        <f>(W114/R114)</f>
        <v>0.10689469724779557</v>
      </c>
    </row>
    <row r="115" spans="1:27" x14ac:dyDescent="0.2">
      <c r="A115" s="10" t="s">
        <v>369</v>
      </c>
      <c r="B115" s="10" t="s">
        <v>369</v>
      </c>
      <c r="C115" s="11">
        <v>21</v>
      </c>
      <c r="D115" t="s">
        <v>27</v>
      </c>
      <c r="E115">
        <v>11</v>
      </c>
      <c r="F115" s="11" t="s">
        <v>363</v>
      </c>
      <c r="G115" s="11">
        <v>8.8000000000000003E-4</v>
      </c>
      <c r="H115" s="11">
        <v>6.3000000000000003E-4</v>
      </c>
      <c r="I115" s="11">
        <v>4</v>
      </c>
      <c r="J115">
        <v>45</v>
      </c>
      <c r="K115" s="13">
        <v>0.5</v>
      </c>
      <c r="L115" s="13">
        <v>0.25</v>
      </c>
      <c r="M115" s="19">
        <v>5.4439267199999999E-5</v>
      </c>
      <c r="N115" s="19">
        <v>5.0262770833333335E-5</v>
      </c>
      <c r="O115" t="s">
        <v>364</v>
      </c>
      <c r="R115" s="3">
        <f>G115-H115</f>
        <v>2.5000000000000001E-4</v>
      </c>
      <c r="S115" s="5">
        <f>I115+(J115/60)</f>
        <v>4.75</v>
      </c>
      <c r="T115" s="8">
        <f>K115+0.048+0.03-(1.01*R115)</f>
        <v>0.57774750000000008</v>
      </c>
      <c r="U115" s="7">
        <f>(N115*((T115/L115))/S115)</f>
        <v>2.4454054898552633E-5</v>
      </c>
      <c r="V115" s="7">
        <f>(U115-(W115*0.2094))/(1-0.2094)</f>
        <v>2.3915863897377887E-5</v>
      </c>
      <c r="W115" s="7">
        <f>(M115*(T115/L115))/S115</f>
        <v>2.6486021496111159E-5</v>
      </c>
      <c r="X115" s="16">
        <f>(W115/V115)</f>
        <v>1.1074666426335977</v>
      </c>
      <c r="Y115" s="2">
        <f>(V115/R115)</f>
        <v>9.5663455589511545E-2</v>
      </c>
      <c r="Z115" s="2">
        <f>(W115/R115)</f>
        <v>0.10594408598444463</v>
      </c>
    </row>
    <row r="116" spans="1:27" x14ac:dyDescent="0.2">
      <c r="A116" s="10" t="s">
        <v>369</v>
      </c>
      <c r="B116" s="10" t="s">
        <v>369</v>
      </c>
      <c r="C116" s="11">
        <v>6</v>
      </c>
      <c r="D116" t="s">
        <v>23</v>
      </c>
      <c r="E116">
        <v>1</v>
      </c>
      <c r="F116" s="11" t="s">
        <v>363</v>
      </c>
      <c r="G116" s="11">
        <v>1.5100000000000001E-3</v>
      </c>
      <c r="H116" s="11">
        <v>1.48E-3</v>
      </c>
      <c r="I116" s="11">
        <v>4</v>
      </c>
      <c r="J116">
        <v>15</v>
      </c>
      <c r="K116" s="13">
        <v>0.5</v>
      </c>
      <c r="L116" s="13">
        <v>0.25</v>
      </c>
      <c r="M116" s="19">
        <v>6.6751989099999995E-5</v>
      </c>
      <c r="N116" s="19">
        <v>6.1494999999999993E-5</v>
      </c>
      <c r="O116" t="s">
        <v>364</v>
      </c>
      <c r="P116" s="11"/>
      <c r="Q116" s="15"/>
      <c r="R116" s="3">
        <f>G116-H116</f>
        <v>3.0000000000000079E-5</v>
      </c>
      <c r="S116" s="5">
        <f>I116+(J116/60)</f>
        <v>4.25</v>
      </c>
      <c r="T116" s="8">
        <f>K116+0.048+0.03-(1.01*R116)</f>
        <v>0.57796970000000003</v>
      </c>
      <c r="U116" s="7">
        <f>(N116*((T116/L116))/S116)</f>
        <v>3.3451526307294122E-5</v>
      </c>
      <c r="V116" s="7">
        <f>(U116-(W116*0.2094))/(1-0.2094)</f>
        <v>3.2694112746795274E-5</v>
      </c>
      <c r="W116" s="7">
        <f>(M116*(T116/L116))/S116</f>
        <v>3.6311178460734368E-5</v>
      </c>
      <c r="X116" s="16">
        <f>(W116/V116)</f>
        <v>1.1106335486744061</v>
      </c>
      <c r="Y116" s="2">
        <f>(V116/R116)</f>
        <v>1.0898037582265063</v>
      </c>
      <c r="Z116" s="2">
        <f>(W116/R116)</f>
        <v>1.2103726153578092</v>
      </c>
      <c r="AA116" s="12"/>
    </row>
    <row r="117" spans="1:27" x14ac:dyDescent="0.2">
      <c r="A117" s="10" t="s">
        <v>369</v>
      </c>
      <c r="B117" s="10" t="s">
        <v>369</v>
      </c>
      <c r="C117" s="11">
        <v>1</v>
      </c>
      <c r="D117" t="s">
        <v>23</v>
      </c>
      <c r="E117">
        <v>16</v>
      </c>
      <c r="F117" s="11" t="s">
        <v>363</v>
      </c>
      <c r="G117" s="11">
        <v>1E-3</v>
      </c>
      <c r="H117" s="11">
        <v>9.3999999999999997E-4</v>
      </c>
      <c r="I117" s="11">
        <v>3</v>
      </c>
      <c r="J117">
        <v>56</v>
      </c>
      <c r="K117" s="13">
        <v>0.5</v>
      </c>
      <c r="L117" s="13">
        <v>0.25</v>
      </c>
      <c r="M117" s="19">
        <v>4.4805464100000003E-5</v>
      </c>
      <c r="N117" s="19">
        <v>4.1198575757575752E-5</v>
      </c>
      <c r="O117" t="s">
        <v>378</v>
      </c>
      <c r="P117" s="11"/>
      <c r="R117" s="3">
        <f>G117-H117</f>
        <v>6.0000000000000049E-5</v>
      </c>
      <c r="S117" s="5">
        <f>I117+(J117/60)</f>
        <v>3.9333333333333336</v>
      </c>
      <c r="T117" s="8">
        <f>K117+0.048+0.03-(1.01*R117)</f>
        <v>0.5779394000000001</v>
      </c>
      <c r="U117" s="7">
        <f>(N117*((T117/L117))/S117)</f>
        <v>2.4213844224597842E-5</v>
      </c>
      <c r="V117" s="7">
        <f>(U117-(W117*0.2094))/(1-0.2094)</f>
        <v>2.3652364462805618E-5</v>
      </c>
      <c r="W117" s="7">
        <f>(M117*(T117/L117))/S117</f>
        <v>2.6333738683398859E-5</v>
      </c>
      <c r="X117" s="16">
        <f>(W117/V117)</f>
        <v>1.1133660114535195</v>
      </c>
      <c r="Y117" s="2">
        <f>(V117/R117)</f>
        <v>0.39420607438009331</v>
      </c>
      <c r="Z117" s="2">
        <f>(W117/R117)</f>
        <v>0.43889564472331394</v>
      </c>
    </row>
    <row r="118" spans="1:27" x14ac:dyDescent="0.2">
      <c r="A118" s="10" t="s">
        <v>369</v>
      </c>
      <c r="B118" s="10" t="s">
        <v>369</v>
      </c>
      <c r="C118" s="11">
        <v>26</v>
      </c>
      <c r="D118" t="s">
        <v>23</v>
      </c>
      <c r="E118">
        <v>6</v>
      </c>
      <c r="F118" s="11" t="s">
        <v>366</v>
      </c>
      <c r="G118" s="11">
        <v>1E-3</v>
      </c>
      <c r="H118" s="11">
        <v>8.5999999999999998E-4</v>
      </c>
      <c r="I118" s="11">
        <v>4</v>
      </c>
      <c r="J118">
        <v>26</v>
      </c>
      <c r="K118" s="13">
        <v>0.5</v>
      </c>
      <c r="L118" s="13">
        <v>0.25</v>
      </c>
      <c r="M118" s="19">
        <v>6.8834783999999997E-5</v>
      </c>
      <c r="N118" s="19">
        <v>6.3276645833333327E-5</v>
      </c>
      <c r="O118" t="s">
        <v>368</v>
      </c>
      <c r="P118" s="11"/>
      <c r="R118" s="3">
        <f>G118-H118</f>
        <v>1.4000000000000004E-4</v>
      </c>
      <c r="S118" s="5">
        <f>I118+(J118/60)</f>
        <v>4.4333333333333336</v>
      </c>
      <c r="T118" s="8">
        <f>K118+0.048+0.03-(1.01*R118)</f>
        <v>0.57785860000000011</v>
      </c>
      <c r="U118" s="7">
        <f>(N118*((T118/L118))/S118)</f>
        <v>3.2990935916342108E-5</v>
      </c>
      <c r="V118" s="7">
        <f>(U118-(W118*0.2094))/(1-0.2094)</f>
        <v>3.2223397022438532E-5</v>
      </c>
      <c r="W118" s="7">
        <f>(M118*(T118/L118))/S118</f>
        <v>3.5888816764098404E-5</v>
      </c>
      <c r="X118" s="16">
        <f>(W118/V118)</f>
        <v>1.1137502585189105</v>
      </c>
      <c r="Y118" s="2">
        <f>(V118/R118)</f>
        <v>0.23016712158884658</v>
      </c>
      <c r="Z118" s="2">
        <f>(W118/R118)</f>
        <v>0.25634869117213138</v>
      </c>
    </row>
    <row r="119" spans="1:27" x14ac:dyDescent="0.2">
      <c r="A119" s="10" t="s">
        <v>369</v>
      </c>
      <c r="B119" s="10" t="s">
        <v>369</v>
      </c>
      <c r="C119" s="11">
        <v>3</v>
      </c>
      <c r="D119" t="s">
        <v>23</v>
      </c>
      <c r="E119">
        <v>1</v>
      </c>
      <c r="F119" s="11" t="s">
        <v>363</v>
      </c>
      <c r="G119" s="11">
        <v>1.5200000000000001E-3</v>
      </c>
      <c r="H119" s="11">
        <v>1.3500000000000001E-3</v>
      </c>
      <c r="I119" s="11">
        <v>4</v>
      </c>
      <c r="J119">
        <v>8</v>
      </c>
      <c r="K119" s="13">
        <v>0.5</v>
      </c>
      <c r="L119" s="13">
        <v>0.25</v>
      </c>
      <c r="M119" s="19">
        <v>6.3130819099999999E-5</v>
      </c>
      <c r="N119" s="19">
        <v>5.7928450000000003E-5</v>
      </c>
      <c r="O119" t="s">
        <v>364</v>
      </c>
      <c r="P119" s="11"/>
      <c r="Q119" s="15"/>
      <c r="R119" s="3">
        <f>G119-H119</f>
        <v>1.7000000000000001E-4</v>
      </c>
      <c r="S119" s="5">
        <f>I119+(J119/60)</f>
        <v>4.1333333333333337</v>
      </c>
      <c r="T119" s="8">
        <f>K119+0.048+0.03-(1.01*R119)</f>
        <v>0.57782830000000007</v>
      </c>
      <c r="U119" s="7">
        <f>(N119*((T119/L119))/S119)</f>
        <v>3.2392933340453228E-5</v>
      </c>
      <c r="V119" s="7">
        <f>(U119-(W119*0.2094))/(1-0.2094)</f>
        <v>3.1622421356236004E-5</v>
      </c>
      <c r="W119" s="7">
        <f>(M119*(T119/L119))/S119</f>
        <v>3.5302039236929544E-5</v>
      </c>
      <c r="X119" s="16">
        <f>(W119/V119)</f>
        <v>1.1163610414029195</v>
      </c>
      <c r="Y119" s="2">
        <f>(V119/R119)</f>
        <v>0.18601424327197649</v>
      </c>
      <c r="Z119" s="2">
        <f>(W119/R119)</f>
        <v>0.20765905433487966</v>
      </c>
      <c r="AA119" s="12"/>
    </row>
    <row r="120" spans="1:27" x14ac:dyDescent="0.2">
      <c r="A120" s="10" t="s">
        <v>369</v>
      </c>
      <c r="B120" s="10" t="s">
        <v>369</v>
      </c>
      <c r="C120" s="11">
        <v>18</v>
      </c>
      <c r="D120" t="s">
        <v>23</v>
      </c>
      <c r="E120">
        <v>2</v>
      </c>
      <c r="F120" s="11" t="s">
        <v>363</v>
      </c>
      <c r="G120" s="11">
        <v>1.5E-3</v>
      </c>
      <c r="H120" s="11">
        <v>1.3799999999999999E-3</v>
      </c>
      <c r="I120" s="11">
        <v>4</v>
      </c>
      <c r="J120">
        <v>29</v>
      </c>
      <c r="K120" s="13">
        <v>0.5</v>
      </c>
      <c r="L120" s="13">
        <v>0.25</v>
      </c>
      <c r="M120" s="19">
        <v>8.0356508699999999E-5</v>
      </c>
      <c r="N120" s="19">
        <v>7.3517815789473688E-5</v>
      </c>
      <c r="O120" t="s">
        <v>364</v>
      </c>
      <c r="P120" s="11"/>
      <c r="R120" s="3">
        <f>G120-H120</f>
        <v>1.200000000000001E-4</v>
      </c>
      <c r="S120" s="5">
        <f>I120+(J120/60)</f>
        <v>4.4833333333333334</v>
      </c>
      <c r="T120" s="8">
        <f>K120+0.048+0.03-(1.01*R120)</f>
        <v>0.57787880000000003</v>
      </c>
      <c r="U120" s="7">
        <f>(N120*((T120/L120))/S120)</f>
        <v>3.7904285948290357E-5</v>
      </c>
      <c r="V120" s="7">
        <f>(U120-(W120*0.2094))/(1-0.2094)</f>
        <v>3.6970411068253533E-5</v>
      </c>
      <c r="W120" s="7">
        <f>(M120*(T120/L120))/S120</f>
        <v>4.1430176493453283E-5</v>
      </c>
      <c r="X120" s="16">
        <f>(W120/V120)</f>
        <v>1.1206306691306809</v>
      </c>
      <c r="Y120" s="2">
        <f>(V120/R120)</f>
        <v>0.30808675890211251</v>
      </c>
      <c r="Z120" s="2">
        <f>(W120/R120)</f>
        <v>0.3452514707787771</v>
      </c>
    </row>
    <row r="121" spans="1:27" x14ac:dyDescent="0.2">
      <c r="A121" s="10" t="s">
        <v>369</v>
      </c>
      <c r="B121" s="10" t="s">
        <v>369</v>
      </c>
      <c r="C121" s="11">
        <v>23</v>
      </c>
      <c r="D121" t="s">
        <v>27</v>
      </c>
      <c r="E121">
        <v>22</v>
      </c>
      <c r="F121" s="11" t="s">
        <v>363</v>
      </c>
      <c r="G121" s="11">
        <v>1.2800000000000001E-3</v>
      </c>
      <c r="H121" s="11">
        <v>1.0499999999999999E-3</v>
      </c>
      <c r="I121" s="11">
        <v>4</v>
      </c>
      <c r="J121">
        <v>33</v>
      </c>
      <c r="K121" s="13">
        <v>0.5</v>
      </c>
      <c r="L121" s="13">
        <v>0.25</v>
      </c>
      <c r="M121" s="19">
        <v>7.7457666400000002E-5</v>
      </c>
      <c r="N121" s="19">
        <v>7.0856000000000001E-5</v>
      </c>
      <c r="O121" t="s">
        <v>383</v>
      </c>
      <c r="R121" s="3">
        <f>G121-H121</f>
        <v>2.3000000000000017E-4</v>
      </c>
      <c r="S121" s="5">
        <f>I121+(J121/60)</f>
        <v>4.55</v>
      </c>
      <c r="T121" s="8">
        <f>K121+0.048+0.03-(1.01*R121)</f>
        <v>0.57776770000000011</v>
      </c>
      <c r="U121" s="7">
        <f>(N121*((T121/L121))/S121)</f>
        <v>3.5989721451604401E-5</v>
      </c>
      <c r="V121" s="7">
        <f>(U121-(W121*0.2094))/(1-0.2094)</f>
        <v>3.5101593997121091E-5</v>
      </c>
      <c r="W121" s="7">
        <f>(M121*(T121/L121))/S121</f>
        <v>3.9342890341358498E-5</v>
      </c>
      <c r="X121" s="16">
        <f>(W121/V121)</f>
        <v>1.1208291664642143</v>
      </c>
      <c r="Y121" s="2">
        <f>(V121/R121)</f>
        <v>0.1526156260744394</v>
      </c>
      <c r="Z121" s="2">
        <f>(W121/R121)</f>
        <v>0.17105604496242813</v>
      </c>
    </row>
    <row r="122" spans="1:27" x14ac:dyDescent="0.2">
      <c r="A122" s="10" t="s">
        <v>369</v>
      </c>
      <c r="B122" s="10" t="s">
        <v>369</v>
      </c>
      <c r="C122" s="11">
        <v>7</v>
      </c>
      <c r="D122" t="s">
        <v>23</v>
      </c>
      <c r="E122">
        <v>18</v>
      </c>
      <c r="F122" s="11" t="s">
        <v>366</v>
      </c>
      <c r="G122" s="11">
        <v>9.2000000000000003E-4</v>
      </c>
      <c r="H122" s="11">
        <v>7.1000000000000002E-4</v>
      </c>
      <c r="I122" s="11">
        <v>4</v>
      </c>
      <c r="J122">
        <v>14</v>
      </c>
      <c r="K122" s="13">
        <v>0.5</v>
      </c>
      <c r="L122" s="13">
        <v>0.25</v>
      </c>
      <c r="M122" s="19">
        <v>4.2991282999999996E-5</v>
      </c>
      <c r="N122" s="19">
        <v>3.9312326530612247E-5</v>
      </c>
      <c r="O122" t="s">
        <v>378</v>
      </c>
      <c r="P122" s="11"/>
      <c r="R122" s="3">
        <f>G122-H122</f>
        <v>2.1000000000000001E-4</v>
      </c>
      <c r="S122" s="5">
        <f>I122+(J122/60)</f>
        <v>4.2333333333333334</v>
      </c>
      <c r="T122" s="8">
        <f>K122+0.048+0.03-(1.01*R122)</f>
        <v>0.57778790000000002</v>
      </c>
      <c r="U122" s="7">
        <f>(N122*((T122/L122))/S122)</f>
        <v>2.1462223549829986E-5</v>
      </c>
      <c r="V122" s="7">
        <f>(U122-(W122*0.2094))/(1-0.2094)</f>
        <v>2.0930249455081338E-5</v>
      </c>
      <c r="W122" s="7">
        <f>(M122*(T122/L122))/S122</f>
        <v>2.3470717911378613E-5</v>
      </c>
      <c r="X122" s="16">
        <f>(W122/V122)</f>
        <v>1.1213778393682983</v>
      </c>
      <c r="Y122" s="2">
        <f>(V122/R122)</f>
        <v>9.9667854548006363E-2</v>
      </c>
      <c r="Z122" s="2">
        <f>(W122/R122)</f>
        <v>0.1117653233875172</v>
      </c>
    </row>
    <row r="123" spans="1:27" x14ac:dyDescent="0.2">
      <c r="A123" s="10" t="s">
        <v>369</v>
      </c>
      <c r="B123" s="10" t="s">
        <v>369</v>
      </c>
      <c r="C123" s="11">
        <v>19</v>
      </c>
      <c r="D123" t="s">
        <v>23</v>
      </c>
      <c r="E123">
        <v>5</v>
      </c>
      <c r="F123" s="11" t="s">
        <v>366</v>
      </c>
      <c r="G123" s="11">
        <v>8.7000000000000001E-4</v>
      </c>
      <c r="H123" s="11">
        <v>7.6999999999999996E-4</v>
      </c>
      <c r="I123" s="11">
        <v>4</v>
      </c>
      <c r="J123">
        <v>23</v>
      </c>
      <c r="K123" s="13">
        <v>0.5</v>
      </c>
      <c r="L123" s="13">
        <v>0.25</v>
      </c>
      <c r="M123" s="19">
        <v>4.5000101900000004E-5</v>
      </c>
      <c r="N123" s="19">
        <v>4.1142252525252526E-5</v>
      </c>
      <c r="O123" t="s">
        <v>368</v>
      </c>
      <c r="R123" s="3">
        <f>G123-H123</f>
        <v>1.0000000000000005E-4</v>
      </c>
      <c r="S123" s="5">
        <f>I123+(J123/60)</f>
        <v>4.3833333333333337</v>
      </c>
      <c r="T123" s="8">
        <f>K123+0.048+0.03-(1.01*R123)</f>
        <v>0.57789900000000005</v>
      </c>
      <c r="U123" s="7">
        <f>(N123*((T123/L123))/S123)</f>
        <v>2.1696790806470794E-5</v>
      </c>
      <c r="V123" s="7">
        <f>(U123-(W123*0.2094))/(1-0.2094)</f>
        <v>2.115793499547011E-5</v>
      </c>
      <c r="W123" s="7">
        <f>(M123*(T123/L123))/S123</f>
        <v>2.3731267426227925E-5</v>
      </c>
      <c r="X123" s="16">
        <f>(W123/V123)</f>
        <v>1.1216249332134143</v>
      </c>
      <c r="Y123" s="2">
        <f>(V123/R123)</f>
        <v>0.21157934995470101</v>
      </c>
      <c r="Z123" s="2">
        <f>(W123/R123)</f>
        <v>0.23731267426227914</v>
      </c>
    </row>
    <row r="124" spans="1:27" x14ac:dyDescent="0.2">
      <c r="A124" s="10" t="s">
        <v>369</v>
      </c>
      <c r="B124" s="10" t="s">
        <v>369</v>
      </c>
      <c r="C124" s="11">
        <v>16</v>
      </c>
      <c r="D124" t="s">
        <v>27</v>
      </c>
      <c r="E124">
        <v>11</v>
      </c>
      <c r="F124" s="11" t="s">
        <v>363</v>
      </c>
      <c r="G124" s="11">
        <v>1.0300000000000001E-3</v>
      </c>
      <c r="H124" s="11">
        <v>8.3000000000000001E-4</v>
      </c>
      <c r="I124" s="11">
        <v>4</v>
      </c>
      <c r="J124">
        <v>35</v>
      </c>
      <c r="K124" s="13">
        <v>0.5</v>
      </c>
      <c r="L124" s="13">
        <v>0.25</v>
      </c>
      <c r="M124" s="19">
        <v>5.7955637200000002E-5</v>
      </c>
      <c r="N124" s="19">
        <v>5.2872567307692303E-5</v>
      </c>
      <c r="O124" t="s">
        <v>364</v>
      </c>
      <c r="R124" s="3">
        <f>G124-H124</f>
        <v>2.0000000000000009E-4</v>
      </c>
      <c r="S124" s="5">
        <f>I124+(J124/60)</f>
        <v>4.583333333333333</v>
      </c>
      <c r="T124" s="8">
        <f>K124+0.048+0.03-(1.01*R124)</f>
        <v>0.57779800000000003</v>
      </c>
      <c r="U124" s="7">
        <f>(N124*((T124/L124))/S124)</f>
        <v>2.6661524635854543E-5</v>
      </c>
      <c r="V124" s="7">
        <f>(U124-(W124*0.2094))/(1-0.2094)</f>
        <v>2.598263288638052E-5</v>
      </c>
      <c r="W124" s="7">
        <f>(M124*(T124/L124))/S124</f>
        <v>2.9224713829427439E-5</v>
      </c>
      <c r="X124" s="16">
        <f>(W124/V124)</f>
        <v>1.1247787688501092</v>
      </c>
      <c r="Y124" s="2">
        <f>(V124/R124)</f>
        <v>0.12991316443190254</v>
      </c>
      <c r="Z124" s="2">
        <f>(W124/R124)</f>
        <v>0.14612356914713712</v>
      </c>
    </row>
    <row r="125" spans="1:27" x14ac:dyDescent="0.2">
      <c r="A125" s="10" t="s">
        <v>369</v>
      </c>
      <c r="B125" s="10" t="s">
        <v>369</v>
      </c>
      <c r="C125" s="11">
        <v>21</v>
      </c>
      <c r="D125" t="s">
        <v>23</v>
      </c>
      <c r="E125">
        <v>17</v>
      </c>
      <c r="F125" s="11" t="s">
        <v>363</v>
      </c>
      <c r="G125" s="11">
        <v>1.5299999999999999E-3</v>
      </c>
      <c r="H125" s="11">
        <v>1.48E-3</v>
      </c>
      <c r="I125" s="11">
        <v>4</v>
      </c>
      <c r="J125">
        <v>15</v>
      </c>
      <c r="K125" s="13">
        <v>0.5</v>
      </c>
      <c r="L125" s="13">
        <v>0.25</v>
      </c>
      <c r="M125" s="19">
        <v>7.3617295499999995E-5</v>
      </c>
      <c r="N125" s="19">
        <v>6.7057371134020629E-5</v>
      </c>
      <c r="O125" t="s">
        <v>383</v>
      </c>
      <c r="P125" s="11"/>
      <c r="R125" s="3">
        <f>G125-H125</f>
        <v>4.9999999999999914E-5</v>
      </c>
      <c r="S125" s="5">
        <f>I125+(J125/60)</f>
        <v>4.25</v>
      </c>
      <c r="T125" s="8">
        <f>K125+0.048+0.03-(1.01*R125)</f>
        <v>0.57794950000000012</v>
      </c>
      <c r="U125" s="7">
        <f>(N125*((T125/L125))/S125)</f>
        <v>3.647602269950274E-5</v>
      </c>
      <c r="V125" s="7">
        <f>(U125-(W125*0.2094))/(1-0.2094)</f>
        <v>3.5530918586718396E-5</v>
      </c>
      <c r="W125" s="7">
        <f>(M125*(T125/L125))/S125</f>
        <v>4.0044309765249182E-5</v>
      </c>
      <c r="X125" s="16">
        <f>(W125/V125)</f>
        <v>1.1270271458790235</v>
      </c>
      <c r="Y125" s="2">
        <f>(V125/R125)</f>
        <v>0.71061837173436915</v>
      </c>
      <c r="Z125" s="2">
        <f>(W125/R125)</f>
        <v>0.80088619530498506</v>
      </c>
    </row>
    <row r="126" spans="1:27" x14ac:dyDescent="0.2">
      <c r="A126" s="10" t="s">
        <v>369</v>
      </c>
      <c r="B126" s="10" t="s">
        <v>369</v>
      </c>
      <c r="C126" s="11">
        <v>20</v>
      </c>
      <c r="D126" t="s">
        <v>23</v>
      </c>
      <c r="E126">
        <v>5</v>
      </c>
      <c r="F126" s="11" t="s">
        <v>366</v>
      </c>
      <c r="G126" s="11">
        <v>8.8000000000000003E-4</v>
      </c>
      <c r="H126" s="11">
        <v>7.7999999999999999E-4</v>
      </c>
      <c r="I126" s="11">
        <v>4</v>
      </c>
      <c r="J126">
        <v>26</v>
      </c>
      <c r="K126" s="13">
        <v>0.5</v>
      </c>
      <c r="L126" s="13">
        <v>0.25</v>
      </c>
      <c r="M126" s="19">
        <v>5.8147451900000002E-5</v>
      </c>
      <c r="N126" s="19">
        <v>5.2921460784313717E-5</v>
      </c>
      <c r="O126" t="s">
        <v>368</v>
      </c>
      <c r="R126" s="3">
        <f>G126-H126</f>
        <v>1.0000000000000005E-4</v>
      </c>
      <c r="S126" s="5">
        <f>I126+(J126/60)</f>
        <v>4.4333333333333336</v>
      </c>
      <c r="T126" s="8">
        <f>K126+0.048+0.03-(1.01*R126)</f>
        <v>0.57789900000000005</v>
      </c>
      <c r="U126" s="7">
        <f>(N126*((T126/L126))/S126)</f>
        <v>2.7593918134551081E-5</v>
      </c>
      <c r="V126" s="7">
        <f>(U126-(W126*0.2094))/(1-0.2094)</f>
        <v>2.6872195904369098E-5</v>
      </c>
      <c r="W126" s="7">
        <f>(M126*(T126/L126))/S126</f>
        <v>3.0318815914789264E-5</v>
      </c>
      <c r="X126" s="16">
        <f>(W126/V126)</f>
        <v>1.1282597083872772</v>
      </c>
      <c r="Y126" s="2">
        <f>(V126/R126)</f>
        <v>0.26872195904369084</v>
      </c>
      <c r="Z126" s="2">
        <f>(W126/R126)</f>
        <v>0.30318815914789249</v>
      </c>
    </row>
    <row r="127" spans="1:27" x14ac:dyDescent="0.2">
      <c r="A127" s="10" t="s">
        <v>369</v>
      </c>
      <c r="B127" s="10" t="s">
        <v>369</v>
      </c>
      <c r="C127" s="11">
        <v>29</v>
      </c>
      <c r="D127" t="s">
        <v>27</v>
      </c>
      <c r="E127">
        <v>12</v>
      </c>
      <c r="F127" s="11" t="s">
        <v>363</v>
      </c>
      <c r="G127" s="11">
        <v>1.1199999999999999E-3</v>
      </c>
      <c r="H127" s="11">
        <v>8.1999999999999998E-4</v>
      </c>
      <c r="I127" s="11">
        <v>4</v>
      </c>
      <c r="J127">
        <v>44</v>
      </c>
      <c r="K127" s="13">
        <v>0.5</v>
      </c>
      <c r="L127" s="13">
        <v>0.25</v>
      </c>
      <c r="M127" s="19">
        <v>7.1294752699999997E-5</v>
      </c>
      <c r="N127" s="19">
        <v>6.4802734693877547E-5</v>
      </c>
      <c r="O127" t="s">
        <v>364</v>
      </c>
      <c r="P127" s="11"/>
      <c r="R127" s="3">
        <f>G127-H127</f>
        <v>2.9999999999999992E-4</v>
      </c>
      <c r="S127" s="5">
        <f>I127+(J127/60)</f>
        <v>4.7333333333333334</v>
      </c>
      <c r="T127" s="8">
        <f>K127+0.048+0.03-(1.01*R127)</f>
        <v>0.57769700000000002</v>
      </c>
      <c r="U127" s="7">
        <f>(N127*((T127/L127))/S127)</f>
        <v>3.1636348246013224E-5</v>
      </c>
      <c r="V127" s="7">
        <f>(U127-(W127*0.2094))/(1-0.2094)</f>
        <v>3.0796902568939551E-5</v>
      </c>
      <c r="W127" s="7">
        <f>(M127*(T127/L127))/S127</f>
        <v>3.4805716690590334E-5</v>
      </c>
      <c r="X127" s="16">
        <f>(W127/V127)</f>
        <v>1.1301693932588501</v>
      </c>
      <c r="Y127" s="2">
        <f>(V127/R127)</f>
        <v>0.10265634189646519</v>
      </c>
      <c r="Z127" s="2">
        <f>(W127/R127)</f>
        <v>0.11601905563530114</v>
      </c>
    </row>
    <row r="128" spans="1:27" x14ac:dyDescent="0.2">
      <c r="A128" s="10" t="s">
        <v>369</v>
      </c>
      <c r="B128" s="10" t="s">
        <v>369</v>
      </c>
      <c r="C128" s="11">
        <v>30</v>
      </c>
      <c r="D128" t="s">
        <v>23</v>
      </c>
      <c r="E128">
        <v>15</v>
      </c>
      <c r="F128" s="11" t="s">
        <v>366</v>
      </c>
      <c r="G128" s="11">
        <v>8.3000000000000001E-4</v>
      </c>
      <c r="H128" s="11">
        <v>7.7999999999999999E-4</v>
      </c>
      <c r="I128" s="11">
        <v>4</v>
      </c>
      <c r="J128">
        <v>31</v>
      </c>
      <c r="K128" s="13">
        <v>0.5</v>
      </c>
      <c r="L128" s="13">
        <v>0.25</v>
      </c>
      <c r="M128" s="19">
        <v>4.6322134000000001E-5</v>
      </c>
      <c r="N128" s="19">
        <v>4.2063190476190478E-5</v>
      </c>
      <c r="O128" t="s">
        <v>383</v>
      </c>
      <c r="P128" s="11"/>
      <c r="R128" s="3">
        <f>G128-H128</f>
        <v>5.0000000000000023E-5</v>
      </c>
      <c r="S128" s="5">
        <f>I128+(J128/60)</f>
        <v>4.5166666666666666</v>
      </c>
      <c r="T128" s="8">
        <f>K128+0.048+0.03-(1.01*R128)</f>
        <v>0.57794950000000012</v>
      </c>
      <c r="U128" s="7">
        <f>(N128*((T128/L128))/S128)</f>
        <v>2.1529505450142336E-5</v>
      </c>
      <c r="V128" s="7">
        <f>(U128-(W128*0.2094))/(1-0.2094)</f>
        <v>2.0952136277953032E-5</v>
      </c>
      <c r="W128" s="7">
        <f>(M128*(T128/L128))/S128</f>
        <v>2.3709391159468344E-5</v>
      </c>
      <c r="X128" s="16">
        <f>(W128/V128)</f>
        <v>1.1315977924607452</v>
      </c>
      <c r="Y128" s="2">
        <f>(V128/R128)</f>
        <v>0.41904272555906047</v>
      </c>
      <c r="Z128" s="2">
        <f>(W128/R128)</f>
        <v>0.47418782318936664</v>
      </c>
    </row>
    <row r="129" spans="1:26" x14ac:dyDescent="0.2">
      <c r="A129" s="10" t="s">
        <v>369</v>
      </c>
      <c r="B129" s="10" t="s">
        <v>369</v>
      </c>
      <c r="C129" s="11">
        <v>3</v>
      </c>
      <c r="D129" t="s">
        <v>23</v>
      </c>
      <c r="E129">
        <v>16</v>
      </c>
      <c r="F129" s="11" t="s">
        <v>363</v>
      </c>
      <c r="G129" s="11">
        <v>9.6000000000000002E-4</v>
      </c>
      <c r="H129" s="11">
        <v>8.9999999999999998E-4</v>
      </c>
      <c r="I129" s="11">
        <v>4</v>
      </c>
      <c r="J129">
        <v>1</v>
      </c>
      <c r="K129" s="13">
        <v>0.5</v>
      </c>
      <c r="L129" s="13">
        <v>0.25</v>
      </c>
      <c r="M129" s="19">
        <v>4.3444314100000003E-5</v>
      </c>
      <c r="N129" s="19">
        <v>3.9276888888888888E-5</v>
      </c>
      <c r="O129" t="s">
        <v>378</v>
      </c>
      <c r="P129" s="11"/>
      <c r="R129" s="3">
        <f>G129-H129</f>
        <v>6.0000000000000049E-5</v>
      </c>
      <c r="S129" s="5">
        <f>I129+(J129/60)</f>
        <v>4.0166666666666666</v>
      </c>
      <c r="T129" s="8">
        <f>K129+0.048+0.03-(1.01*R129)</f>
        <v>0.5779394000000001</v>
      </c>
      <c r="U129" s="7">
        <f>(N129*((T129/L129))/S129)</f>
        <v>2.2605472131098205E-5</v>
      </c>
      <c r="V129" s="7">
        <f>(U129-(W129*0.2094))/(1-0.2094)</f>
        <v>2.1970193592582935E-5</v>
      </c>
      <c r="W129" s="7">
        <f>(M129*(T129/L129))/S129</f>
        <v>2.5003997501442866E-5</v>
      </c>
      <c r="X129" s="16">
        <f>(W129/V129)</f>
        <v>1.1380872633677717</v>
      </c>
      <c r="Y129" s="2">
        <f>(V129/R129)</f>
        <v>0.36616989320971527</v>
      </c>
      <c r="Z129" s="2">
        <f>(W129/R129)</f>
        <v>0.4167332916907141</v>
      </c>
    </row>
    <row r="130" spans="1:26" x14ac:dyDescent="0.2">
      <c r="A130" s="10" t="s">
        <v>369</v>
      </c>
      <c r="B130" s="10" t="s">
        <v>369</v>
      </c>
      <c r="C130" s="11">
        <v>19</v>
      </c>
      <c r="D130" t="s">
        <v>27</v>
      </c>
      <c r="E130">
        <v>19</v>
      </c>
      <c r="F130" s="11" t="s">
        <v>363</v>
      </c>
      <c r="G130" s="11">
        <v>8.8000000000000003E-4</v>
      </c>
      <c r="H130" s="11">
        <v>8.5999999999999998E-4</v>
      </c>
      <c r="I130" s="11">
        <v>5</v>
      </c>
      <c r="J130">
        <v>8</v>
      </c>
      <c r="K130" s="13">
        <v>0.5</v>
      </c>
      <c r="L130" s="13">
        <v>0.25</v>
      </c>
      <c r="M130" s="19">
        <v>6.2663616999999994E-5</v>
      </c>
      <c r="N130" s="19">
        <v>5.6629346938775515E-5</v>
      </c>
      <c r="O130" t="s">
        <v>383</v>
      </c>
      <c r="P130" s="11"/>
      <c r="R130" s="3">
        <f>G130-H130</f>
        <v>2.0000000000000052E-5</v>
      </c>
      <c r="S130" s="5">
        <f>I130+(J130/60)</f>
        <v>5.1333333333333337</v>
      </c>
      <c r="T130" s="8">
        <f>K130+0.048+0.03-(1.01*R130)</f>
        <v>0.57797980000000004</v>
      </c>
      <c r="U130" s="7">
        <f>(N130*((T130/L130))/S130)</f>
        <v>2.5504378143743438E-5</v>
      </c>
      <c r="V130" s="7">
        <f>(U130-(W130*0.2094))/(1-0.2094)</f>
        <v>2.4784568276239276E-5</v>
      </c>
      <c r="W130" s="7">
        <f>(M130*(T130/L130))/S130</f>
        <v>2.8222055704625918E-5</v>
      </c>
      <c r="X130" s="16">
        <f>(W130/V130)</f>
        <v>1.1386946663776318</v>
      </c>
      <c r="Y130" s="2">
        <f>(V130/R130)</f>
        <v>1.2392284138119605</v>
      </c>
      <c r="Z130" s="2">
        <f>(W130/R130)</f>
        <v>1.4111027852312923</v>
      </c>
    </row>
    <row r="131" spans="1:26" x14ac:dyDescent="0.2">
      <c r="A131" s="10" t="s">
        <v>369</v>
      </c>
      <c r="B131" s="10" t="s">
        <v>369</v>
      </c>
      <c r="C131" s="11">
        <v>11</v>
      </c>
      <c r="D131" t="s">
        <v>23</v>
      </c>
      <c r="E131">
        <v>1</v>
      </c>
      <c r="F131" s="11" t="s">
        <v>366</v>
      </c>
      <c r="G131" s="11">
        <v>1.06E-3</v>
      </c>
      <c r="H131" s="11">
        <v>1E-3</v>
      </c>
      <c r="I131" s="11">
        <v>4</v>
      </c>
      <c r="J131">
        <v>28</v>
      </c>
      <c r="K131" s="13">
        <v>0.5</v>
      </c>
      <c r="L131" s="13">
        <v>0.25</v>
      </c>
      <c r="M131" s="19">
        <v>2.8973729100000001E-5</v>
      </c>
      <c r="N131" s="19">
        <v>2.6159009615384611E-5</v>
      </c>
      <c r="O131" t="s">
        <v>364</v>
      </c>
      <c r="P131" s="11"/>
      <c r="R131" s="3">
        <f>G131-H131</f>
        <v>5.9999999999999941E-5</v>
      </c>
      <c r="S131" s="5">
        <f>I131+(J131/60)</f>
        <v>4.4666666666666668</v>
      </c>
      <c r="T131" s="8">
        <f>K131+0.048+0.03-(1.01*R131)</f>
        <v>0.5779394000000001</v>
      </c>
      <c r="U131" s="7">
        <f>(N131*((T131/L131))/S131)</f>
        <v>1.3538796108993686E-5</v>
      </c>
      <c r="V131" s="7">
        <f>(U131-(W131*0.2094))/(1-0.2094)</f>
        <v>1.3152950344527942E-5</v>
      </c>
      <c r="W131" s="7">
        <f>(M131*(T131/L131))/S131</f>
        <v>1.4995575771776009E-5</v>
      </c>
      <c r="X131" s="16">
        <f>(W131/V131)</f>
        <v>1.1400921754421935</v>
      </c>
      <c r="Y131" s="2">
        <f>(V131/R131)</f>
        <v>0.21921583907546591</v>
      </c>
      <c r="Z131" s="2">
        <f>(W131/R131)</f>
        <v>0.24992626286293373</v>
      </c>
    </row>
    <row r="132" spans="1:26" x14ac:dyDescent="0.2">
      <c r="A132" s="10" t="s">
        <v>369</v>
      </c>
      <c r="B132" s="10" t="s">
        <v>369</v>
      </c>
      <c r="C132" s="11">
        <v>1</v>
      </c>
      <c r="D132" t="s">
        <v>27</v>
      </c>
      <c r="E132">
        <v>10</v>
      </c>
      <c r="F132" s="11" t="s">
        <v>366</v>
      </c>
      <c r="G132" s="11">
        <v>6.8999999999999997E-4</v>
      </c>
      <c r="H132" s="11">
        <v>5.4000000000000001E-4</v>
      </c>
      <c r="I132" s="11">
        <v>4</v>
      </c>
      <c r="J132">
        <v>6</v>
      </c>
      <c r="K132" s="13">
        <v>0.5</v>
      </c>
      <c r="L132" s="13">
        <v>0.25</v>
      </c>
      <c r="M132" s="19">
        <v>5.5890221000000007E-5</v>
      </c>
      <c r="N132" s="19">
        <v>5.0431912087912079E-5</v>
      </c>
      <c r="O132" t="s">
        <v>364</v>
      </c>
      <c r="R132" s="3">
        <f>G132-H132</f>
        <v>1.4999999999999996E-4</v>
      </c>
      <c r="S132" s="5">
        <f>I132+(J132/60)</f>
        <v>4.0999999999999996</v>
      </c>
      <c r="T132" s="8">
        <f>K132+0.048+0.03-(1.01*R132)</f>
        <v>0.5778485000000001</v>
      </c>
      <c r="U132" s="7">
        <f>(N132*((T132/L132))/S132)</f>
        <v>2.8431224148421337E-5</v>
      </c>
      <c r="V132" s="7">
        <f>(U132-(W132*0.2094))/(1-0.2094)</f>
        <v>2.7616204454480013E-5</v>
      </c>
      <c r="W132" s="7">
        <f>(M132*(T132/L132))/S132</f>
        <v>3.1508371092213182E-5</v>
      </c>
      <c r="X132" s="16">
        <f>(W132/V132)</f>
        <v>1.1409377832550689</v>
      </c>
      <c r="Y132" s="2">
        <f>(V132/R132)</f>
        <v>0.18410802969653348</v>
      </c>
      <c r="Z132" s="2">
        <f>(W132/R132)</f>
        <v>0.21005580728142129</v>
      </c>
    </row>
    <row r="133" spans="1:26" x14ac:dyDescent="0.2">
      <c r="A133" s="10" t="s">
        <v>369</v>
      </c>
      <c r="B133" s="10" t="s">
        <v>369</v>
      </c>
      <c r="C133" s="11">
        <v>27</v>
      </c>
      <c r="D133" t="s">
        <v>23</v>
      </c>
      <c r="E133">
        <v>15</v>
      </c>
      <c r="F133" s="11" t="s">
        <v>366</v>
      </c>
      <c r="G133" s="11">
        <v>7.9000000000000001E-4</v>
      </c>
      <c r="H133" s="11"/>
      <c r="I133" s="11">
        <v>4</v>
      </c>
      <c r="J133">
        <v>23</v>
      </c>
      <c r="K133" s="13">
        <v>0.5</v>
      </c>
      <c r="L133" s="13">
        <v>0.25</v>
      </c>
      <c r="M133" s="19">
        <v>4.1485634000000001E-5</v>
      </c>
      <c r="N133" s="19">
        <v>3.7370991304347829E-5</v>
      </c>
      <c r="O133" t="s">
        <v>383</v>
      </c>
      <c r="P133" s="11" t="s">
        <v>385</v>
      </c>
      <c r="R133" s="3">
        <f>G133-H133</f>
        <v>7.9000000000000001E-4</v>
      </c>
      <c r="S133" s="5">
        <f>I133+(J133/60)</f>
        <v>4.3833333333333337</v>
      </c>
      <c r="T133" s="8">
        <f>K133+0.048+0.03-(1.01*R133)</f>
        <v>0.57720210000000005</v>
      </c>
      <c r="U133" s="7">
        <f>(N133*((T133/L133))/S133)</f>
        <v>1.9684211096533513E-5</v>
      </c>
      <c r="V133" s="7">
        <f>(U133-(W133*0.2094))/(1-0.2094)</f>
        <v>1.9110180037590927E-5</v>
      </c>
      <c r="W133" s="7">
        <f>(M133*(T133/L133))/S133</f>
        <v>2.1851493595100897E-5</v>
      </c>
      <c r="X133" s="16">
        <f>(W133/V133)</f>
        <v>1.1434478143124571</v>
      </c>
      <c r="Y133" s="2">
        <f>(V133/R133)</f>
        <v>2.4190101313406237E-2</v>
      </c>
      <c r="Z133" s="2">
        <f>(W133/R133)</f>
        <v>2.7660118474811261E-2</v>
      </c>
    </row>
    <row r="134" spans="1:26" x14ac:dyDescent="0.2">
      <c r="A134" s="10" t="s">
        <v>369</v>
      </c>
      <c r="B134" s="10" t="s">
        <v>369</v>
      </c>
      <c r="C134" s="11">
        <v>33</v>
      </c>
      <c r="D134" t="s">
        <v>27</v>
      </c>
      <c r="E134">
        <v>20</v>
      </c>
      <c r="F134" s="11" t="s">
        <v>366</v>
      </c>
      <c r="G134" s="11">
        <v>5.2999999999999998E-4</v>
      </c>
      <c r="H134" s="11">
        <v>5.1000000000000004E-4</v>
      </c>
      <c r="I134" s="11">
        <v>5</v>
      </c>
      <c r="J134">
        <v>27</v>
      </c>
      <c r="K134" s="13">
        <v>0.5</v>
      </c>
      <c r="L134" s="13">
        <v>0.25</v>
      </c>
      <c r="M134" s="19">
        <v>5.9399522000000006E-5</v>
      </c>
      <c r="N134" s="19">
        <v>5.3453755102040816E-5</v>
      </c>
      <c r="O134" t="s">
        <v>383</v>
      </c>
      <c r="P134" s="11"/>
      <c r="R134" s="3">
        <f>G134-H134</f>
        <v>1.9999999999999944E-5</v>
      </c>
      <c r="S134" s="5">
        <f>I134+(J134/60)</f>
        <v>5.45</v>
      </c>
      <c r="T134" s="8">
        <f>K134+0.048+0.03-(1.01*R134)</f>
        <v>0.57797980000000004</v>
      </c>
      <c r="U134" s="7">
        <f>(N134*((T134/L134))/S134)</f>
        <v>2.2675369308716718E-5</v>
      </c>
      <c r="V134" s="7">
        <f>(U134-(W134*0.2094))/(1-0.2094)</f>
        <v>2.2007327111770872E-5</v>
      </c>
      <c r="W134" s="7">
        <f>(M134*(T134/L134))/S134</f>
        <v>2.5197595483049988E-5</v>
      </c>
      <c r="X134" s="16">
        <f>(W134/V134)</f>
        <v>1.144963918383926</v>
      </c>
      <c r="Y134" s="2">
        <f>(V134/R134)</f>
        <v>1.1003663555885468</v>
      </c>
      <c r="Z134" s="2">
        <f>(W134/R134)</f>
        <v>1.259879774152503</v>
      </c>
    </row>
    <row r="135" spans="1:26" x14ac:dyDescent="0.2">
      <c r="A135" s="10" t="s">
        <v>369</v>
      </c>
      <c r="B135" s="10" t="s">
        <v>369</v>
      </c>
      <c r="C135" s="11">
        <v>17</v>
      </c>
      <c r="D135" t="s">
        <v>27</v>
      </c>
      <c r="E135">
        <v>22</v>
      </c>
      <c r="F135" s="11" t="s">
        <v>366</v>
      </c>
      <c r="G135" s="11">
        <v>7.1000000000000002E-4</v>
      </c>
      <c r="H135" s="11">
        <v>6.4999999999999997E-4</v>
      </c>
      <c r="I135" s="11">
        <v>4</v>
      </c>
      <c r="J135">
        <v>18</v>
      </c>
      <c r="K135" s="13">
        <v>0.5</v>
      </c>
      <c r="L135" s="13">
        <v>0.25</v>
      </c>
      <c r="M135" s="19">
        <v>6.9922756399999993E-5</v>
      </c>
      <c r="N135" s="19">
        <v>6.2797193877551019E-5</v>
      </c>
      <c r="O135" t="s">
        <v>383</v>
      </c>
      <c r="R135" s="3">
        <f>G135-H135</f>
        <v>6.0000000000000049E-5</v>
      </c>
      <c r="S135" s="5">
        <f>I135+(J135/60)</f>
        <v>4.3</v>
      </c>
      <c r="T135" s="8">
        <f>K135+0.048+0.03-(1.01*R135)</f>
        <v>0.5779394000000001</v>
      </c>
      <c r="U135" s="7">
        <f>(N135*((T135/L135))/S135)</f>
        <v>3.3760904698860947E-5</v>
      </c>
      <c r="V135" s="7">
        <f>(U135-(W135*0.2094))/(1-0.2094)</f>
        <v>3.2746262639466715E-5</v>
      </c>
      <c r="W135" s="7">
        <f>(M135*(T135/L135))/S135</f>
        <v>3.7591735702476431E-5</v>
      </c>
      <c r="X135" s="16">
        <f>(W135/V135)</f>
        <v>1.1479702620222014</v>
      </c>
      <c r="Y135" s="2">
        <f>(V135/R135)</f>
        <v>0.54577104399111143</v>
      </c>
      <c r="Z135" s="2">
        <f>(W135/R135)</f>
        <v>0.62652892837460672</v>
      </c>
    </row>
    <row r="136" spans="1:26" x14ac:dyDescent="0.2">
      <c r="A136" s="10" t="s">
        <v>369</v>
      </c>
      <c r="B136" s="10" t="s">
        <v>369</v>
      </c>
      <c r="C136" s="11">
        <v>19</v>
      </c>
      <c r="D136" t="s">
        <v>27</v>
      </c>
      <c r="E136">
        <v>11</v>
      </c>
      <c r="F136" s="11" t="s">
        <v>363</v>
      </c>
      <c r="G136" s="11">
        <v>1.2199999999999999E-3</v>
      </c>
      <c r="H136" s="11">
        <v>9.5E-4</v>
      </c>
      <c r="I136" s="11">
        <v>4</v>
      </c>
      <c r="J136">
        <v>41</v>
      </c>
      <c r="K136" s="13">
        <v>0.5</v>
      </c>
      <c r="L136" s="13">
        <v>0.25</v>
      </c>
      <c r="M136" s="19">
        <v>6.5792887200000013E-5</v>
      </c>
      <c r="N136" s="19">
        <v>5.8992072916666662E-5</v>
      </c>
      <c r="O136" t="s">
        <v>364</v>
      </c>
      <c r="R136" s="3">
        <f>G136-H136</f>
        <v>2.6999999999999995E-4</v>
      </c>
      <c r="S136" s="5">
        <f>I136+(J136/60)</f>
        <v>4.6833333333333336</v>
      </c>
      <c r="T136" s="8">
        <f>K136+0.048+0.03-(1.01*R136)</f>
        <v>0.57772730000000005</v>
      </c>
      <c r="U136" s="7">
        <f>(N136*((T136/L136))/S136)</f>
        <v>2.9108610113209076E-5</v>
      </c>
      <c r="V136" s="7">
        <f>(U136-(W136*0.2094))/(1-0.2094)</f>
        <v>2.8219800804001824E-5</v>
      </c>
      <c r="W136" s="7">
        <f>(M136*(T136/L136))/S136</f>
        <v>3.2464353379012589E-5</v>
      </c>
      <c r="X136" s="16">
        <f>(W136/V136)</f>
        <v>1.1504104371427331</v>
      </c>
      <c r="Y136" s="2">
        <f>(V136/R136)</f>
        <v>0.10451778075556233</v>
      </c>
      <c r="Z136" s="2">
        <f>(W136/R136)</f>
        <v>0.12023834584819479</v>
      </c>
    </row>
    <row r="137" spans="1:26" x14ac:dyDescent="0.2">
      <c r="A137" s="10" t="s">
        <v>369</v>
      </c>
      <c r="B137" s="10" t="s">
        <v>369</v>
      </c>
      <c r="C137" s="11">
        <v>6</v>
      </c>
      <c r="D137" t="s">
        <v>23</v>
      </c>
      <c r="E137">
        <v>4</v>
      </c>
      <c r="F137" s="11" t="s">
        <v>363</v>
      </c>
      <c r="G137" s="11">
        <v>1.14E-3</v>
      </c>
      <c r="H137" s="11">
        <v>9.3000000000000005E-4</v>
      </c>
      <c r="I137" s="11">
        <v>4</v>
      </c>
      <c r="J137">
        <v>12</v>
      </c>
      <c r="K137" s="13">
        <v>0.5</v>
      </c>
      <c r="L137" s="13">
        <v>0.25</v>
      </c>
      <c r="M137" s="19">
        <v>6.4123691600000002E-5</v>
      </c>
      <c r="N137" s="19">
        <v>5.7487541666666673E-5</v>
      </c>
      <c r="O137" t="s">
        <v>368</v>
      </c>
      <c r="P137" s="11"/>
      <c r="R137" s="3">
        <f>G137-H137</f>
        <v>2.099999999999999E-4</v>
      </c>
      <c r="S137" s="5">
        <f>I137+(J137/60)</f>
        <v>4.2</v>
      </c>
      <c r="T137" s="8">
        <f>K137+0.048+0.03-(1.01*R137)</f>
        <v>0.57778790000000002</v>
      </c>
      <c r="U137" s="7">
        <f>(N137*((T137/L137))/S137)</f>
        <v>3.1633910453091276E-5</v>
      </c>
      <c r="V137" s="7">
        <f>(U137-(W137*0.2094))/(1-0.2094)</f>
        <v>3.0666712874551315E-5</v>
      </c>
      <c r="W137" s="7">
        <f>(M137*(T137/L137))/S137</f>
        <v>3.5285612485534897E-5</v>
      </c>
      <c r="X137" s="16">
        <f>(W137/V137)</f>
        <v>1.1506160647174077</v>
      </c>
      <c r="Y137" s="2">
        <f>(V137/R137)</f>
        <v>0.14603196606929206</v>
      </c>
      <c r="Z137" s="2">
        <f>(W137/R137)</f>
        <v>0.16802672612159483</v>
      </c>
    </row>
    <row r="138" spans="1:26" x14ac:dyDescent="0.2">
      <c r="A138" s="10" t="s">
        <v>369</v>
      </c>
      <c r="B138" s="10" t="s">
        <v>369</v>
      </c>
      <c r="C138" s="11">
        <v>22</v>
      </c>
      <c r="D138" t="s">
        <v>27</v>
      </c>
      <c r="E138">
        <v>19</v>
      </c>
      <c r="F138" s="11" t="s">
        <v>363</v>
      </c>
      <c r="G138" s="11">
        <v>1.1100000000000001E-3</v>
      </c>
      <c r="H138" s="11">
        <v>9.7000000000000005E-4</v>
      </c>
      <c r="I138" s="11">
        <v>5</v>
      </c>
      <c r="J138">
        <v>15</v>
      </c>
      <c r="K138" s="13">
        <v>0.5</v>
      </c>
      <c r="L138" s="13">
        <v>0.25</v>
      </c>
      <c r="M138" s="19">
        <v>8.7172606999999999E-5</v>
      </c>
      <c r="N138" s="19">
        <v>7.8047040816326535E-5</v>
      </c>
      <c r="O138" t="s">
        <v>383</v>
      </c>
      <c r="P138" s="11"/>
      <c r="R138" s="3">
        <f>G138-H138</f>
        <v>1.4000000000000004E-4</v>
      </c>
      <c r="S138" s="5">
        <f>I138+(J138/60)</f>
        <v>5.25</v>
      </c>
      <c r="T138" s="8">
        <f>K138+0.048+0.03-(1.01*R138)</f>
        <v>0.57785860000000011</v>
      </c>
      <c r="U138" s="7">
        <f>(N138*((T138/L138))/S138)</f>
        <v>3.4362021897345002E-5</v>
      </c>
      <c r="V138" s="7">
        <f>(U138-(W138*0.2094))/(1-0.2094)</f>
        <v>3.3297874087558522E-5</v>
      </c>
      <c r="W138" s="7">
        <f>(M138*(T138/L138))/S138</f>
        <v>3.8379764296663013E-5</v>
      </c>
      <c r="X138" s="16">
        <f>(W138/V138)</f>
        <v>1.152619058974798</v>
      </c>
      <c r="Y138" s="2">
        <f>(V138/R138)</f>
        <v>0.23784195776827508</v>
      </c>
      <c r="Z138" s="2">
        <f>(W138/R138)</f>
        <v>0.27414117354759288</v>
      </c>
    </row>
    <row r="139" spans="1:26" x14ac:dyDescent="0.2">
      <c r="A139" s="10" t="s">
        <v>369</v>
      </c>
      <c r="B139" s="10" t="s">
        <v>369</v>
      </c>
      <c r="C139" s="11">
        <v>11</v>
      </c>
      <c r="D139" t="s">
        <v>23</v>
      </c>
      <c r="E139">
        <v>18</v>
      </c>
      <c r="F139" s="11" t="s">
        <v>366</v>
      </c>
      <c r="G139" s="11">
        <v>9.2000000000000003E-4</v>
      </c>
      <c r="H139" s="11">
        <v>8.3000000000000001E-4</v>
      </c>
      <c r="I139" s="11">
        <v>4</v>
      </c>
      <c r="J139">
        <v>24</v>
      </c>
      <c r="K139" s="13">
        <v>0.5</v>
      </c>
      <c r="L139" s="13">
        <v>0.25</v>
      </c>
      <c r="M139" s="19">
        <v>4.6944623000000001E-5</v>
      </c>
      <c r="N139" s="19">
        <v>4.2029561224489794E-5</v>
      </c>
      <c r="O139" t="s">
        <v>378</v>
      </c>
      <c r="P139" s="11"/>
      <c r="R139" s="3">
        <f>G139-H139</f>
        <v>9.0000000000000019E-5</v>
      </c>
      <c r="S139" s="5">
        <f>I139+(J139/60)</f>
        <v>4.4000000000000004</v>
      </c>
      <c r="T139" s="8">
        <f>K139+0.048+0.03-(1.01*R139)</f>
        <v>0.57790910000000006</v>
      </c>
      <c r="U139" s="7">
        <f>(N139*((T139/L139))/S139)</f>
        <v>2.2081150818763451E-5</v>
      </c>
      <c r="V139" s="7">
        <f>(U139-(W139*0.2094))/(1-0.2094)</f>
        <v>2.1397214453585202E-5</v>
      </c>
      <c r="W139" s="7">
        <f>(M139*(T139/L139))/S139</f>
        <v>2.4663386207063001E-5</v>
      </c>
      <c r="X139" s="16">
        <f>(W139/V139)</f>
        <v>1.1526447174029486</v>
      </c>
      <c r="Y139" s="2">
        <f>(V139/R139)</f>
        <v>0.23774682726205776</v>
      </c>
      <c r="Z139" s="2">
        <f>(W139/R139)</f>
        <v>0.27403762452292219</v>
      </c>
    </row>
    <row r="140" spans="1:26" x14ac:dyDescent="0.2">
      <c r="A140" s="10" t="s">
        <v>369</v>
      </c>
      <c r="B140" s="10" t="s">
        <v>369</v>
      </c>
      <c r="C140" s="11">
        <v>13</v>
      </c>
      <c r="D140" t="s">
        <v>23</v>
      </c>
      <c r="E140">
        <v>2</v>
      </c>
      <c r="F140" s="11" t="s">
        <v>363</v>
      </c>
      <c r="G140" s="11">
        <v>9.3000000000000005E-4</v>
      </c>
      <c r="H140" s="11">
        <v>8.9999999999999998E-4</v>
      </c>
      <c r="I140" s="11">
        <v>4</v>
      </c>
      <c r="J140">
        <v>15</v>
      </c>
      <c r="K140" s="13">
        <v>0.5</v>
      </c>
      <c r="L140" s="13">
        <v>0.25</v>
      </c>
      <c r="M140" s="19">
        <v>4.4411788700000002E-5</v>
      </c>
      <c r="N140" s="19">
        <v>3.9746712962962962E-5</v>
      </c>
      <c r="O140" t="s">
        <v>364</v>
      </c>
      <c r="P140" s="11"/>
      <c r="R140" s="3">
        <f>G140-H140</f>
        <v>3.0000000000000079E-5</v>
      </c>
      <c r="S140" s="5">
        <f>I140+(J140/60)</f>
        <v>4.25</v>
      </c>
      <c r="T140" s="8">
        <f>K140+0.048+0.03-(1.01*R140)</f>
        <v>0.57796970000000003</v>
      </c>
      <c r="U140" s="7">
        <f>(N140*((T140/L140))/S140)</f>
        <v>2.1621078369119827E-5</v>
      </c>
      <c r="V140" s="7">
        <f>(U140-(W140*0.2094))/(1-0.2094)</f>
        <v>2.0948946173908313E-5</v>
      </c>
      <c r="W140" s="7">
        <f>(M140*(T140/L140))/S140</f>
        <v>2.4158746533084602E-5</v>
      </c>
      <c r="X140" s="16">
        <f>(W140/V140)</f>
        <v>1.1532201349189612</v>
      </c>
      <c r="Y140" s="2">
        <f>(V140/R140)</f>
        <v>0.69829820579694191</v>
      </c>
      <c r="Z140" s="2">
        <f>(W140/R140)</f>
        <v>0.80529155110281792</v>
      </c>
    </row>
    <row r="141" spans="1:26" x14ac:dyDescent="0.2">
      <c r="A141" s="10" t="s">
        <v>369</v>
      </c>
      <c r="B141" s="10" t="s">
        <v>369</v>
      </c>
      <c r="C141" s="11">
        <v>19</v>
      </c>
      <c r="D141" t="s">
        <v>23</v>
      </c>
      <c r="E141">
        <v>2</v>
      </c>
      <c r="F141" s="11" t="s">
        <v>363</v>
      </c>
      <c r="G141" s="11">
        <v>1.6999999999999999E-3</v>
      </c>
      <c r="H141" s="11">
        <v>1.4499999999999999E-3</v>
      </c>
      <c r="I141" s="11">
        <v>4</v>
      </c>
      <c r="J141">
        <v>31</v>
      </c>
      <c r="K141" s="13">
        <v>0.5</v>
      </c>
      <c r="L141" s="13">
        <v>0.25</v>
      </c>
      <c r="M141" s="19">
        <v>9.3992918700000003E-5</v>
      </c>
      <c r="N141" s="19">
        <v>8.3782781954887199E-5</v>
      </c>
      <c r="O141" t="s">
        <v>364</v>
      </c>
      <c r="P141" s="11"/>
      <c r="R141" s="3">
        <f>G141-H141</f>
        <v>2.5000000000000001E-4</v>
      </c>
      <c r="S141" s="5">
        <f>I141+(J141/60)</f>
        <v>4.5166666666666666</v>
      </c>
      <c r="T141" s="8">
        <f>K141+0.048+0.03-(1.01*R141)</f>
        <v>0.57774750000000008</v>
      </c>
      <c r="U141" s="7">
        <f>(N141*((T141/L141))/S141)</f>
        <v>4.2868156000721357E-5</v>
      </c>
      <c r="V141" s="7">
        <f>(U141-(W141*0.2094))/(1-0.2094)</f>
        <v>4.1484489419834986E-5</v>
      </c>
      <c r="W141" s="7">
        <f>(M141*(T141/L141))/S141</f>
        <v>4.8092257236866356E-5</v>
      </c>
      <c r="X141" s="16">
        <f>(W141/V141)</f>
        <v>1.1592828526864307</v>
      </c>
      <c r="Y141" s="2">
        <f>(V141/R141)</f>
        <v>0.16593795767933994</v>
      </c>
      <c r="Z141" s="2">
        <f>(W141/R141)</f>
        <v>0.19236902894746541</v>
      </c>
    </row>
    <row r="142" spans="1:26" x14ac:dyDescent="0.2">
      <c r="A142" s="10" t="s">
        <v>369</v>
      </c>
      <c r="B142" s="10" t="s">
        <v>369</v>
      </c>
      <c r="C142" s="11">
        <v>17</v>
      </c>
      <c r="D142" t="s">
        <v>27</v>
      </c>
      <c r="E142">
        <v>8</v>
      </c>
      <c r="F142" s="11" t="s">
        <v>366</v>
      </c>
      <c r="G142" s="11">
        <v>7.6000000000000004E-4</v>
      </c>
      <c r="H142" s="11">
        <v>6.9999999999999999E-4</v>
      </c>
      <c r="I142" s="11">
        <v>4</v>
      </c>
      <c r="J142">
        <v>15</v>
      </c>
      <c r="K142" s="13">
        <v>0.5</v>
      </c>
      <c r="L142" s="13">
        <v>0.25</v>
      </c>
      <c r="M142" s="19">
        <v>6.2824771999999999E-5</v>
      </c>
      <c r="N142" s="19">
        <v>5.5936787037037031E-5</v>
      </c>
      <c r="O142" t="s">
        <v>368</v>
      </c>
      <c r="R142" s="3">
        <f>G142-H142</f>
        <v>6.0000000000000049E-5</v>
      </c>
      <c r="S142" s="5">
        <f>I142+(J142/60)</f>
        <v>4.25</v>
      </c>
      <c r="T142" s="8">
        <f>K142+0.048+0.03-(1.01*R142)</f>
        <v>0.5779394000000001</v>
      </c>
      <c r="U142" s="7">
        <f>(N142*((T142/L142))/S142)</f>
        <v>3.0426421777047495E-5</v>
      </c>
      <c r="V142" s="7">
        <f>(U142-(W142*0.2094))/(1-0.2094)</f>
        <v>2.9434070525643759E-5</v>
      </c>
      <c r="W142" s="7">
        <f>(M142*(T142/L142))/S142</f>
        <v>3.4173092738651109E-5</v>
      </c>
      <c r="X142" s="16">
        <f>(W142/V142)</f>
        <v>1.1610046496585849</v>
      </c>
      <c r="Y142" s="2">
        <f>(V142/R142)</f>
        <v>0.49056784209406223</v>
      </c>
      <c r="Z142" s="2">
        <f>(W142/R142)</f>
        <v>0.56955154564418464</v>
      </c>
    </row>
    <row r="143" spans="1:26" x14ac:dyDescent="0.2">
      <c r="A143" s="10" t="s">
        <v>369</v>
      </c>
      <c r="B143" s="10" t="s">
        <v>369</v>
      </c>
      <c r="C143" s="11">
        <v>17</v>
      </c>
      <c r="D143" t="s">
        <v>27</v>
      </c>
      <c r="E143">
        <v>11</v>
      </c>
      <c r="F143" s="11" t="s">
        <v>363</v>
      </c>
      <c r="G143" s="11">
        <v>1.07E-3</v>
      </c>
      <c r="H143" s="11">
        <v>8.8999999999999995E-4</v>
      </c>
      <c r="I143" s="11">
        <v>4</v>
      </c>
      <c r="J143">
        <v>37</v>
      </c>
      <c r="K143" s="13">
        <v>0.5</v>
      </c>
      <c r="L143" s="13">
        <v>0.25</v>
      </c>
      <c r="M143" s="19">
        <v>6.4031437200000009E-5</v>
      </c>
      <c r="N143" s="19">
        <v>5.700505208333334E-5</v>
      </c>
      <c r="O143" t="s">
        <v>364</v>
      </c>
      <c r="R143" s="3">
        <f>G143-H143</f>
        <v>1.8000000000000004E-4</v>
      </c>
      <c r="S143" s="5">
        <f>I143+(J143/60)</f>
        <v>4.6166666666666671</v>
      </c>
      <c r="T143" s="8">
        <f>K143+0.048+0.03-(1.01*R143)</f>
        <v>0.57781820000000006</v>
      </c>
      <c r="U143" s="7">
        <f>(N143*((T143/L143))/S143)</f>
        <v>2.8538821590496391E-5</v>
      </c>
      <c r="V143" s="7">
        <f>(U143-(W143*0.2094))/(1-0.2094)</f>
        <v>2.7607124998636281E-5</v>
      </c>
      <c r="W143" s="7">
        <f>(M143*(T143/L143))/S143</f>
        <v>3.2056487901502138E-5</v>
      </c>
      <c r="X143" s="16">
        <f>(W143/V143)</f>
        <v>1.1611671951746385</v>
      </c>
      <c r="Y143" s="2">
        <f>(V143/R143)</f>
        <v>0.15337291665909042</v>
      </c>
      <c r="Z143" s="2">
        <f>(W143/R143)</f>
        <v>0.17809159945278963</v>
      </c>
    </row>
    <row r="144" spans="1:26" x14ac:dyDescent="0.2">
      <c r="A144" s="10" t="s">
        <v>369</v>
      </c>
      <c r="B144" s="10" t="s">
        <v>369</v>
      </c>
      <c r="C144" s="11">
        <v>13</v>
      </c>
      <c r="D144" t="s">
        <v>27</v>
      </c>
      <c r="E144">
        <v>8</v>
      </c>
      <c r="F144" s="11" t="s">
        <v>366</v>
      </c>
      <c r="G144" s="11">
        <v>6.8999999999999997E-4</v>
      </c>
      <c r="H144" s="11">
        <v>6.7000000000000002E-4</v>
      </c>
      <c r="I144" s="11">
        <v>4</v>
      </c>
      <c r="J144">
        <v>6</v>
      </c>
      <c r="K144" s="13">
        <v>0.5</v>
      </c>
      <c r="L144" s="13">
        <v>0.25</v>
      </c>
      <c r="M144" s="19">
        <v>6.6305262000000006E-5</v>
      </c>
      <c r="N144" s="19">
        <v>5.8892629629629627E-5</v>
      </c>
      <c r="O144" t="s">
        <v>368</v>
      </c>
      <c r="R144" s="3">
        <f>G144-H144</f>
        <v>1.9999999999999944E-5</v>
      </c>
      <c r="S144" s="5">
        <f>I144+(J144/60)</f>
        <v>4.0999999999999996</v>
      </c>
      <c r="T144" s="8">
        <f>K144+0.048+0.03-(1.01*R144)</f>
        <v>0.57797980000000004</v>
      </c>
      <c r="U144" s="7">
        <f>(N144*((T144/L144))/S144)</f>
        <v>3.3208536872982843E-5</v>
      </c>
      <c r="V144" s="7">
        <f>(U144-(W144*0.2094))/(1-0.2094)</f>
        <v>3.2101451471140335E-5</v>
      </c>
      <c r="W144" s="7">
        <f>(M144*(T144/L144))/S144</f>
        <v>3.7388392263129376E-5</v>
      </c>
      <c r="X144" s="16">
        <f>(W144/V144)</f>
        <v>1.1646947583271141</v>
      </c>
      <c r="Y144" s="2">
        <f>(V144/R144)</f>
        <v>1.6050725735570213</v>
      </c>
      <c r="Z144" s="2">
        <f>(W144/R144)</f>
        <v>1.869419613156474</v>
      </c>
    </row>
    <row r="145" spans="1:27" x14ac:dyDescent="0.2">
      <c r="A145" s="10" t="s">
        <v>369</v>
      </c>
      <c r="B145" s="10" t="s">
        <v>369</v>
      </c>
      <c r="C145" s="11">
        <v>23</v>
      </c>
      <c r="D145" t="s">
        <v>27</v>
      </c>
      <c r="E145">
        <v>12</v>
      </c>
      <c r="F145" s="11" t="s">
        <v>363</v>
      </c>
      <c r="G145" s="11">
        <v>1.1000000000000001E-3</v>
      </c>
      <c r="H145" s="11">
        <v>1E-3</v>
      </c>
      <c r="I145" s="11">
        <v>4</v>
      </c>
      <c r="J145">
        <v>32</v>
      </c>
      <c r="K145" s="13">
        <v>0.5</v>
      </c>
      <c r="L145" s="13">
        <v>0.25</v>
      </c>
      <c r="M145" s="19">
        <v>3.8192792700000004E-5</v>
      </c>
      <c r="N145" s="19">
        <v>3.3901234693877552E-5</v>
      </c>
      <c r="O145" t="s">
        <v>364</v>
      </c>
      <c r="P145" s="11" t="s">
        <v>376</v>
      </c>
      <c r="R145" s="3">
        <f>G145-H145</f>
        <v>1.0000000000000005E-4</v>
      </c>
      <c r="S145" s="5">
        <f>I145+(J145/60)</f>
        <v>4.5333333333333332</v>
      </c>
      <c r="T145" s="8">
        <f>K145+0.048+0.03-(1.01*R145)</f>
        <v>0.57789900000000005</v>
      </c>
      <c r="U145" s="7">
        <f>(N145*((T145/L145))/S145)</f>
        <v>1.7286608495609247E-5</v>
      </c>
      <c r="V145" s="7">
        <f>(U145-(W145*0.2094))/(1-0.2094)</f>
        <v>1.6707007483805416E-5</v>
      </c>
      <c r="W145" s="7">
        <f>(M145*(T145/L145))/S145</f>
        <v>1.9474920625179975E-5</v>
      </c>
      <c r="X145" s="16">
        <f>(W145/V145)</f>
        <v>1.1656737835340996</v>
      </c>
      <c r="Y145" s="2">
        <f>(V145/R145)</f>
        <v>0.16707007483805408</v>
      </c>
      <c r="Z145" s="2">
        <f>(W145/R145)</f>
        <v>0.19474920625179967</v>
      </c>
    </row>
    <row r="146" spans="1:27" x14ac:dyDescent="0.2">
      <c r="A146" s="10" t="s">
        <v>369</v>
      </c>
      <c r="B146" s="10" t="s">
        <v>369</v>
      </c>
      <c r="C146" s="11">
        <v>20</v>
      </c>
      <c r="D146" t="s">
        <v>27</v>
      </c>
      <c r="E146">
        <v>11</v>
      </c>
      <c r="F146" s="11" t="s">
        <v>363</v>
      </c>
      <c r="G146" s="11">
        <v>1.1800000000000001E-3</v>
      </c>
      <c r="H146" s="11">
        <v>8.9999999999999998E-4</v>
      </c>
      <c r="I146" s="11">
        <v>4</v>
      </c>
      <c r="J146">
        <v>43</v>
      </c>
      <c r="K146" s="13">
        <v>0.5</v>
      </c>
      <c r="L146" s="13">
        <v>0.25</v>
      </c>
      <c r="M146" s="19">
        <v>8.5228847200000005E-5</v>
      </c>
      <c r="N146" s="19">
        <v>7.5522739583333337E-5</v>
      </c>
      <c r="O146" t="s">
        <v>364</v>
      </c>
      <c r="R146" s="3">
        <f>G146-H146</f>
        <v>2.8000000000000008E-4</v>
      </c>
      <c r="S146" s="5">
        <f>I146+(J146/60)</f>
        <v>4.7166666666666668</v>
      </c>
      <c r="T146" s="8">
        <f>K146+0.048+0.03-(1.01*R146)</f>
        <v>0.57771720000000004</v>
      </c>
      <c r="U146" s="7">
        <f>(N146*((T146/L146))/S146)</f>
        <v>3.7001372988053008E-5</v>
      </c>
      <c r="V146" s="7">
        <f>(U146-(W146*0.2094))/(1-0.2094)</f>
        <v>3.5741852972389019E-5</v>
      </c>
      <c r="W146" s="7">
        <f>(M146*(T146/L146))/S146</f>
        <v>4.175675276066022E-5</v>
      </c>
      <c r="X146" s="16">
        <f>(W146/V146)</f>
        <v>1.1682872959305657</v>
      </c>
      <c r="Y146" s="2">
        <f>(V146/R146)</f>
        <v>0.12764947490138931</v>
      </c>
      <c r="Z146" s="2">
        <f>(W146/R146)</f>
        <v>0.14913125985950074</v>
      </c>
    </row>
    <row r="147" spans="1:27" x14ac:dyDescent="0.2">
      <c r="A147" s="10" t="s">
        <v>369</v>
      </c>
      <c r="B147" s="10" t="s">
        <v>369</v>
      </c>
      <c r="C147" s="11">
        <v>14</v>
      </c>
      <c r="D147" t="s">
        <v>27</v>
      </c>
      <c r="E147">
        <v>14</v>
      </c>
      <c r="F147" s="11" t="s">
        <v>366</v>
      </c>
      <c r="G147" s="11">
        <v>6.8999999999999997E-4</v>
      </c>
      <c r="H147" s="11">
        <v>6.8999999999999997E-4</v>
      </c>
      <c r="I147" s="11">
        <v>4</v>
      </c>
      <c r="J147">
        <v>3</v>
      </c>
      <c r="K147" s="13">
        <v>0.5</v>
      </c>
      <c r="L147" s="13">
        <v>0.25</v>
      </c>
      <c r="M147" s="19">
        <v>1.9158766099999999E-5</v>
      </c>
      <c r="N147" s="19">
        <v>1.6952459183673469E-5</v>
      </c>
      <c r="O147" t="s">
        <v>378</v>
      </c>
      <c r="P147" s="11" t="s">
        <v>379</v>
      </c>
      <c r="R147" s="3">
        <f>G147-H147</f>
        <v>0</v>
      </c>
      <c r="S147" s="5">
        <f>I147+(J147/60)</f>
        <v>4.05</v>
      </c>
      <c r="T147" s="8">
        <f>K147+0.048+0.03-(1.01*R147)</f>
        <v>0.57800000000000007</v>
      </c>
      <c r="U147" s="7">
        <f>(N147*((T147/L147))/S147)</f>
        <v>9.6775520080624855E-6</v>
      </c>
      <c r="V147" s="7">
        <f>(U147-(W147*0.2094))/(1-0.2094)</f>
        <v>9.343957724283475E-6</v>
      </c>
      <c r="W147" s="7">
        <f>(M147*(T147/L147))/S147</f>
        <v>1.0937053635358027E-5</v>
      </c>
      <c r="X147" s="16">
        <f>(W147/V147)</f>
        <v>1.1704947687139409</v>
      </c>
      <c r="Y147" s="2" t="e">
        <f>(V147/R147)</f>
        <v>#DIV/0!</v>
      </c>
      <c r="Z147" s="2" t="e">
        <f>(W147/R147)</f>
        <v>#DIV/0!</v>
      </c>
    </row>
    <row r="148" spans="1:27" x14ac:dyDescent="0.2">
      <c r="A148" s="10" t="s">
        <v>369</v>
      </c>
      <c r="B148" s="10" t="s">
        <v>369</v>
      </c>
      <c r="C148" s="11">
        <v>17</v>
      </c>
      <c r="D148" t="s">
        <v>27</v>
      </c>
      <c r="E148">
        <v>19</v>
      </c>
      <c r="F148" s="11" t="s">
        <v>363</v>
      </c>
      <c r="G148" s="11">
        <v>1.2600000000000001E-3</v>
      </c>
      <c r="H148" s="11">
        <v>1.16E-3</v>
      </c>
      <c r="I148" s="11">
        <v>5</v>
      </c>
      <c r="J148">
        <v>3</v>
      </c>
      <c r="K148" s="13">
        <v>0.5</v>
      </c>
      <c r="L148" s="13">
        <v>0.25</v>
      </c>
      <c r="M148" s="19">
        <v>7.3514366999999998E-5</v>
      </c>
      <c r="N148" s="19">
        <v>6.490757142857142E-5</v>
      </c>
      <c r="O148" t="s">
        <v>383</v>
      </c>
      <c r="P148" s="11"/>
      <c r="R148" s="3">
        <f>G148-H148</f>
        <v>1.0000000000000005E-4</v>
      </c>
      <c r="S148" s="5">
        <f>I148+(J148/60)</f>
        <v>5.05</v>
      </c>
      <c r="T148" s="8">
        <f>K148+0.048+0.03-(1.01*R148)</f>
        <v>0.57789900000000005</v>
      </c>
      <c r="U148" s="7">
        <f>(N148*((T148/L148))/S148)</f>
        <v>2.9710907422574254E-5</v>
      </c>
      <c r="V148" s="7">
        <f>(U148-(W148*0.2094))/(1-0.2094)</f>
        <v>2.8667432752434194E-5</v>
      </c>
      <c r="W148" s="7">
        <f>(M148*(T148/L148))/S148</f>
        <v>3.3650597366283566E-5</v>
      </c>
      <c r="X148" s="16">
        <f>(W148/V148)</f>
        <v>1.1738266784083149</v>
      </c>
      <c r="Y148" s="2">
        <f>(V148/R148)</f>
        <v>0.2866743275243418</v>
      </c>
      <c r="Z148" s="2">
        <f>(W148/R148)</f>
        <v>0.33650597366283552</v>
      </c>
    </row>
    <row r="149" spans="1:27" x14ac:dyDescent="0.2">
      <c r="A149" s="10" t="s">
        <v>369</v>
      </c>
      <c r="B149" s="10" t="s">
        <v>369</v>
      </c>
      <c r="C149" s="11">
        <v>12</v>
      </c>
      <c r="D149" t="s">
        <v>23</v>
      </c>
      <c r="E149">
        <v>19</v>
      </c>
      <c r="F149" s="11" t="s">
        <v>366</v>
      </c>
      <c r="G149" s="11">
        <v>7.6999999999999996E-4</v>
      </c>
      <c r="H149" s="11">
        <v>6.4999999999999997E-4</v>
      </c>
      <c r="I149" s="11">
        <v>4</v>
      </c>
      <c r="J149">
        <v>52</v>
      </c>
      <c r="K149" s="13">
        <v>0.5</v>
      </c>
      <c r="L149" s="13">
        <v>0.25</v>
      </c>
      <c r="M149" s="19">
        <v>3.8465256999999995E-5</v>
      </c>
      <c r="N149" s="19">
        <v>3.3958438775510204E-5</v>
      </c>
      <c r="O149" t="s">
        <v>378</v>
      </c>
      <c r="P149" s="11" t="s">
        <v>391</v>
      </c>
      <c r="R149" s="3">
        <f>G149-H149</f>
        <v>1.1999999999999999E-4</v>
      </c>
      <c r="S149" s="5">
        <f>I149+(J149/60)</f>
        <v>4.8666666666666671</v>
      </c>
      <c r="T149" s="8">
        <f>K149+0.048+0.03-(1.01*R149)</f>
        <v>0.57787880000000003</v>
      </c>
      <c r="U149" s="7">
        <f>(N149*((T149/L149))/S149)</f>
        <v>1.6129201520108469E-5</v>
      </c>
      <c r="V149" s="7">
        <f>(U149-(W149*0.2094))/(1-0.2094)</f>
        <v>1.5562238071096251E-5</v>
      </c>
      <c r="W149" s="7">
        <f>(M149*(T149/L149))/S149</f>
        <v>1.8269799909741036E-5</v>
      </c>
      <c r="X149" s="16">
        <f>(W149/V149)</f>
        <v>1.1739828054470867</v>
      </c>
      <c r="Y149" s="2">
        <f>(V149/R149)</f>
        <v>0.12968531725913543</v>
      </c>
      <c r="Z149" s="2">
        <f>(W149/R149)</f>
        <v>0.15224833258117532</v>
      </c>
    </row>
    <row r="150" spans="1:27" x14ac:dyDescent="0.2">
      <c r="A150" s="10" t="s">
        <v>369</v>
      </c>
      <c r="B150" s="10" t="s">
        <v>369</v>
      </c>
      <c r="C150" s="11">
        <v>10</v>
      </c>
      <c r="D150" t="s">
        <v>27</v>
      </c>
      <c r="E150">
        <v>7</v>
      </c>
      <c r="F150" s="11" t="s">
        <v>366</v>
      </c>
      <c r="G150" s="11">
        <v>6.7000000000000002E-4</v>
      </c>
      <c r="H150" s="11">
        <v>6.4000000000000005E-4</v>
      </c>
      <c r="I150" s="11">
        <v>4</v>
      </c>
      <c r="J150">
        <v>23</v>
      </c>
      <c r="K150" s="13">
        <v>0.5</v>
      </c>
      <c r="L150" s="13">
        <v>0.25</v>
      </c>
      <c r="M150" s="19">
        <v>5.7654735800000004E-5</v>
      </c>
      <c r="N150" s="19">
        <v>5.0846480392156861E-5</v>
      </c>
      <c r="O150" t="s">
        <v>368</v>
      </c>
      <c r="P150" s="11"/>
      <c r="R150" s="3">
        <f>G150-H150</f>
        <v>2.999999999999997E-5</v>
      </c>
      <c r="S150" s="5">
        <f>I150+(J150/60)</f>
        <v>4.3833333333333337</v>
      </c>
      <c r="T150" s="8">
        <f>K150+0.048+0.03-(1.01*R150)</f>
        <v>0.57796970000000003</v>
      </c>
      <c r="U150" s="7">
        <f>(N150*((T150/L150))/S150)</f>
        <v>2.6817695834199953E-5</v>
      </c>
      <c r="V150" s="7">
        <f>(U150-(W150*0.2094))/(1-0.2094)</f>
        <v>2.5866617537283255E-5</v>
      </c>
      <c r="W150" s="7">
        <f>(M150*(T150/L150))/S150</f>
        <v>3.0408538725997197E-5</v>
      </c>
      <c r="X150" s="16">
        <f>(W150/V150)</f>
        <v>1.1755900701808952</v>
      </c>
      <c r="Y150" s="2">
        <f>(V150/R150)</f>
        <v>0.86222058457610939</v>
      </c>
      <c r="Z150" s="2">
        <f>(W150/R150)</f>
        <v>1.0136179575332409</v>
      </c>
    </row>
    <row r="151" spans="1:27" x14ac:dyDescent="0.2">
      <c r="A151" s="10" t="s">
        <v>369</v>
      </c>
      <c r="B151" s="10" t="s">
        <v>369</v>
      </c>
      <c r="C151" s="11">
        <v>6</v>
      </c>
      <c r="D151" t="s">
        <v>23</v>
      </c>
      <c r="E151">
        <v>16</v>
      </c>
      <c r="F151" s="11" t="s">
        <v>363</v>
      </c>
      <c r="G151" s="11">
        <v>9.7000000000000005E-4</v>
      </c>
      <c r="H151" s="11">
        <v>8.4000000000000003E-4</v>
      </c>
      <c r="I151" s="11">
        <v>4</v>
      </c>
      <c r="J151">
        <v>8</v>
      </c>
      <c r="K151" s="13">
        <v>0.5</v>
      </c>
      <c r="L151" s="13">
        <v>0.25</v>
      </c>
      <c r="M151" s="19">
        <v>5.7870804100000004E-5</v>
      </c>
      <c r="N151" s="19">
        <v>5.0878434343434344E-5</v>
      </c>
      <c r="O151" t="s">
        <v>378</v>
      </c>
      <c r="P151" s="11"/>
      <c r="R151" s="3">
        <f>G151-H151</f>
        <v>1.3000000000000002E-4</v>
      </c>
      <c r="S151" s="5">
        <f>I151+(J151/60)</f>
        <v>4.1333333333333337</v>
      </c>
      <c r="T151" s="8">
        <f>K151+0.048+0.03-(1.01*R151)</f>
        <v>0.57786870000000012</v>
      </c>
      <c r="U151" s="7">
        <f>(N151*((T151/L151))/S151)</f>
        <v>2.845263359233138E-5</v>
      </c>
      <c r="V151" s="7">
        <f>(U151-(W151*0.2094))/(1-0.2094)</f>
        <v>2.7416935954602639E-5</v>
      </c>
      <c r="W151" s="7">
        <f>(M151*(T151/L151))/S151</f>
        <v>3.2362960967633877E-5</v>
      </c>
      <c r="X151" s="16">
        <f>(W151/V151)</f>
        <v>1.1804003562331304</v>
      </c>
      <c r="Y151" s="2">
        <f>(V151/R151)</f>
        <v>0.2108995073430972</v>
      </c>
      <c r="Z151" s="2">
        <f>(W151/R151)</f>
        <v>0.24894585359718363</v>
      </c>
    </row>
    <row r="152" spans="1:27" x14ac:dyDescent="0.2">
      <c r="A152" s="10" t="s">
        <v>369</v>
      </c>
      <c r="B152" s="10" t="s">
        <v>369</v>
      </c>
      <c r="C152" s="11">
        <v>20</v>
      </c>
      <c r="D152" t="s">
        <v>23</v>
      </c>
      <c r="E152">
        <v>2</v>
      </c>
      <c r="F152" s="11" t="s">
        <v>363</v>
      </c>
      <c r="G152" s="11">
        <v>1.4E-3</v>
      </c>
      <c r="H152" s="11">
        <v>1.25E-3</v>
      </c>
      <c r="I152" s="11">
        <v>4</v>
      </c>
      <c r="J152">
        <v>33</v>
      </c>
      <c r="K152" s="13">
        <v>0.5</v>
      </c>
      <c r="L152" s="13">
        <v>0.25</v>
      </c>
      <c r="M152" s="19">
        <v>9.0153638700000009E-5</v>
      </c>
      <c r="N152" s="19">
        <v>7.9197135999999993E-5</v>
      </c>
      <c r="O152" t="s">
        <v>364</v>
      </c>
      <c r="P152" s="11"/>
      <c r="R152" s="3">
        <f>G152-H152</f>
        <v>1.4999999999999996E-4</v>
      </c>
      <c r="S152" s="5">
        <f>I152+(J152/60)</f>
        <v>4.55</v>
      </c>
      <c r="T152" s="8">
        <f>K152+0.048+0.03-(1.01*R152)</f>
        <v>0.5778485000000001</v>
      </c>
      <c r="U152" s="7">
        <f>(N152*((T152/L152))/S152)</f>
        <v>4.023204065221627E-5</v>
      </c>
      <c r="V152" s="7">
        <f>(U152-(W152*0.2094))/(1-0.2094)</f>
        <v>3.8757847456449161E-5</v>
      </c>
      <c r="W152" s="7">
        <f>(M152*(T152/L152))/S152</f>
        <v>4.5797929575680844E-5</v>
      </c>
      <c r="X152" s="16">
        <f>(W152/V152)</f>
        <v>1.1816427531777243</v>
      </c>
      <c r="Y152" s="2">
        <f>(V152/R152)</f>
        <v>0.25838564970966116</v>
      </c>
      <c r="Z152" s="2">
        <f>(W152/R152)</f>
        <v>0.30531953050453903</v>
      </c>
    </row>
    <row r="153" spans="1:27" x14ac:dyDescent="0.2">
      <c r="A153" s="10" t="s">
        <v>369</v>
      </c>
      <c r="B153" s="10" t="s">
        <v>369</v>
      </c>
      <c r="C153" s="11">
        <v>22</v>
      </c>
      <c r="D153" t="s">
        <v>27</v>
      </c>
      <c r="E153">
        <v>8</v>
      </c>
      <c r="F153" s="11" t="s">
        <v>366</v>
      </c>
      <c r="G153" s="11">
        <v>9.3999999999999997E-4</v>
      </c>
      <c r="H153" s="11">
        <v>5.9000000000000003E-4</v>
      </c>
      <c r="I153" s="11">
        <v>4</v>
      </c>
      <c r="J153">
        <v>27</v>
      </c>
      <c r="K153" s="13">
        <v>0.5</v>
      </c>
      <c r="L153" s="13">
        <v>0.25</v>
      </c>
      <c r="M153" s="19">
        <v>5.7438851999999999E-5</v>
      </c>
      <c r="N153" s="19">
        <v>5.0453546296296299E-5</v>
      </c>
      <c r="O153" t="s">
        <v>368</v>
      </c>
      <c r="R153" s="3">
        <f>G153-H153</f>
        <v>3.4999999999999994E-4</v>
      </c>
      <c r="S153" s="5">
        <f>I153+(J153/60)</f>
        <v>4.45</v>
      </c>
      <c r="T153" s="8">
        <f>K153+0.048+0.03-(1.01*R153)</f>
        <v>0.57764650000000006</v>
      </c>
      <c r="U153" s="7">
        <f>(N153*((T153/L153))/S153)</f>
        <v>2.6197136566870581E-5</v>
      </c>
      <c r="V153" s="7">
        <f>(U153-(W153*0.2094))/(1-0.2094)</f>
        <v>2.5236481647168652E-5</v>
      </c>
      <c r="W153" s="7">
        <f>(M153*(T153/L153))/S153</f>
        <v>2.9824136469049892E-5</v>
      </c>
      <c r="X153" s="16">
        <f>(W153/V153)</f>
        <v>1.1817866248560818</v>
      </c>
      <c r="Y153" s="2">
        <f>(V153/R153)</f>
        <v>7.2104233277624732E-2</v>
      </c>
      <c r="Z153" s="2">
        <f>(W153/R153)</f>
        <v>8.5211818482999704E-2</v>
      </c>
    </row>
    <row r="154" spans="1:27" x14ac:dyDescent="0.2">
      <c r="A154" s="10" t="s">
        <v>369</v>
      </c>
      <c r="B154" s="10" t="s">
        <v>369</v>
      </c>
      <c r="C154" s="11">
        <v>1</v>
      </c>
      <c r="D154" t="s">
        <v>23</v>
      </c>
      <c r="E154">
        <v>1</v>
      </c>
      <c r="F154" s="11" t="s">
        <v>363</v>
      </c>
      <c r="G154" s="11">
        <v>1.48E-3</v>
      </c>
      <c r="H154" s="11">
        <v>1.17E-3</v>
      </c>
      <c r="I154" s="11">
        <v>4</v>
      </c>
      <c r="J154">
        <v>2</v>
      </c>
      <c r="K154" s="13">
        <v>0.5</v>
      </c>
      <c r="L154" s="13">
        <v>0.25</v>
      </c>
      <c r="M154" s="19">
        <v>7.2294279099999997E-5</v>
      </c>
      <c r="N154" s="19">
        <v>6.3467235294117653E-5</v>
      </c>
      <c r="O154" t="s">
        <v>364</v>
      </c>
      <c r="P154" s="11"/>
      <c r="Q154" s="15"/>
      <c r="R154" s="3">
        <f>G154-H154</f>
        <v>3.0999999999999995E-4</v>
      </c>
      <c r="S154" s="5">
        <f>I154+(J154/60)</f>
        <v>4.0333333333333332</v>
      </c>
      <c r="T154" s="8">
        <f>K154+0.048+0.03-(1.01*R154)</f>
        <v>0.57768690000000011</v>
      </c>
      <c r="U154" s="7">
        <f>(N154*((T154/L154))/S154)</f>
        <v>3.6361180570541578E-5</v>
      </c>
      <c r="V154" s="7">
        <f>(U154-(W154*0.2094))/(1-0.2094)</f>
        <v>3.5021739706934752E-5</v>
      </c>
      <c r="W154" s="7">
        <f>(M154*(T154/L154))/S154</f>
        <v>4.1418305435716164E-5</v>
      </c>
      <c r="X154" s="16">
        <f>(W154/V154)</f>
        <v>1.1826455733583905</v>
      </c>
      <c r="Y154" s="2">
        <f>(V154/R154)</f>
        <v>0.11297335389333793</v>
      </c>
      <c r="Z154" s="2">
        <f>(W154/R154)</f>
        <v>0.13360743688940702</v>
      </c>
      <c r="AA154" s="12"/>
    </row>
    <row r="155" spans="1:27" x14ac:dyDescent="0.2">
      <c r="A155" s="10" t="s">
        <v>369</v>
      </c>
      <c r="B155" s="10" t="s">
        <v>369</v>
      </c>
      <c r="C155" s="11">
        <v>17</v>
      </c>
      <c r="D155" t="s">
        <v>23</v>
      </c>
      <c r="E155">
        <v>14</v>
      </c>
      <c r="F155" s="11" t="s">
        <v>363</v>
      </c>
      <c r="G155" s="11">
        <v>1.2099999999999999E-3</v>
      </c>
      <c r="H155" s="11">
        <v>9.8999999999999999E-4</v>
      </c>
      <c r="I155" s="11">
        <v>4</v>
      </c>
      <c r="J155">
        <v>10</v>
      </c>
      <c r="K155" s="13">
        <v>0.5</v>
      </c>
      <c r="L155" s="13">
        <v>0.25</v>
      </c>
      <c r="M155" s="19">
        <v>6.0610776099999998E-5</v>
      </c>
      <c r="N155" s="19">
        <v>5.3132051020408166E-5</v>
      </c>
      <c r="O155" t="s">
        <v>378</v>
      </c>
      <c r="P155" s="11"/>
      <c r="R155" s="3">
        <f>G155-H155</f>
        <v>2.1999999999999993E-4</v>
      </c>
      <c r="S155" s="5">
        <f>I155+(J155/60)</f>
        <v>4.166666666666667</v>
      </c>
      <c r="T155" s="8">
        <f>K155+0.048+0.03-(1.01*R155)</f>
        <v>0.57777780000000012</v>
      </c>
      <c r="U155" s="7">
        <f>(N155*((T155/L155))/S155)</f>
        <v>2.9470578766136824E-5</v>
      </c>
      <c r="V155" s="7">
        <f>(U155-(W155*0.2094))/(1-0.2094)</f>
        <v>2.8371877765664613E-5</v>
      </c>
      <c r="W155" s="7">
        <f>(M155*(T155/L155))/S155</f>
        <v>3.361877843649656E-5</v>
      </c>
      <c r="X155" s="16">
        <f>(W155/V155)</f>
        <v>1.1849331480337089</v>
      </c>
      <c r="Y155" s="2">
        <f>(V155/R155)</f>
        <v>0.12896308075302101</v>
      </c>
      <c r="Z155" s="2">
        <f>(W155/R155)</f>
        <v>0.15281262925680258</v>
      </c>
    </row>
    <row r="156" spans="1:27" x14ac:dyDescent="0.2">
      <c r="A156" s="10" t="s">
        <v>369</v>
      </c>
      <c r="B156" s="10" t="s">
        <v>369</v>
      </c>
      <c r="C156" s="11">
        <v>12</v>
      </c>
      <c r="D156" t="s">
        <v>27</v>
      </c>
      <c r="E156">
        <v>14</v>
      </c>
      <c r="F156" s="11" t="s">
        <v>366</v>
      </c>
      <c r="G156" s="11">
        <v>7.7999999999999999E-4</v>
      </c>
      <c r="H156" s="11">
        <v>7.3999999999999999E-4</v>
      </c>
      <c r="I156" s="11">
        <v>3</v>
      </c>
      <c r="J156">
        <v>58</v>
      </c>
      <c r="K156" s="13">
        <v>0.5</v>
      </c>
      <c r="L156" s="13">
        <v>0.25</v>
      </c>
      <c r="M156" s="19">
        <v>5.5745746099999995E-5</v>
      </c>
      <c r="N156" s="19">
        <v>4.8839265306122446E-5</v>
      </c>
      <c r="O156" t="s">
        <v>378</v>
      </c>
      <c r="P156" s="11"/>
      <c r="R156" s="3">
        <f>G156-H156</f>
        <v>3.9999999999999996E-5</v>
      </c>
      <c r="S156" s="5">
        <f>I156+(J156/60)</f>
        <v>3.9666666666666668</v>
      </c>
      <c r="T156" s="8">
        <f>K156+0.048+0.03-(1.01*R156)</f>
        <v>0.57795960000000002</v>
      </c>
      <c r="U156" s="7">
        <f>(N156*((T156/L156))/S156)</f>
        <v>2.8464324948524777E-5</v>
      </c>
      <c r="V156" s="7">
        <f>(U156-(W156*0.2094))/(1-0.2094)</f>
        <v>2.7398199175670746E-5</v>
      </c>
      <c r="W156" s="7">
        <f>(M156*(T156/L156))/S156</f>
        <v>3.2489535244696696E-5</v>
      </c>
      <c r="X156" s="16">
        <f>(W156/V156)</f>
        <v>1.1858273982308658</v>
      </c>
      <c r="Y156" s="2">
        <f>(V156/R156)</f>
        <v>0.68495497939176875</v>
      </c>
      <c r="Z156" s="2">
        <f>(W156/R156)</f>
        <v>0.81223838111741742</v>
      </c>
    </row>
    <row r="157" spans="1:27" x14ac:dyDescent="0.2">
      <c r="A157" s="10" t="s">
        <v>369</v>
      </c>
      <c r="B157" s="10" t="s">
        <v>369</v>
      </c>
      <c r="C157" s="11">
        <v>10</v>
      </c>
      <c r="D157" t="s">
        <v>23</v>
      </c>
      <c r="E157">
        <v>16</v>
      </c>
      <c r="F157" s="11" t="s">
        <v>363</v>
      </c>
      <c r="G157" s="11">
        <v>1.4499999999999999E-3</v>
      </c>
      <c r="H157" s="11">
        <v>1.3799999999999999E-3</v>
      </c>
      <c r="I157" s="11">
        <v>4</v>
      </c>
      <c r="J157">
        <v>18</v>
      </c>
      <c r="K157" s="13">
        <v>0.5</v>
      </c>
      <c r="L157" s="13">
        <v>0.25</v>
      </c>
      <c r="M157" s="19">
        <v>7.1150884100000005E-5</v>
      </c>
      <c r="N157" s="19">
        <v>6.223047474747475E-5</v>
      </c>
      <c r="O157" t="s">
        <v>383</v>
      </c>
      <c r="P157" s="11"/>
      <c r="R157" s="3">
        <f>G157-H157</f>
        <v>6.9999999999999967E-5</v>
      </c>
      <c r="S157" s="5">
        <f>I157+(J157/60)</f>
        <v>4.3</v>
      </c>
      <c r="T157" s="8">
        <f>K157+0.048+0.03-(1.01*R157)</f>
        <v>0.57792930000000009</v>
      </c>
      <c r="U157" s="7">
        <f>(N157*((T157/L157))/S157)</f>
        <v>3.3455641590210014E-5</v>
      </c>
      <c r="V157" s="7">
        <f>(U157-(W157*0.2094))/(1-0.2094)</f>
        <v>3.2185445123196831E-5</v>
      </c>
      <c r="W157" s="7">
        <f>(M157*(T157/L157))/S157</f>
        <v>3.8251330830041059E-5</v>
      </c>
      <c r="X157" s="16">
        <f>(W157/V157)</f>
        <v>1.1884667334450627</v>
      </c>
      <c r="Y157" s="2">
        <f>(V157/R157)</f>
        <v>0.45979207318852638</v>
      </c>
      <c r="Z157" s="2">
        <f>(W157/R157)</f>
        <v>0.54644758328630105</v>
      </c>
    </row>
    <row r="158" spans="1:27" x14ac:dyDescent="0.2">
      <c r="A158" s="10" t="s">
        <v>369</v>
      </c>
      <c r="B158" s="10" t="s">
        <v>369</v>
      </c>
      <c r="C158" s="11">
        <v>4</v>
      </c>
      <c r="D158" t="s">
        <v>27</v>
      </c>
      <c r="E158">
        <v>13</v>
      </c>
      <c r="F158" s="11" t="s">
        <v>366</v>
      </c>
      <c r="G158" s="11">
        <v>8.0000000000000004E-4</v>
      </c>
      <c r="H158" s="11">
        <v>6.9999999999999999E-4</v>
      </c>
      <c r="I158" s="11">
        <v>4</v>
      </c>
      <c r="J158">
        <v>0</v>
      </c>
      <c r="K158" s="13">
        <v>0.5</v>
      </c>
      <c r="L158" s="13">
        <v>0.25</v>
      </c>
      <c r="M158" s="19">
        <v>4.1476646499999999E-5</v>
      </c>
      <c r="N158" s="19">
        <v>3.6199326530612245E-5</v>
      </c>
      <c r="O158" t="s">
        <v>378</v>
      </c>
      <c r="R158" s="3">
        <f>G158-H158</f>
        <v>1.0000000000000005E-4</v>
      </c>
      <c r="S158" s="5">
        <f>I158+(J158/60)</f>
        <v>4</v>
      </c>
      <c r="T158" s="8">
        <f>K158+0.048+0.03-(1.01*R158)</f>
        <v>0.57789900000000005</v>
      </c>
      <c r="U158" s="7">
        <f>(N158*((T158/L158))/S158)</f>
        <v>2.0919554602714289E-5</v>
      </c>
      <c r="V158" s="7">
        <f>(U158-(W158*0.2094))/(1-0.2094)</f>
        <v>2.0111789220513504E-5</v>
      </c>
      <c r="W158" s="7">
        <f>(M158*(T158/L158))/S158</f>
        <v>2.3969312535703501E-5</v>
      </c>
      <c r="X158" s="16">
        <f>(W158/V158)</f>
        <v>1.1918040843057078</v>
      </c>
      <c r="Y158" s="2">
        <f>(V158/R158)</f>
        <v>0.20111789220513496</v>
      </c>
      <c r="Z158" s="2">
        <f>(W158/R158)</f>
        <v>0.23969312535703491</v>
      </c>
    </row>
    <row r="159" spans="1:27" x14ac:dyDescent="0.2">
      <c r="A159" s="10" t="s">
        <v>369</v>
      </c>
      <c r="B159" s="10" t="s">
        <v>369</v>
      </c>
      <c r="C159" s="11">
        <v>26</v>
      </c>
      <c r="D159" t="s">
        <v>27</v>
      </c>
      <c r="E159">
        <v>9</v>
      </c>
      <c r="F159" s="11" t="s">
        <v>366</v>
      </c>
      <c r="G159" s="11">
        <v>1.0300000000000001E-3</v>
      </c>
      <c r="H159" s="11">
        <v>9.5E-4</v>
      </c>
      <c r="I159" s="11">
        <v>4</v>
      </c>
      <c r="J159">
        <v>23</v>
      </c>
      <c r="K159" s="13">
        <v>0.5</v>
      </c>
      <c r="L159" s="13">
        <v>0.25</v>
      </c>
      <c r="M159" s="19">
        <v>8.0269059700000003E-5</v>
      </c>
      <c r="N159" s="19">
        <v>6.9867320388349518E-5</v>
      </c>
      <c r="O159" t="s">
        <v>368</v>
      </c>
      <c r="R159" s="3">
        <f>G159-H159</f>
        <v>8.0000000000000101E-5</v>
      </c>
      <c r="S159" s="5">
        <f>I159+(J159/60)</f>
        <v>4.3833333333333337</v>
      </c>
      <c r="T159" s="8">
        <f>K159+0.048+0.03-(1.01*R159)</f>
        <v>0.57791920000000008</v>
      </c>
      <c r="U159" s="7">
        <f>(N159*((T159/L159))/S159)</f>
        <v>3.684653922887785E-5</v>
      </c>
      <c r="V159" s="7">
        <f>(U159-(W159*0.2094))/(1-0.2094)</f>
        <v>3.5393596657059898E-5</v>
      </c>
      <c r="W159" s="7">
        <f>(M159*(T159/L159))/S159</f>
        <v>4.2332195376343339E-5</v>
      </c>
      <c r="X159" s="16">
        <f>(W159/V159)</f>
        <v>1.196041074506041</v>
      </c>
      <c r="Y159" s="2">
        <f>(V159/R159)</f>
        <v>0.44241995821324814</v>
      </c>
      <c r="Z159" s="2">
        <f>(W159/R159)</f>
        <v>0.52915244220429103</v>
      </c>
    </row>
    <row r="160" spans="1:27" x14ac:dyDescent="0.2">
      <c r="A160" s="10" t="s">
        <v>369</v>
      </c>
      <c r="B160" s="10" t="s">
        <v>369</v>
      </c>
      <c r="C160" s="11">
        <v>27</v>
      </c>
      <c r="D160" t="s">
        <v>27</v>
      </c>
      <c r="E160">
        <v>9</v>
      </c>
      <c r="F160" s="11" t="s">
        <v>366</v>
      </c>
      <c r="G160" s="11">
        <v>9.6000000000000002E-4</v>
      </c>
      <c r="H160" s="11">
        <v>9.1E-4</v>
      </c>
      <c r="I160" s="11">
        <v>4</v>
      </c>
      <c r="J160">
        <v>26</v>
      </c>
      <c r="K160" s="13">
        <v>0.5</v>
      </c>
      <c r="L160" s="13">
        <v>0.25</v>
      </c>
      <c r="M160" s="19">
        <v>5.5076509699999999E-5</v>
      </c>
      <c r="N160" s="19">
        <v>4.7883805825242717E-5</v>
      </c>
      <c r="O160" t="s">
        <v>368</v>
      </c>
      <c r="R160" s="3">
        <f>G160-H160</f>
        <v>5.0000000000000023E-5</v>
      </c>
      <c r="S160" s="5">
        <f>I160+(J160/60)</f>
        <v>4.4333333333333336</v>
      </c>
      <c r="T160" s="8">
        <f>K160+0.048+0.03-(1.01*R160)</f>
        <v>0.57794950000000012</v>
      </c>
      <c r="U160" s="7">
        <f>(N160*((T160/L160))/S160)</f>
        <v>2.4969402978763417E-5</v>
      </c>
      <c r="V160" s="7">
        <f>(U160-(W160*0.2094))/(1-0.2094)</f>
        <v>2.3975986075341508E-5</v>
      </c>
      <c r="W160" s="7">
        <f>(M160*(T160/L160))/S160</f>
        <v>2.8720097361979088E-5</v>
      </c>
      <c r="X160" s="16">
        <f>(W160/V160)</f>
        <v>1.1978692877001935</v>
      </c>
      <c r="Y160" s="2">
        <f>(V160/R160)</f>
        <v>0.47951972150682992</v>
      </c>
      <c r="Z160" s="2">
        <f>(W160/R160)</f>
        <v>0.57440194723958149</v>
      </c>
    </row>
    <row r="161" spans="1:26" x14ac:dyDescent="0.2">
      <c r="A161" s="10" t="s">
        <v>369</v>
      </c>
      <c r="B161" s="10" t="s">
        <v>369</v>
      </c>
      <c r="C161" s="11">
        <v>18</v>
      </c>
      <c r="D161" t="s">
        <v>27</v>
      </c>
      <c r="E161">
        <v>22</v>
      </c>
      <c r="F161" s="11" t="s">
        <v>366</v>
      </c>
      <c r="G161" s="11">
        <v>8.3000000000000001E-4</v>
      </c>
      <c r="H161" s="11">
        <v>7.5000000000000002E-4</v>
      </c>
      <c r="I161" s="11">
        <v>4</v>
      </c>
      <c r="J161">
        <v>21</v>
      </c>
      <c r="K161" s="13">
        <v>0.5</v>
      </c>
      <c r="L161" s="13">
        <v>0.25</v>
      </c>
      <c r="M161" s="19">
        <v>6.9626236399999999E-5</v>
      </c>
      <c r="N161" s="19">
        <v>6.0392214285714295E-5</v>
      </c>
      <c r="O161" t="s">
        <v>383</v>
      </c>
      <c r="R161" s="3">
        <f>G161-H161</f>
        <v>7.9999999999999993E-5</v>
      </c>
      <c r="S161" s="5">
        <f>I161+(J161/60)</f>
        <v>4.3499999999999996</v>
      </c>
      <c r="T161" s="8">
        <f>K161+0.048+0.03-(1.01*R161)</f>
        <v>0.57791920000000008</v>
      </c>
      <c r="U161" s="7">
        <f>(N161*((T161/L161))/S161)</f>
        <v>3.2093627739060771E-5</v>
      </c>
      <c r="V161" s="7">
        <f>(U161-(W161*0.2094))/(1-0.2094)</f>
        <v>3.0793911230846822E-5</v>
      </c>
      <c r="W161" s="7">
        <f>(M161*(T161/L161))/S161</f>
        <v>3.7000771346481741E-5</v>
      </c>
      <c r="X161" s="16">
        <f>(W161/V161)</f>
        <v>1.2015612784327765</v>
      </c>
      <c r="Y161" s="2">
        <f>(V161/R161)</f>
        <v>0.38492389038558533</v>
      </c>
      <c r="Z161" s="2">
        <f>(W161/R161)</f>
        <v>0.46250964183102183</v>
      </c>
    </row>
    <row r="162" spans="1:26" x14ac:dyDescent="0.2">
      <c r="A162" s="10" t="s">
        <v>369</v>
      </c>
      <c r="B162" s="10" t="s">
        <v>369</v>
      </c>
      <c r="C162" s="11">
        <v>10</v>
      </c>
      <c r="D162" t="s">
        <v>23</v>
      </c>
      <c r="E162">
        <v>18</v>
      </c>
      <c r="F162" s="11" t="s">
        <v>366</v>
      </c>
      <c r="G162" s="11">
        <v>8.9999999999999998E-4</v>
      </c>
      <c r="H162" s="11">
        <v>7.5000000000000002E-4</v>
      </c>
      <c r="I162" s="11">
        <v>4</v>
      </c>
      <c r="J162">
        <v>22</v>
      </c>
      <c r="K162" s="13">
        <v>0.5</v>
      </c>
      <c r="L162" s="13">
        <v>0.25</v>
      </c>
      <c r="M162" s="19">
        <v>4.8292252999999996E-5</v>
      </c>
      <c r="N162" s="19">
        <v>4.1667183673469384E-5</v>
      </c>
      <c r="O162" t="s">
        <v>378</v>
      </c>
      <c r="P162" s="11" t="s">
        <v>389</v>
      </c>
      <c r="R162" s="3">
        <f>G162-H162</f>
        <v>1.4999999999999996E-4</v>
      </c>
      <c r="S162" s="5">
        <f>I162+(J162/60)</f>
        <v>4.3666666666666663</v>
      </c>
      <c r="T162" s="8">
        <f>K162+0.048+0.03-(1.01*R162)</f>
        <v>0.5778485000000001</v>
      </c>
      <c r="U162" s="7">
        <f>(N162*((T162/L162))/S162)</f>
        <v>2.2055559925134759E-5</v>
      </c>
      <c r="V162" s="7">
        <f>(U162-(W162*0.2094))/(1-0.2094)</f>
        <v>2.1126734200214247E-5</v>
      </c>
      <c r="W162" s="7">
        <f>(M162*(T162/L162))/S162</f>
        <v>2.5562387136797409E-5</v>
      </c>
      <c r="X162" s="16">
        <f>(W162/V162)</f>
        <v>1.2099545009913639</v>
      </c>
      <c r="Y162" s="2">
        <f>(V162/R162)</f>
        <v>0.14084489466809502</v>
      </c>
      <c r="Z162" s="2">
        <f>(W162/R162)</f>
        <v>0.1704159142453161</v>
      </c>
    </row>
    <row r="163" spans="1:26" x14ac:dyDescent="0.2">
      <c r="A163" s="10" t="s">
        <v>369</v>
      </c>
      <c r="B163" s="10" t="s">
        <v>369</v>
      </c>
      <c r="C163" s="11">
        <v>12</v>
      </c>
      <c r="D163" t="s">
        <v>27</v>
      </c>
      <c r="E163">
        <v>8</v>
      </c>
      <c r="F163" s="11" t="s">
        <v>366</v>
      </c>
      <c r="G163" s="11">
        <v>6.3000000000000003E-4</v>
      </c>
      <c r="H163" s="11">
        <v>5.9999999999999995E-4</v>
      </c>
      <c r="I163" s="11">
        <v>4</v>
      </c>
      <c r="J163">
        <v>4</v>
      </c>
      <c r="K163" s="13">
        <v>0.5</v>
      </c>
      <c r="L163" s="13">
        <v>0.25</v>
      </c>
      <c r="M163" s="19">
        <v>4.7369862000000005E-5</v>
      </c>
      <c r="N163" s="19">
        <v>4.0807135922330097E-5</v>
      </c>
      <c r="O163" t="s">
        <v>368</v>
      </c>
      <c r="R163" s="3">
        <f>G163-H163</f>
        <v>3.0000000000000079E-5</v>
      </c>
      <c r="S163" s="5">
        <f>I163+(J163/60)</f>
        <v>4.0666666666666664</v>
      </c>
      <c r="T163" s="8">
        <f>K163+0.048+0.03-(1.01*R163)</f>
        <v>0.57796970000000003</v>
      </c>
      <c r="U163" s="7">
        <f>(N163*((T163/L163))/S163)</f>
        <v>2.3198644039562312E-5</v>
      </c>
      <c r="V163" s="7">
        <f>(U163-(W163*0.2094))/(1-0.2094)</f>
        <v>2.2210476391100887E-5</v>
      </c>
      <c r="W163" s="7">
        <f>(M163*(T163/L163))/S163</f>
        <v>2.6929519602473514E-5</v>
      </c>
      <c r="X163" s="16">
        <f>(W163/V163)</f>
        <v>1.2124692477673922</v>
      </c>
      <c r="Y163" s="2">
        <f>(V163/R163)</f>
        <v>0.74034921303669432</v>
      </c>
      <c r="Z163" s="2">
        <f>(W163/R163)</f>
        <v>0.89765065341578143</v>
      </c>
    </row>
    <row r="164" spans="1:26" x14ac:dyDescent="0.2">
      <c r="A164" s="10" t="s">
        <v>369</v>
      </c>
      <c r="B164" s="10" t="s">
        <v>369</v>
      </c>
      <c r="C164" s="11">
        <v>31</v>
      </c>
      <c r="D164" t="s">
        <v>27</v>
      </c>
      <c r="E164">
        <v>20</v>
      </c>
      <c r="F164" s="11" t="s">
        <v>366</v>
      </c>
      <c r="G164" s="11">
        <v>7.3999999999999999E-4</v>
      </c>
      <c r="H164" s="11">
        <v>7.2000000000000005E-4</v>
      </c>
      <c r="I164" s="11">
        <v>5</v>
      </c>
      <c r="J164">
        <v>22</v>
      </c>
      <c r="K164" s="13">
        <v>0.5</v>
      </c>
      <c r="L164" s="13">
        <v>0.25</v>
      </c>
      <c r="M164" s="19">
        <v>8.0611482000000003E-5</v>
      </c>
      <c r="N164" s="19">
        <v>6.9426785714285716E-5</v>
      </c>
      <c r="O164" t="s">
        <v>383</v>
      </c>
      <c r="P164" s="11"/>
      <c r="R164" s="3">
        <f>G164-H164</f>
        <v>1.9999999999999944E-5</v>
      </c>
      <c r="S164" s="5">
        <f>I164+(J164/60)</f>
        <v>5.3666666666666663</v>
      </c>
      <c r="T164" s="8">
        <f>K164+0.048+0.03-(1.01*R164)</f>
        <v>0.57797980000000004</v>
      </c>
      <c r="U164" s="7">
        <f>(N164*((T164/L164))/S164)</f>
        <v>2.9908531469653953E-5</v>
      </c>
      <c r="V164" s="7">
        <f>(U164-(W164*0.2094))/(1-0.2094)</f>
        <v>2.8632351002049362E-5</v>
      </c>
      <c r="W164" s="7">
        <f>(M164*(T164/L164))/S164</f>
        <v>3.4726813598059833E-5</v>
      </c>
      <c r="X164" s="16">
        <f>(W164/V164)</f>
        <v>1.2128523290167217</v>
      </c>
      <c r="Y164" s="2">
        <f>(V164/R164)</f>
        <v>1.4316175501024722</v>
      </c>
      <c r="Z164" s="2">
        <f>(W164/R164)</f>
        <v>1.7363406799029966</v>
      </c>
    </row>
    <row r="165" spans="1:26" x14ac:dyDescent="0.2">
      <c r="A165" s="10" t="s">
        <v>369</v>
      </c>
      <c r="B165" s="10" t="s">
        <v>369</v>
      </c>
      <c r="C165" s="11">
        <v>15</v>
      </c>
      <c r="D165" t="s">
        <v>23</v>
      </c>
      <c r="E165">
        <v>17</v>
      </c>
      <c r="F165" s="11" t="s">
        <v>363</v>
      </c>
      <c r="G165" s="11">
        <v>1.66E-3</v>
      </c>
      <c r="H165" s="11">
        <v>1.48E-3</v>
      </c>
      <c r="I165" s="11">
        <v>4</v>
      </c>
      <c r="J165">
        <v>0</v>
      </c>
      <c r="K165" s="13">
        <v>0.5</v>
      </c>
      <c r="L165" s="13">
        <v>0.25</v>
      </c>
      <c r="M165" s="19">
        <v>6.7358675499999999E-5</v>
      </c>
      <c r="N165" s="19">
        <v>5.7968536082474234E-5</v>
      </c>
      <c r="O165" t="s">
        <v>383</v>
      </c>
      <c r="P165" s="11"/>
      <c r="R165" s="3">
        <f>G165-H165</f>
        <v>1.8000000000000004E-4</v>
      </c>
      <c r="S165" s="5">
        <f>I165+(J165/60)</f>
        <v>4</v>
      </c>
      <c r="T165" s="8">
        <f>K165+0.048+0.03-(1.01*R165)</f>
        <v>0.57781820000000006</v>
      </c>
      <c r="U165" s="7">
        <f>(N165*((T165/L165))/S165)</f>
        <v>3.3495275175810317E-5</v>
      </c>
      <c r="V165" s="7">
        <f>(U165-(W165*0.2094))/(1-0.2094)</f>
        <v>3.2058187963967406E-5</v>
      </c>
      <c r="W165" s="7">
        <f>(M165*(T165/L165))/S165</f>
        <v>3.8921068631794105E-5</v>
      </c>
      <c r="X165" s="16">
        <f>(W165/V165)</f>
        <v>1.2140757511167009</v>
      </c>
      <c r="Y165" s="2">
        <f>(V165/R165)</f>
        <v>0.17810104424426332</v>
      </c>
      <c r="Z165" s="2">
        <f>(W165/R165)</f>
        <v>0.21622815906552276</v>
      </c>
    </row>
    <row r="166" spans="1:26" x14ac:dyDescent="0.2">
      <c r="A166" s="10" t="s">
        <v>369</v>
      </c>
      <c r="B166" s="10" t="s">
        <v>369</v>
      </c>
      <c r="C166" s="11">
        <v>1</v>
      </c>
      <c r="D166" t="s">
        <v>27</v>
      </c>
      <c r="E166">
        <v>13</v>
      </c>
      <c r="F166" s="11" t="s">
        <v>366</v>
      </c>
      <c r="G166" s="11">
        <v>7.1000000000000002E-4</v>
      </c>
      <c r="H166" s="11">
        <v>6.3000000000000003E-4</v>
      </c>
      <c r="I166" s="11">
        <v>3</v>
      </c>
      <c r="J166">
        <v>53</v>
      </c>
      <c r="K166" s="13">
        <v>0.5</v>
      </c>
      <c r="L166" s="13">
        <v>0.25</v>
      </c>
      <c r="M166" s="19">
        <v>5.7471456499999998E-5</v>
      </c>
      <c r="N166" s="19">
        <v>4.9457724489795926E-5</v>
      </c>
      <c r="O166" t="s">
        <v>378</v>
      </c>
      <c r="R166" s="3">
        <f>G166-H166</f>
        <v>7.9999999999999993E-5</v>
      </c>
      <c r="S166" s="5">
        <f>I166+(J166/60)</f>
        <v>3.8833333333333333</v>
      </c>
      <c r="T166" s="8">
        <f>K166+0.048+0.03-(1.01*R166)</f>
        <v>0.57791920000000008</v>
      </c>
      <c r="U166" s="7">
        <f>(N166*((T166/L166))/S166)</f>
        <v>2.9441272347773326E-5</v>
      </c>
      <c r="V166" s="7">
        <f>(U166-(W166*0.2094))/(1-0.2094)</f>
        <v>2.8177766878720003E-5</v>
      </c>
      <c r="W166" s="7">
        <f>(M166*(T166/L166))/S166</f>
        <v>3.421169939568907E-5</v>
      </c>
      <c r="X166" s="16">
        <f>(W166/V166)</f>
        <v>1.2141380664741721</v>
      </c>
      <c r="Y166" s="2">
        <f>(V166/R166)</f>
        <v>0.35222208598400007</v>
      </c>
      <c r="Z166" s="2">
        <f>(W166/R166)</f>
        <v>0.42764624244611343</v>
      </c>
    </row>
    <row r="167" spans="1:26" x14ac:dyDescent="0.2">
      <c r="A167" s="10" t="s">
        <v>369</v>
      </c>
      <c r="B167" s="10" t="s">
        <v>369</v>
      </c>
      <c r="C167" s="11">
        <v>14</v>
      </c>
      <c r="D167" t="s">
        <v>27</v>
      </c>
      <c r="E167">
        <v>11</v>
      </c>
      <c r="F167" s="11" t="s">
        <v>366</v>
      </c>
      <c r="G167" s="11">
        <v>8.3000000000000001E-4</v>
      </c>
      <c r="H167" s="11">
        <v>7.2000000000000005E-4</v>
      </c>
      <c r="I167" s="11">
        <v>4</v>
      </c>
      <c r="J167">
        <v>30</v>
      </c>
      <c r="K167" s="13">
        <v>0.5</v>
      </c>
      <c r="L167" s="13">
        <v>0.25</v>
      </c>
      <c r="M167" s="19">
        <v>5.68885272E-5</v>
      </c>
      <c r="N167" s="19">
        <v>4.8853961165048534E-5</v>
      </c>
      <c r="O167" t="s">
        <v>364</v>
      </c>
      <c r="R167" s="3">
        <f>G167-H167</f>
        <v>1.0999999999999996E-4</v>
      </c>
      <c r="S167" s="5">
        <f>I167+(J167/60)</f>
        <v>4.5</v>
      </c>
      <c r="T167" s="8">
        <f>K167+0.048+0.03-(1.01*R167)</f>
        <v>0.57788890000000004</v>
      </c>
      <c r="U167" s="7">
        <f>(N167*((T167/L167))/S167)</f>
        <v>2.5095255002944548E-5</v>
      </c>
      <c r="V167" s="7">
        <f>(U167-(W167*0.2094))/(1-0.2094)</f>
        <v>2.4002119191667039E-5</v>
      </c>
      <c r="W167" s="7">
        <f>(M167*(T167/L167))/S167</f>
        <v>2.9222443027758294E-5</v>
      </c>
      <c r="X167" s="16">
        <f>(W167/V167)</f>
        <v>1.2174942885003099</v>
      </c>
      <c r="Y167" s="2">
        <f>(V167/R167)</f>
        <v>0.21820108356060952</v>
      </c>
      <c r="Z167" s="2">
        <f>(W167/R167)</f>
        <v>0.26565857297962092</v>
      </c>
    </row>
    <row r="168" spans="1:26" x14ac:dyDescent="0.2">
      <c r="A168" s="10" t="s">
        <v>369</v>
      </c>
      <c r="B168" s="10" t="s">
        <v>369</v>
      </c>
      <c r="C168" s="11">
        <v>30</v>
      </c>
      <c r="D168" t="s">
        <v>27</v>
      </c>
      <c r="E168">
        <v>20</v>
      </c>
      <c r="F168" s="11" t="s">
        <v>366</v>
      </c>
      <c r="G168" s="11">
        <v>8.0000000000000004E-4</v>
      </c>
      <c r="H168" s="11">
        <v>6.7000000000000002E-4</v>
      </c>
      <c r="I168" s="11">
        <v>5</v>
      </c>
      <c r="J168">
        <v>19</v>
      </c>
      <c r="K168" s="13">
        <v>0.5</v>
      </c>
      <c r="L168" s="13">
        <v>0.25</v>
      </c>
      <c r="M168" s="19">
        <v>6.3947772000000008E-5</v>
      </c>
      <c r="N168" s="19">
        <v>5.4813357142857143E-5</v>
      </c>
      <c r="O168" t="s">
        <v>383</v>
      </c>
      <c r="P168" s="11"/>
      <c r="R168" s="3">
        <f>G168-H168</f>
        <v>1.3000000000000002E-4</v>
      </c>
      <c r="S168" s="5">
        <f>I168+(J168/60)</f>
        <v>5.3166666666666664</v>
      </c>
      <c r="T168" s="8">
        <f>K168+0.048+0.03-(1.01*R168)</f>
        <v>0.57786870000000012</v>
      </c>
      <c r="U168" s="7">
        <f>(N168*((T168/L168))/S168)</f>
        <v>2.3830663399206453E-5</v>
      </c>
      <c r="V168" s="7">
        <f>(U168-(W168*0.2094))/(1-0.2094)</f>
        <v>2.2778821831307886E-5</v>
      </c>
      <c r="W168" s="7">
        <f>(M168*(T168/L168))/S168</f>
        <v>2.7801942976955293E-5</v>
      </c>
      <c r="X168" s="16">
        <f>(W168/V168)</f>
        <v>1.2205171620747952</v>
      </c>
      <c r="Y168" s="2">
        <f>(V168/R168)</f>
        <v>0.17522170639467602</v>
      </c>
      <c r="Z168" s="2">
        <f>(W168/R168)</f>
        <v>0.21386109982273299</v>
      </c>
    </row>
    <row r="169" spans="1:26" x14ac:dyDescent="0.2">
      <c r="A169" s="10" t="s">
        <v>369</v>
      </c>
      <c r="B169" s="10" t="s">
        <v>369</v>
      </c>
      <c r="C169" s="11">
        <v>5</v>
      </c>
      <c r="D169" t="s">
        <v>27</v>
      </c>
      <c r="E169">
        <v>13</v>
      </c>
      <c r="F169" s="11" t="s">
        <v>366</v>
      </c>
      <c r="G169" s="11">
        <v>8.4999999999999995E-4</v>
      </c>
      <c r="H169" s="11">
        <v>6.7000000000000002E-4</v>
      </c>
      <c r="I169" s="11">
        <v>4</v>
      </c>
      <c r="J169">
        <v>2</v>
      </c>
      <c r="K169" s="13">
        <v>0.5</v>
      </c>
      <c r="L169" s="13">
        <v>0.25</v>
      </c>
      <c r="M169" s="19">
        <v>5.5135776500000001E-5</v>
      </c>
      <c r="N169" s="19">
        <v>4.716830612244899E-5</v>
      </c>
      <c r="O169" t="s">
        <v>378</v>
      </c>
      <c r="R169" s="3">
        <f>G169-H169</f>
        <v>1.7999999999999993E-4</v>
      </c>
      <c r="S169" s="5">
        <f>I169+(J169/60)</f>
        <v>4.0333333333333332</v>
      </c>
      <c r="T169" s="8">
        <f>K169+0.048+0.03-(1.01*R169)</f>
        <v>0.57781820000000006</v>
      </c>
      <c r="U169" s="7">
        <f>(N169*((T169/L169))/S169)</f>
        <v>2.7029460238733017E-5</v>
      </c>
      <c r="V169" s="7">
        <f>(U169-(W169*0.2094))/(1-0.2094)</f>
        <v>2.5820178714658446E-5</v>
      </c>
      <c r="W169" s="7">
        <f>(M169*(T169/L169))/S169</f>
        <v>3.1595162115205596E-5</v>
      </c>
      <c r="X169" s="16">
        <f>(W169/V169)</f>
        <v>1.223661635512562</v>
      </c>
      <c r="Y169" s="2">
        <f>(V169/R169)</f>
        <v>0.14344543730365808</v>
      </c>
      <c r="Z169" s="2">
        <f>(W169/R169)</f>
        <v>0.17552867841780895</v>
      </c>
    </row>
    <row r="170" spans="1:26" x14ac:dyDescent="0.2">
      <c r="A170" s="10" t="s">
        <v>369</v>
      </c>
      <c r="B170" s="10" t="s">
        <v>369</v>
      </c>
      <c r="C170" s="11">
        <v>3</v>
      </c>
      <c r="D170" t="s">
        <v>23</v>
      </c>
      <c r="E170">
        <v>18</v>
      </c>
      <c r="F170" s="11" t="s">
        <v>366</v>
      </c>
      <c r="G170" s="11">
        <v>8.1999999999999998E-4</v>
      </c>
      <c r="H170" s="11">
        <v>6.7000000000000002E-4</v>
      </c>
      <c r="I170" s="11">
        <v>4</v>
      </c>
      <c r="J170">
        <v>4</v>
      </c>
      <c r="K170" s="13">
        <v>0.5</v>
      </c>
      <c r="L170" s="13">
        <v>0.25</v>
      </c>
      <c r="M170" s="19">
        <v>3.6765413000000001E-5</v>
      </c>
      <c r="N170" s="19">
        <v>3.1357397959183678E-5</v>
      </c>
      <c r="O170" t="s">
        <v>378</v>
      </c>
      <c r="P170" s="11"/>
      <c r="R170" s="3">
        <f>G170-H170</f>
        <v>1.4999999999999996E-4</v>
      </c>
      <c r="S170" s="5">
        <f>I170+(J170/60)</f>
        <v>4.0666666666666664</v>
      </c>
      <c r="T170" s="8">
        <f>K170+0.048+0.03-(1.01*R170)</f>
        <v>0.5778485000000001</v>
      </c>
      <c r="U170" s="7">
        <f>(N170*((T170/L170))/S170)</f>
        <v>1.7822779057000676E-5</v>
      </c>
      <c r="V170" s="7">
        <f>(U170-(W170*0.2094))/(1-0.2094)</f>
        <v>1.7008650171744609E-5</v>
      </c>
      <c r="W170" s="7">
        <f>(M170*(T170/L170))/S170</f>
        <v>2.0896562708784104E-5</v>
      </c>
      <c r="X170" s="16">
        <f>(W170/V170)</f>
        <v>1.2285844260291883</v>
      </c>
      <c r="Y170" s="2">
        <f>(V170/R170)</f>
        <v>0.11339100114496409</v>
      </c>
      <c r="Z170" s="2">
        <f>(W170/R170)</f>
        <v>0.13931041805856073</v>
      </c>
    </row>
    <row r="171" spans="1:26" x14ac:dyDescent="0.2">
      <c r="A171" s="10" t="s">
        <v>369</v>
      </c>
      <c r="B171" s="10" t="s">
        <v>369</v>
      </c>
      <c r="C171" s="11">
        <v>7</v>
      </c>
      <c r="D171" t="s">
        <v>27</v>
      </c>
      <c r="E171">
        <v>21</v>
      </c>
      <c r="F171" s="11" t="s">
        <v>363</v>
      </c>
      <c r="G171" s="11">
        <v>1.0200000000000001E-3</v>
      </c>
      <c r="H171" s="11">
        <v>9.2000000000000003E-4</v>
      </c>
      <c r="I171" s="11">
        <v>4</v>
      </c>
      <c r="J171">
        <v>17</v>
      </c>
      <c r="K171" s="13">
        <v>0.5</v>
      </c>
      <c r="L171" s="13">
        <v>0.25</v>
      </c>
      <c r="M171" s="19">
        <v>5.6887069000000001E-5</v>
      </c>
      <c r="N171" s="19">
        <v>4.8461500000000003E-5</v>
      </c>
      <c r="O171" t="s">
        <v>378</v>
      </c>
      <c r="P171" s="11"/>
      <c r="R171" s="3">
        <f>G171-H171</f>
        <v>1.0000000000000005E-4</v>
      </c>
      <c r="S171" s="5">
        <f>I171+(J171/60)</f>
        <v>4.2833333333333332</v>
      </c>
      <c r="T171" s="8">
        <f>K171+0.048+0.03-(1.01*R171)</f>
        <v>0.57789900000000005</v>
      </c>
      <c r="U171" s="7">
        <f>(N171*((T171/L171))/S171)</f>
        <v>2.6153325187704284E-5</v>
      </c>
      <c r="V171" s="7">
        <f>(U171-(W171*0.2094))/(1-0.2094)</f>
        <v>2.494898502878036E-5</v>
      </c>
      <c r="W171" s="7">
        <f>(M171*(T171/L171))/S171</f>
        <v>3.0700370696993935E-5</v>
      </c>
      <c r="X171" s="16">
        <f>(W171/V171)</f>
        <v>1.2305258374871346</v>
      </c>
      <c r="Y171" s="2">
        <f>(V171/R171)</f>
        <v>0.24948985028780349</v>
      </c>
      <c r="Z171" s="2">
        <f>(W171/R171)</f>
        <v>0.30700370696993923</v>
      </c>
    </row>
    <row r="172" spans="1:26" x14ac:dyDescent="0.2">
      <c r="A172" s="10" t="s">
        <v>369</v>
      </c>
      <c r="B172" s="10" t="s">
        <v>369</v>
      </c>
      <c r="C172" s="11">
        <v>4</v>
      </c>
      <c r="D172" t="s">
        <v>23</v>
      </c>
      <c r="E172">
        <v>16</v>
      </c>
      <c r="F172" s="11" t="s">
        <v>363</v>
      </c>
      <c r="G172" s="11">
        <v>8.0999999999999996E-4</v>
      </c>
      <c r="H172" s="11">
        <v>8.0000000000000004E-4</v>
      </c>
      <c r="I172" s="11">
        <v>4</v>
      </c>
      <c r="J172">
        <v>3</v>
      </c>
      <c r="K172" s="13">
        <v>0.5</v>
      </c>
      <c r="L172" s="13">
        <v>0.25</v>
      </c>
      <c r="M172" s="19">
        <v>3.92091041E-5</v>
      </c>
      <c r="N172" s="19">
        <v>3.3278707070707068E-5</v>
      </c>
      <c r="O172" t="s">
        <v>378</v>
      </c>
      <c r="P172" s="11"/>
      <c r="R172" s="3">
        <f>G172-H172</f>
        <v>9.9999999999999178E-6</v>
      </c>
      <c r="S172" s="5">
        <f>I172+(J172/60)</f>
        <v>4.05</v>
      </c>
      <c r="T172" s="8">
        <f>K172+0.048+0.03-(1.01*R172)</f>
        <v>0.57798990000000006</v>
      </c>
      <c r="U172" s="7">
        <f>(N172*((T172/L172))/S172)</f>
        <v>1.8997290441409653E-5</v>
      </c>
      <c r="V172" s="7">
        <f>(U172-(W172*0.2094))/(1-0.2094)</f>
        <v>1.8100628256674918E-5</v>
      </c>
      <c r="W172" s="7">
        <f>(M172*(T172/L172))/S172</f>
        <v>2.238268262503565E-5</v>
      </c>
      <c r="X172" s="16">
        <f>(W172/V172)</f>
        <v>1.2365693780149123</v>
      </c>
      <c r="Y172" s="2">
        <f>(V172/R172)</f>
        <v>1.8100628256675066</v>
      </c>
      <c r="Z172" s="2">
        <f>(W172/R172)</f>
        <v>2.2382682625035835</v>
      </c>
    </row>
    <row r="173" spans="1:26" x14ac:dyDescent="0.2">
      <c r="A173" s="10" t="s">
        <v>369</v>
      </c>
      <c r="B173" s="10" t="s">
        <v>369</v>
      </c>
      <c r="C173" s="11">
        <v>32</v>
      </c>
      <c r="D173" t="s">
        <v>27</v>
      </c>
      <c r="E173">
        <v>20</v>
      </c>
      <c r="F173" s="11" t="s">
        <v>366</v>
      </c>
      <c r="G173" s="11">
        <v>8.5999999999999998E-4</v>
      </c>
      <c r="H173" s="11">
        <v>4.8999999999999998E-4</v>
      </c>
      <c r="I173" s="11">
        <v>5</v>
      </c>
      <c r="J173">
        <v>25</v>
      </c>
      <c r="K173" s="13">
        <v>0.5</v>
      </c>
      <c r="L173" s="13">
        <v>0.25</v>
      </c>
      <c r="M173" s="19">
        <v>7.1041152000000002E-5</v>
      </c>
      <c r="N173" s="19">
        <v>6.0178030612244902E-5</v>
      </c>
      <c r="O173" t="s">
        <v>383</v>
      </c>
      <c r="P173" s="11"/>
      <c r="R173" s="3">
        <f>G173-H173</f>
        <v>3.6999999999999999E-4</v>
      </c>
      <c r="S173" s="5">
        <f>I173+(J173/60)</f>
        <v>5.416666666666667</v>
      </c>
      <c r="T173" s="8">
        <f>K173+0.048+0.03-(1.01*R173)</f>
        <v>0.57762630000000004</v>
      </c>
      <c r="U173" s="7">
        <f>(N173*((T173/L173))/S173)</f>
        <v>2.5669228182526342E-5</v>
      </c>
      <c r="V173" s="7">
        <f>(U173-(W173*0.2094))/(1-0.2094)</f>
        <v>2.4441932123898662E-5</v>
      </c>
      <c r="W173" s="7">
        <f>(M173*(T173/L173))/S173</f>
        <v>3.0302944820305922E-5</v>
      </c>
      <c r="X173" s="16">
        <f>(W173/V173)</f>
        <v>1.2397933463973791</v>
      </c>
      <c r="Y173" s="2">
        <f>(V173/R173)</f>
        <v>6.6059276010536919E-2</v>
      </c>
      <c r="Z173" s="2">
        <f>(W173/R173)</f>
        <v>8.1899850865691681E-2</v>
      </c>
    </row>
    <row r="174" spans="1:26" x14ac:dyDescent="0.2">
      <c r="A174" s="10" t="s">
        <v>369</v>
      </c>
      <c r="B174" s="10" t="s">
        <v>369</v>
      </c>
      <c r="C174" s="11">
        <v>7</v>
      </c>
      <c r="D174" t="s">
        <v>27</v>
      </c>
      <c r="E174">
        <v>10</v>
      </c>
      <c r="F174" s="11" t="s">
        <v>366</v>
      </c>
      <c r="G174" s="11">
        <v>5.1999999999999995E-4</v>
      </c>
      <c r="H174" s="11">
        <v>4.8000000000000001E-4</v>
      </c>
      <c r="I174" s="11">
        <v>4</v>
      </c>
      <c r="J174">
        <v>27</v>
      </c>
      <c r="K174" s="13">
        <v>0.5</v>
      </c>
      <c r="L174" s="13">
        <v>0.25</v>
      </c>
      <c r="M174" s="19">
        <v>4.2748320999999996E-5</v>
      </c>
      <c r="N174" s="19">
        <v>3.6050340659340657E-5</v>
      </c>
      <c r="O174" t="s">
        <v>364</v>
      </c>
      <c r="R174" s="3">
        <f>G174-H174</f>
        <v>3.9999999999999942E-5</v>
      </c>
      <c r="S174" s="5">
        <f>I174+(J174/60)</f>
        <v>4.45</v>
      </c>
      <c r="T174" s="8">
        <f>K174+0.048+0.03-(1.01*R174)</f>
        <v>0.57795960000000002</v>
      </c>
      <c r="U174" s="7">
        <f>(N174*((T174/L174))/S174)</f>
        <v>1.8728665588616866E-5</v>
      </c>
      <c r="V174" s="7">
        <f>(U174-(W174*0.2094))/(1-0.2094)</f>
        <v>1.780702583742699E-5</v>
      </c>
      <c r="W174" s="7">
        <f>(M174*(T174/L174))/S174</f>
        <v>2.2208361802994694E-5</v>
      </c>
      <c r="X174" s="16">
        <f>(W174/V174)</f>
        <v>1.2471685056084396</v>
      </c>
      <c r="Y174" s="2">
        <f>(V174/R174)</f>
        <v>0.44517564593567538</v>
      </c>
      <c r="Z174" s="2">
        <f>(W174/R174)</f>
        <v>0.55520904507486812</v>
      </c>
    </row>
    <row r="175" spans="1:26" x14ac:dyDescent="0.2">
      <c r="A175" s="10" t="s">
        <v>369</v>
      </c>
      <c r="B175" s="10" t="s">
        <v>369</v>
      </c>
      <c r="C175" s="11">
        <v>24</v>
      </c>
      <c r="D175" t="s">
        <v>27</v>
      </c>
      <c r="E175">
        <v>9</v>
      </c>
      <c r="F175" s="11" t="s">
        <v>366</v>
      </c>
      <c r="G175" s="11">
        <v>9.6000000000000002E-4</v>
      </c>
      <c r="H175" s="11">
        <v>6.2E-4</v>
      </c>
      <c r="I175" s="11">
        <v>4</v>
      </c>
      <c r="J175">
        <v>18</v>
      </c>
      <c r="K175" s="13">
        <v>0.5</v>
      </c>
      <c r="L175" s="13">
        <v>0.25</v>
      </c>
      <c r="M175" s="19">
        <v>6.1778819699999992E-5</v>
      </c>
      <c r="N175" s="19">
        <v>5.1888378640776694E-5</v>
      </c>
      <c r="O175" t="s">
        <v>368</v>
      </c>
      <c r="R175" s="3">
        <f>G175-H175</f>
        <v>3.4000000000000002E-4</v>
      </c>
      <c r="S175" s="5">
        <f>I175+(J175/60)</f>
        <v>4.3</v>
      </c>
      <c r="T175" s="8">
        <f>K175+0.048+0.03-(1.01*R175)</f>
        <v>0.57765660000000008</v>
      </c>
      <c r="U175" s="7">
        <f>(N175*((T175/L175))/S175)</f>
        <v>2.7882478497808086E-5</v>
      </c>
      <c r="V175" s="7">
        <f>(U175-(W175*0.2094))/(1-0.2094)</f>
        <v>2.6474821635055492E-5</v>
      </c>
      <c r="W175" s="7">
        <f>(M175*(T175/L175))/S175</f>
        <v>3.319715622317677E-5</v>
      </c>
      <c r="X175" s="16">
        <f>(W175/V175)</f>
        <v>1.2539142541085222</v>
      </c>
      <c r="Y175" s="2">
        <f>(V175/R175)</f>
        <v>7.7867122456045559E-2</v>
      </c>
      <c r="Z175" s="2">
        <f>(W175/R175)</f>
        <v>9.7638694774049323E-2</v>
      </c>
    </row>
    <row r="176" spans="1:26" x14ac:dyDescent="0.2">
      <c r="A176" s="10" t="s">
        <v>369</v>
      </c>
      <c r="B176" s="10" t="s">
        <v>369</v>
      </c>
      <c r="C176" s="11">
        <v>25</v>
      </c>
      <c r="D176" t="s">
        <v>27</v>
      </c>
      <c r="E176">
        <v>9</v>
      </c>
      <c r="F176" s="11" t="s">
        <v>366</v>
      </c>
      <c r="G176" s="11">
        <v>1.1199999999999999E-3</v>
      </c>
      <c r="H176" s="11">
        <v>1.07E-3</v>
      </c>
      <c r="I176" s="11">
        <v>4</v>
      </c>
      <c r="J176">
        <v>20</v>
      </c>
      <c r="K176" s="13">
        <v>0.5</v>
      </c>
      <c r="L176" s="13">
        <v>0.25</v>
      </c>
      <c r="M176" s="19">
        <v>8.6136499699999996E-5</v>
      </c>
      <c r="N176" s="19">
        <v>7.2019213592233001E-5</v>
      </c>
      <c r="O176" t="s">
        <v>368</v>
      </c>
      <c r="R176" s="3">
        <f>G176-H176</f>
        <v>4.9999999999999914E-5</v>
      </c>
      <c r="S176" s="5">
        <f>I176+(J176/60)</f>
        <v>4.333333333333333</v>
      </c>
      <c r="T176" s="8">
        <f>K176+0.048+0.03-(1.01*R176)</f>
        <v>0.57794950000000012</v>
      </c>
      <c r="U176" s="7">
        <f>(N176*((T176/L176))/S176)</f>
        <v>3.8421663217868567E-5</v>
      </c>
      <c r="V176" s="7">
        <f>(U176-(W176*0.2094))/(1-0.2094)</f>
        <v>3.6426865467136102E-5</v>
      </c>
      <c r="W176" s="7">
        <f>(M176*(T176/L176))/S176</f>
        <v>4.5953120246183228E-5</v>
      </c>
      <c r="X176" s="16">
        <f>(W176/V176)</f>
        <v>1.2615172800866328</v>
      </c>
      <c r="Y176" s="2">
        <f>(V176/R176)</f>
        <v>0.72853730934272332</v>
      </c>
      <c r="Z176" s="2">
        <f>(W176/R176)</f>
        <v>0.91906240492366609</v>
      </c>
    </row>
    <row r="177" spans="1:27" x14ac:dyDescent="0.2">
      <c r="A177" s="10" t="s">
        <v>369</v>
      </c>
      <c r="B177" s="10" t="s">
        <v>369</v>
      </c>
      <c r="C177" s="11">
        <v>22</v>
      </c>
      <c r="D177" t="s">
        <v>23</v>
      </c>
      <c r="E177">
        <v>2</v>
      </c>
      <c r="F177" s="11" t="s">
        <v>366</v>
      </c>
      <c r="G177" s="11">
        <v>9.1E-4</v>
      </c>
      <c r="H177" s="11">
        <v>7.6000000000000004E-4</v>
      </c>
      <c r="I177" s="11">
        <v>4</v>
      </c>
      <c r="J177">
        <v>38</v>
      </c>
      <c r="K177" s="13">
        <v>0.5</v>
      </c>
      <c r="L177" s="13">
        <v>0.25</v>
      </c>
      <c r="M177" s="19">
        <v>4.99664087E-5</v>
      </c>
      <c r="N177" s="19">
        <v>4.175689705882353E-5</v>
      </c>
      <c r="O177" t="s">
        <v>364</v>
      </c>
      <c r="P177" s="11"/>
      <c r="R177" s="3">
        <f>G177-H177</f>
        <v>1.4999999999999996E-4</v>
      </c>
      <c r="S177" s="5">
        <f>I177+(J177/60)</f>
        <v>4.6333333333333329</v>
      </c>
      <c r="T177" s="8">
        <f>K177+0.048+0.03-(1.01*R177)</f>
        <v>0.5778485000000001</v>
      </c>
      <c r="U177" s="7">
        <f>(N177*((T177/L177))/S177)</f>
        <v>2.0830929781377492E-5</v>
      </c>
      <c r="V177" s="7">
        <f>(U177-(W177*0.2094))/(1-0.2094)</f>
        <v>1.9746209834592061E-5</v>
      </c>
      <c r="W177" s="7">
        <f>(M177*(T177/L177))/S177</f>
        <v>2.4926343295840538E-5</v>
      </c>
      <c r="X177" s="16">
        <f>(W177/V177)</f>
        <v>1.2623355826075415</v>
      </c>
      <c r="Y177" s="2">
        <f>(V177/R177)</f>
        <v>0.13164139889728044</v>
      </c>
      <c r="Z177" s="2">
        <f>(W177/R177)</f>
        <v>0.16617562197227029</v>
      </c>
    </row>
    <row r="178" spans="1:27" x14ac:dyDescent="0.2">
      <c r="A178" s="10" t="s">
        <v>369</v>
      </c>
      <c r="B178" s="10" t="s">
        <v>369</v>
      </c>
      <c r="C178" s="11">
        <v>7</v>
      </c>
      <c r="D178" t="s">
        <v>27</v>
      </c>
      <c r="E178">
        <v>13</v>
      </c>
      <c r="F178" s="11" t="s">
        <v>366</v>
      </c>
      <c r="G178" s="11">
        <v>7.7999999999999999E-4</v>
      </c>
      <c r="H178" s="11">
        <v>5.4000000000000001E-4</v>
      </c>
      <c r="I178" s="11">
        <v>4</v>
      </c>
      <c r="J178">
        <v>7</v>
      </c>
      <c r="K178" s="13">
        <v>0.5</v>
      </c>
      <c r="L178" s="13">
        <v>0.25</v>
      </c>
      <c r="M178" s="19">
        <v>6.3238686499999988E-5</v>
      </c>
      <c r="N178" s="19">
        <v>5.2708010204081636E-5</v>
      </c>
      <c r="O178" t="s">
        <v>378</v>
      </c>
      <c r="R178" s="3">
        <f>G178-H178</f>
        <v>2.3999999999999998E-4</v>
      </c>
      <c r="S178" s="5">
        <f>I178+(J178/60)</f>
        <v>4.1166666666666663</v>
      </c>
      <c r="T178" s="8">
        <f>K178+0.048+0.03-(1.01*R178)</f>
        <v>0.57775760000000009</v>
      </c>
      <c r="U178" s="7">
        <f>(N178*((T178/L178))/S178)</f>
        <v>2.958942847898208E-5</v>
      </c>
      <c r="V178" s="7">
        <f>(U178-(W178*0.2094))/(1-0.2094)</f>
        <v>2.8023629210089345E-5</v>
      </c>
      <c r="W178" s="7">
        <f>(M178*(T178/L178))/S178</f>
        <v>3.55011806374663E-5</v>
      </c>
      <c r="X178" s="16">
        <f>(W178/V178)</f>
        <v>1.2668302299933663</v>
      </c>
      <c r="Y178" s="2">
        <f>(V178/R178)</f>
        <v>0.11676512170870561</v>
      </c>
      <c r="Z178" s="2">
        <f>(W178/R178)</f>
        <v>0.14792158598944294</v>
      </c>
    </row>
    <row r="179" spans="1:27" x14ac:dyDescent="0.2">
      <c r="A179" s="10" t="s">
        <v>369</v>
      </c>
      <c r="B179" s="10" t="s">
        <v>369</v>
      </c>
      <c r="C179" s="11">
        <v>13</v>
      </c>
      <c r="D179" t="s">
        <v>27</v>
      </c>
      <c r="E179">
        <v>14</v>
      </c>
      <c r="F179" s="11" t="s">
        <v>366</v>
      </c>
      <c r="G179" s="11">
        <v>7.2000000000000005E-4</v>
      </c>
      <c r="H179" s="11">
        <v>6.2E-4</v>
      </c>
      <c r="I179" s="11">
        <v>4</v>
      </c>
      <c r="J179">
        <v>1</v>
      </c>
      <c r="K179" s="13">
        <v>0.5</v>
      </c>
      <c r="L179" s="13">
        <v>0.25</v>
      </c>
      <c r="M179" s="19">
        <v>5.2143056099999997E-5</v>
      </c>
      <c r="N179" s="19">
        <v>4.3397306122448982E-5</v>
      </c>
      <c r="O179" t="s">
        <v>378</v>
      </c>
      <c r="P179" s="11"/>
      <c r="R179" s="3">
        <f>G179-H179</f>
        <v>1.0000000000000005E-4</v>
      </c>
      <c r="S179" s="5">
        <f>I179+(J179/60)</f>
        <v>4.0166666666666666</v>
      </c>
      <c r="T179" s="8">
        <f>K179+0.048+0.03-(1.01*R179)</f>
        <v>0.57789900000000005</v>
      </c>
      <c r="U179" s="7">
        <f>(N179*((T179/L179))/S179)</f>
        <v>2.4975196492139898E-5</v>
      </c>
      <c r="V179" s="7">
        <f>(U179-(W179*0.2094))/(1-0.2094)</f>
        <v>2.364209545266253E-5</v>
      </c>
      <c r="W179" s="7">
        <f>(M179*(T179/L179))/S179</f>
        <v>3.0008385039469446E-5</v>
      </c>
      <c r="X179" s="16">
        <f>(W179/V179)</f>
        <v>1.269277721154364</v>
      </c>
      <c r="Y179" s="2">
        <f>(V179/R179)</f>
        <v>0.2364209545266252</v>
      </c>
      <c r="Z179" s="2">
        <f>(W179/R179)</f>
        <v>0.30008385039469432</v>
      </c>
    </row>
    <row r="180" spans="1:27" x14ac:dyDescent="0.2">
      <c r="A180" s="10" t="s">
        <v>369</v>
      </c>
      <c r="B180" s="10" t="s">
        <v>369</v>
      </c>
      <c r="C180" s="11">
        <v>25</v>
      </c>
      <c r="D180" t="s">
        <v>27</v>
      </c>
      <c r="E180">
        <v>12</v>
      </c>
      <c r="F180" s="11" t="s">
        <v>363</v>
      </c>
      <c r="G180" s="11">
        <v>8.4999999999999995E-4</v>
      </c>
      <c r="H180" s="11">
        <v>6.4999999999999997E-4</v>
      </c>
      <c r="I180" s="11">
        <v>4</v>
      </c>
      <c r="J180">
        <v>37</v>
      </c>
      <c r="K180" s="13">
        <v>0.5</v>
      </c>
      <c r="L180" s="13">
        <v>0.25</v>
      </c>
      <c r="M180" s="19">
        <v>6.2384432700000007E-5</v>
      </c>
      <c r="N180" s="19">
        <v>5.1678836734693877E-5</v>
      </c>
      <c r="O180" t="s">
        <v>364</v>
      </c>
      <c r="P180" s="11"/>
      <c r="R180" s="3">
        <f>G180-H180</f>
        <v>1.9999999999999998E-4</v>
      </c>
      <c r="S180" s="5">
        <f>I180+(J180/60)</f>
        <v>4.6166666666666671</v>
      </c>
      <c r="T180" s="8">
        <f>K180+0.048+0.03-(1.01*R180)</f>
        <v>0.57779800000000003</v>
      </c>
      <c r="U180" s="7">
        <f>(N180*((T180/L180))/S180)</f>
        <v>2.5871418201558974E-5</v>
      </c>
      <c r="V180" s="7">
        <f>(U180-(W180*0.2094))/(1-0.2094)</f>
        <v>2.4451908963982645E-5</v>
      </c>
      <c r="W180" s="7">
        <f>(M180*(T180/L180))/S180</f>
        <v>3.1230845151071134E-5</v>
      </c>
      <c r="X180" s="16">
        <f>(W180/V180)</f>
        <v>1.2772354582651921</v>
      </c>
      <c r="Y180" s="2">
        <f>(V180/R180)</f>
        <v>0.12225954481991323</v>
      </c>
      <c r="Z180" s="2">
        <f>(W180/R180)</f>
        <v>0.15615422575535567</v>
      </c>
    </row>
    <row r="181" spans="1:27" x14ac:dyDescent="0.2">
      <c r="A181" s="10" t="s">
        <v>369</v>
      </c>
      <c r="B181" s="10" t="s">
        <v>369</v>
      </c>
      <c r="C181" s="11">
        <v>9</v>
      </c>
      <c r="D181" t="s">
        <v>23</v>
      </c>
      <c r="E181">
        <v>16</v>
      </c>
      <c r="F181" s="11" t="s">
        <v>363</v>
      </c>
      <c r="G181" s="11">
        <v>1.6800000000000001E-3</v>
      </c>
      <c r="H181" s="11">
        <v>1.56E-3</v>
      </c>
      <c r="I181" s="11">
        <v>4</v>
      </c>
      <c r="J181">
        <v>16</v>
      </c>
      <c r="K181" s="13">
        <v>0.5</v>
      </c>
      <c r="L181" s="13">
        <v>0.25</v>
      </c>
      <c r="M181" s="19">
        <v>7.7996514100000001E-5</v>
      </c>
      <c r="N181" s="19">
        <v>6.4321858585858588E-5</v>
      </c>
      <c r="O181" t="s">
        <v>383</v>
      </c>
      <c r="P181" s="11"/>
      <c r="R181" s="3">
        <f>G181-H181</f>
        <v>1.200000000000001E-4</v>
      </c>
      <c r="S181" s="5">
        <f>I181+(J181/60)</f>
        <v>4.2666666666666666</v>
      </c>
      <c r="T181" s="8">
        <f>K181+0.048+0.03-(1.01*R181)</f>
        <v>0.57787880000000003</v>
      </c>
      <c r="U181" s="7">
        <f>(N181*((T181/L181))/S181)</f>
        <v>3.4847098550030306E-5</v>
      </c>
      <c r="V181" s="7">
        <f>(U181-(W181*0.2094))/(1-0.2094)</f>
        <v>3.2884893899848103E-5</v>
      </c>
      <c r="W181" s="7">
        <f>(M181*(T181/L181))/S181</f>
        <v>4.2255498724022896E-5</v>
      </c>
      <c r="X181" s="16">
        <f>(W181/V181)</f>
        <v>1.2849516514395103</v>
      </c>
      <c r="Y181" s="2">
        <f>(V181/R181)</f>
        <v>0.27404078249873398</v>
      </c>
      <c r="Z181" s="2">
        <f>(W181/R181)</f>
        <v>0.35212915603352385</v>
      </c>
    </row>
    <row r="182" spans="1:27" x14ac:dyDescent="0.2">
      <c r="A182" s="10" t="s">
        <v>369</v>
      </c>
      <c r="B182" s="10" t="s">
        <v>369</v>
      </c>
      <c r="C182" s="11">
        <v>16</v>
      </c>
      <c r="D182" t="s">
        <v>27</v>
      </c>
      <c r="E182">
        <v>8</v>
      </c>
      <c r="F182" s="11" t="s">
        <v>366</v>
      </c>
      <c r="G182" s="11">
        <v>1.14E-3</v>
      </c>
      <c r="H182" s="11">
        <v>9.5E-4</v>
      </c>
      <c r="I182" s="11">
        <v>4</v>
      </c>
      <c r="J182">
        <v>11</v>
      </c>
      <c r="K182" s="13">
        <v>0.5</v>
      </c>
      <c r="L182" s="13">
        <v>0.25</v>
      </c>
      <c r="M182" s="19">
        <v>6.2351232000000008E-5</v>
      </c>
      <c r="N182" s="19">
        <v>5.1143564814814813E-5</v>
      </c>
      <c r="O182" t="s">
        <v>368</v>
      </c>
      <c r="R182" s="3">
        <f>G182-H182</f>
        <v>1.8999999999999996E-4</v>
      </c>
      <c r="S182" s="5">
        <f>I182+(J182/60)</f>
        <v>4.1833333333333336</v>
      </c>
      <c r="T182" s="8">
        <f>K182+0.048+0.03-(1.01*R182)</f>
        <v>0.57780810000000005</v>
      </c>
      <c r="U182" s="7">
        <f>(N182*((T182/L182))/S182)</f>
        <v>2.8256094992390437E-5</v>
      </c>
      <c r="V182" s="7">
        <f>(U182-(W182*0.2094))/(1-0.2094)</f>
        <v>2.6616048199592355E-5</v>
      </c>
      <c r="W182" s="7">
        <f>(M182*(T182/L182))/S182</f>
        <v>3.4448172329478127E-5</v>
      </c>
      <c r="X182" s="16">
        <f>(W182/V182)</f>
        <v>1.2942632231183639</v>
      </c>
      <c r="Y182" s="2">
        <f>(V182/R182)</f>
        <v>0.14008446420838086</v>
      </c>
      <c r="Z182" s="2">
        <f>(W182/R182)</f>
        <v>0.18130617015514808</v>
      </c>
    </row>
    <row r="183" spans="1:27" x14ac:dyDescent="0.2">
      <c r="A183" s="10" t="s">
        <v>369</v>
      </c>
      <c r="B183" s="10" t="s">
        <v>369</v>
      </c>
      <c r="C183" s="11">
        <v>4</v>
      </c>
      <c r="D183" t="s">
        <v>27</v>
      </c>
      <c r="E183">
        <v>7</v>
      </c>
      <c r="F183" s="11" t="s">
        <v>366</v>
      </c>
      <c r="G183" s="11">
        <v>6.8000000000000005E-4</v>
      </c>
      <c r="H183" s="11">
        <v>2.3000000000000001E-4</v>
      </c>
      <c r="I183" s="11">
        <v>4</v>
      </c>
      <c r="J183">
        <v>9</v>
      </c>
      <c r="K183" s="13">
        <v>0.5</v>
      </c>
      <c r="L183" s="13">
        <v>0.25</v>
      </c>
      <c r="M183" s="19">
        <v>5.5310605800000005E-5</v>
      </c>
      <c r="N183" s="19">
        <v>4.5321107843137254E-5</v>
      </c>
      <c r="O183" t="s">
        <v>368</v>
      </c>
      <c r="P183" s="11"/>
      <c r="R183" s="3">
        <f>G183-H183</f>
        <v>4.5000000000000004E-4</v>
      </c>
      <c r="S183" s="5">
        <f>I183+(J183/60)</f>
        <v>4.1500000000000004</v>
      </c>
      <c r="T183" s="8">
        <f>K183+0.048+0.03-(1.01*R183)</f>
        <v>0.57754550000000004</v>
      </c>
      <c r="U183" s="7">
        <f>(N183*((T183/L183))/S183)</f>
        <v>2.5228917484162533E-5</v>
      </c>
      <c r="V183" s="7">
        <f>(U183-(W183*0.2094))/(1-0.2094)</f>
        <v>2.3756056938271007E-5</v>
      </c>
      <c r="W183" s="7">
        <f>(M183*(T183/L183))/S183</f>
        <v>3.078977492247123E-5</v>
      </c>
      <c r="X183" s="16">
        <f>(W183/V183)</f>
        <v>1.2960810374582368</v>
      </c>
      <c r="Y183" s="2">
        <f>(V183/R183)</f>
        <v>5.2791237640602236E-2</v>
      </c>
      <c r="Z183" s="2">
        <f>(W183/R183)</f>
        <v>6.842172204993606E-2</v>
      </c>
    </row>
    <row r="184" spans="1:27" x14ac:dyDescent="0.2">
      <c r="A184" s="10" t="s">
        <v>369</v>
      </c>
      <c r="B184" s="10" t="s">
        <v>369</v>
      </c>
      <c r="C184" s="11">
        <v>22</v>
      </c>
      <c r="D184" t="s">
        <v>27</v>
      </c>
      <c r="E184">
        <v>11</v>
      </c>
      <c r="F184" s="11" t="s">
        <v>363</v>
      </c>
      <c r="G184" s="11">
        <v>1.1100000000000001E-3</v>
      </c>
      <c r="H184" s="11">
        <v>9.7000000000000005E-4</v>
      </c>
      <c r="I184" s="11">
        <v>4</v>
      </c>
      <c r="J184">
        <v>48</v>
      </c>
      <c r="K184" s="13">
        <v>0.5</v>
      </c>
      <c r="L184" s="13">
        <v>0.25</v>
      </c>
      <c r="M184" s="19">
        <v>8.164431720000001E-5</v>
      </c>
      <c r="N184" s="19">
        <v>6.6845882352941174E-5</v>
      </c>
      <c r="O184" t="s">
        <v>364</v>
      </c>
      <c r="R184" s="3">
        <f>G184-H184</f>
        <v>1.4000000000000004E-4</v>
      </c>
      <c r="S184" s="5">
        <f>I184+(J184/60)</f>
        <v>4.8</v>
      </c>
      <c r="T184" s="8">
        <f>K184+0.048+0.03-(1.01*R184)</f>
        <v>0.57785860000000011</v>
      </c>
      <c r="U184" s="7">
        <f>(N184*((T184/L184))/S184)</f>
        <v>3.2189556660196081E-5</v>
      </c>
      <c r="V184" s="7">
        <f>(U184-(W184*0.2094))/(1-0.2094)</f>
        <v>3.0302104350446197E-5</v>
      </c>
      <c r="W184" s="7">
        <f>(M184*(T184/L184))/S184</f>
        <v>3.9315725695956614E-5</v>
      </c>
      <c r="X184" s="16">
        <f>(W184/V184)</f>
        <v>1.2974585936761085</v>
      </c>
      <c r="Y184" s="2">
        <f>(V184/R184)</f>
        <v>0.21644360250318706</v>
      </c>
      <c r="Z184" s="2">
        <f>(W184/R184)</f>
        <v>0.28082661211397575</v>
      </c>
    </row>
    <row r="185" spans="1:27" x14ac:dyDescent="0.2">
      <c r="A185" s="10" t="s">
        <v>369</v>
      </c>
      <c r="B185" s="10" t="s">
        <v>369</v>
      </c>
      <c r="C185" s="11">
        <v>27</v>
      </c>
      <c r="D185" t="s">
        <v>27</v>
      </c>
      <c r="E185">
        <v>23</v>
      </c>
      <c r="F185" s="11" t="s">
        <v>363</v>
      </c>
      <c r="G185" s="11">
        <v>1.16E-3</v>
      </c>
      <c r="H185" s="11">
        <v>1.0300000000000001E-3</v>
      </c>
      <c r="I185" s="11">
        <v>4</v>
      </c>
      <c r="J185">
        <v>16</v>
      </c>
      <c r="K185" s="13">
        <v>0.5</v>
      </c>
      <c r="L185" s="13">
        <v>0.25</v>
      </c>
      <c r="M185" s="19">
        <v>1.018692281E-4</v>
      </c>
      <c r="N185" s="19">
        <v>8.3389734693877551E-5</v>
      </c>
      <c r="O185" t="s">
        <v>383</v>
      </c>
      <c r="R185" s="3">
        <f>G185-H185</f>
        <v>1.2999999999999991E-4</v>
      </c>
      <c r="S185" s="5">
        <f>I185+(J185/60)</f>
        <v>4.2666666666666666</v>
      </c>
      <c r="T185" s="8">
        <f>K185+0.048+0.03-(1.01*R185)</f>
        <v>0.57786870000000012</v>
      </c>
      <c r="U185" s="7">
        <f>(N185*((T185/L185))/S185)</f>
        <v>4.5176547732089931E-5</v>
      </c>
      <c r="V185" s="7">
        <f>(U185-(W185*0.2094))/(1-0.2094)</f>
        <v>4.2524933283334988E-5</v>
      </c>
      <c r="W185" s="7">
        <f>(M185*(T185/L185))/S185</f>
        <v>5.5187848511391072E-5</v>
      </c>
      <c r="X185" s="16">
        <f>(W185/V185)</f>
        <v>1.2977762514919342</v>
      </c>
      <c r="Y185" s="2">
        <f>(V185/R185)</f>
        <v>0.32711487141026935</v>
      </c>
      <c r="Z185" s="2">
        <f>(W185/R185)</f>
        <v>0.42452191162608549</v>
      </c>
    </row>
    <row r="186" spans="1:27" x14ac:dyDescent="0.2">
      <c r="A186" s="10" t="s">
        <v>369</v>
      </c>
      <c r="B186" s="10" t="s">
        <v>369</v>
      </c>
      <c r="C186" s="11">
        <v>28</v>
      </c>
      <c r="D186" t="s">
        <v>27</v>
      </c>
      <c r="E186">
        <v>20</v>
      </c>
      <c r="F186" s="11" t="s">
        <v>366</v>
      </c>
      <c r="G186" s="11">
        <v>7.5000000000000002E-4</v>
      </c>
      <c r="H186" s="11">
        <v>6.9999999999999999E-4</v>
      </c>
      <c r="I186" s="11">
        <v>5</v>
      </c>
      <c r="J186">
        <v>14</v>
      </c>
      <c r="K186" s="13">
        <v>0.5</v>
      </c>
      <c r="L186" s="13">
        <v>0.25</v>
      </c>
      <c r="M186" s="19">
        <v>7.3853552000000003E-5</v>
      </c>
      <c r="N186" s="19">
        <v>6.0424551020408165E-5</v>
      </c>
      <c r="O186" t="s">
        <v>383</v>
      </c>
      <c r="P186" s="11"/>
      <c r="R186" s="3">
        <f>G186-H186</f>
        <v>5.0000000000000023E-5</v>
      </c>
      <c r="S186" s="5">
        <f>I186+(J186/60)</f>
        <v>5.2333333333333334</v>
      </c>
      <c r="T186" s="8">
        <f>K186+0.048+0.03-(1.01*R186)</f>
        <v>0.57794950000000012</v>
      </c>
      <c r="U186" s="7">
        <f>(N186*((T186/L186))/S186)</f>
        <v>2.6692233668766419E-5</v>
      </c>
      <c r="V186" s="7">
        <f>(U186-(W186*0.2094))/(1-0.2094)</f>
        <v>2.5121020686569738E-5</v>
      </c>
      <c r="W186" s="7">
        <f>(M186*(T186/L186))/S186</f>
        <v>3.2624425568120265E-5</v>
      </c>
      <c r="X186" s="16">
        <f>(W186/V186)</f>
        <v>1.2986902871172752</v>
      </c>
      <c r="Y186" s="2">
        <f>(V186/R186)</f>
        <v>0.50242041373139457</v>
      </c>
      <c r="Z186" s="2">
        <f>(W186/R186)</f>
        <v>0.65248851136240504</v>
      </c>
    </row>
    <row r="187" spans="1:27" x14ac:dyDescent="0.2">
      <c r="A187" s="10" t="s">
        <v>369</v>
      </c>
      <c r="B187" s="10" t="s">
        <v>369</v>
      </c>
      <c r="C187" s="11">
        <v>10</v>
      </c>
      <c r="D187" t="s">
        <v>27</v>
      </c>
      <c r="E187">
        <v>13</v>
      </c>
      <c r="F187" s="11" t="s">
        <v>366</v>
      </c>
      <c r="G187" s="11">
        <v>7.2999999999999996E-4</v>
      </c>
      <c r="H187" s="11">
        <v>6.3000000000000003E-4</v>
      </c>
      <c r="I187" s="11">
        <v>4</v>
      </c>
      <c r="J187">
        <v>15</v>
      </c>
      <c r="K187" s="13">
        <v>0.5</v>
      </c>
      <c r="L187" s="13">
        <v>0.25</v>
      </c>
      <c r="M187" s="19">
        <v>4.7458826500000003E-5</v>
      </c>
      <c r="N187" s="19">
        <v>3.8484765306122449E-5</v>
      </c>
      <c r="O187" t="s">
        <v>378</v>
      </c>
      <c r="R187" s="3">
        <f>G187-H187</f>
        <v>9.9999999999999937E-5</v>
      </c>
      <c r="S187" s="5">
        <f>I187+(J187/60)</f>
        <v>4.25</v>
      </c>
      <c r="T187" s="8">
        <f>K187+0.048+0.03-(1.01*R187)</f>
        <v>0.57789900000000005</v>
      </c>
      <c r="U187" s="7">
        <f>(N187*((T187/L187))/S187)</f>
        <v>2.0932054010016808E-5</v>
      </c>
      <c r="V187" s="7">
        <f>(U187-(W187*0.2094))/(1-0.2094)</f>
        <v>1.9639252358516377E-5</v>
      </c>
      <c r="W187" s="7">
        <f>(M187*(T187/L187))/S187</f>
        <v>2.5813090235786825E-5</v>
      </c>
      <c r="X187" s="16">
        <f>(W187/V187)</f>
        <v>1.3143621643312313</v>
      </c>
      <c r="Y187" s="2">
        <f>(V187/R187)</f>
        <v>0.1963925235851639</v>
      </c>
      <c r="Z187" s="2">
        <f>(W187/R187)</f>
        <v>0.2581309023578684</v>
      </c>
    </row>
    <row r="188" spans="1:27" x14ac:dyDescent="0.2">
      <c r="A188" s="10" t="s">
        <v>369</v>
      </c>
      <c r="B188" s="10" t="s">
        <v>369</v>
      </c>
      <c r="C188" s="11">
        <v>1</v>
      </c>
      <c r="D188" t="s">
        <v>27</v>
      </c>
      <c r="E188">
        <v>7</v>
      </c>
      <c r="F188" s="11" t="s">
        <v>366</v>
      </c>
      <c r="G188" s="11">
        <v>8.7000000000000001E-4</v>
      </c>
      <c r="H188" s="11">
        <v>7.3999999999999999E-4</v>
      </c>
      <c r="I188" s="11">
        <v>4</v>
      </c>
      <c r="J188">
        <v>1</v>
      </c>
      <c r="K188" s="13">
        <v>0.5</v>
      </c>
      <c r="L188" s="13">
        <v>0.25</v>
      </c>
      <c r="M188" s="19">
        <v>4.8676485799999999E-5</v>
      </c>
      <c r="N188" s="19">
        <v>3.9443408163265307E-5</v>
      </c>
      <c r="O188" t="s">
        <v>368</v>
      </c>
      <c r="P188" s="11"/>
      <c r="R188" s="3">
        <f>G188-H188</f>
        <v>1.3000000000000002E-4</v>
      </c>
      <c r="S188" s="5">
        <f>I188+(J188/60)</f>
        <v>4.0166666666666666</v>
      </c>
      <c r="T188" s="8">
        <f>K188+0.048+0.03-(1.01*R188)</f>
        <v>0.57786870000000012</v>
      </c>
      <c r="U188" s="7">
        <f>(N188*((T188/L188))/S188)</f>
        <v>2.2698533774813793E-5</v>
      </c>
      <c r="V188" s="7">
        <f>(U188-(W188*0.2094))/(1-0.2094)</f>
        <v>2.1291223930674686E-5</v>
      </c>
      <c r="W188" s="7">
        <f>(M188*(T188/L188))/S188</f>
        <v>2.8011901314338058E-5</v>
      </c>
      <c r="X188" s="16">
        <f>(W188/V188)</f>
        <v>1.3156548165359701</v>
      </c>
      <c r="Y188" s="2">
        <f>(V188/R188)</f>
        <v>0.16377864562057448</v>
      </c>
      <c r="Z188" s="2">
        <f>(W188/R188)</f>
        <v>0.21547616395644659</v>
      </c>
    </row>
    <row r="189" spans="1:27" x14ac:dyDescent="0.2">
      <c r="A189" s="10" t="s">
        <v>369</v>
      </c>
      <c r="B189" s="10" t="s">
        <v>369</v>
      </c>
      <c r="C189" s="11">
        <v>21</v>
      </c>
      <c r="D189" t="s">
        <v>27</v>
      </c>
      <c r="E189">
        <v>8</v>
      </c>
      <c r="F189" s="11" t="s">
        <v>366</v>
      </c>
      <c r="G189" s="11">
        <v>1.0200000000000001E-3</v>
      </c>
      <c r="H189" s="11">
        <v>7.7999999999999999E-4</v>
      </c>
      <c r="I189" s="11">
        <v>4</v>
      </c>
      <c r="J189">
        <v>25</v>
      </c>
      <c r="K189" s="13">
        <v>0.5</v>
      </c>
      <c r="L189" s="13">
        <v>0.25</v>
      </c>
      <c r="M189" s="19">
        <v>6.2442032000000004E-5</v>
      </c>
      <c r="N189" s="19">
        <v>5.0479824074074064E-5</v>
      </c>
      <c r="O189" t="s">
        <v>368</v>
      </c>
      <c r="R189" s="3">
        <f>G189-H189</f>
        <v>2.4000000000000009E-4</v>
      </c>
      <c r="S189" s="5">
        <f>I189+(J189/60)</f>
        <v>4.416666666666667</v>
      </c>
      <c r="T189" s="8">
        <f>K189+0.048+0.03-(1.01*R189)</f>
        <v>0.57775760000000009</v>
      </c>
      <c r="U189" s="7">
        <f>(N189*((T189/L189))/S189)</f>
        <v>2.6413677287963099E-5</v>
      </c>
      <c r="V189" s="7">
        <f>(U189-(W189*0.2094))/(1-0.2094)</f>
        <v>2.47558386806768E-5</v>
      </c>
      <c r="W189" s="7">
        <f>(M189*(T189/L189))/S189</f>
        <v>3.2672928495797617E-5</v>
      </c>
      <c r="X189" s="16">
        <f>(W189/V189)</f>
        <v>1.3198069722962167</v>
      </c>
      <c r="Y189" s="2">
        <f>(V189/R189)</f>
        <v>0.1031493278361533</v>
      </c>
      <c r="Z189" s="2">
        <f>(W189/R189)</f>
        <v>0.13613720206582336</v>
      </c>
    </row>
    <row r="190" spans="1:27" x14ac:dyDescent="0.2">
      <c r="A190" s="10" t="s">
        <v>369</v>
      </c>
      <c r="B190" s="10" t="s">
        <v>369</v>
      </c>
      <c r="C190" s="11">
        <v>12</v>
      </c>
      <c r="D190" t="s">
        <v>27</v>
      </c>
      <c r="E190">
        <v>11</v>
      </c>
      <c r="F190" s="11" t="s">
        <v>366</v>
      </c>
      <c r="G190" s="11">
        <v>5.4000000000000001E-4</v>
      </c>
      <c r="H190" s="11">
        <v>3.2000000000000003E-4</v>
      </c>
      <c r="I190" s="11">
        <v>4</v>
      </c>
      <c r="J190">
        <v>26</v>
      </c>
      <c r="K190" s="13">
        <v>0.5</v>
      </c>
      <c r="L190" s="13">
        <v>0.25</v>
      </c>
      <c r="M190" s="19">
        <v>5.6888577199999996E-5</v>
      </c>
      <c r="N190" s="19">
        <v>4.5960755319148942E-5</v>
      </c>
      <c r="O190" t="s">
        <v>364</v>
      </c>
      <c r="R190" s="3">
        <f>G190-H190</f>
        <v>2.1999999999999998E-4</v>
      </c>
      <c r="S190" s="5">
        <f>I190+(J190/60)</f>
        <v>4.4333333333333336</v>
      </c>
      <c r="T190" s="8">
        <f>K190+0.048+0.03-(1.01*R190)</f>
        <v>0.57777780000000012</v>
      </c>
      <c r="U190" s="7">
        <f>(N190*((T190/L190))/S190)</f>
        <v>2.3959492416213093E-5</v>
      </c>
      <c r="V190" s="7">
        <f>(U190-(W190*0.2094))/(1-0.2094)</f>
        <v>2.2450649838319044E-5</v>
      </c>
      <c r="W190" s="7">
        <f>(M190*(T190/L190))/S190</f>
        <v>2.9656201786237139E-5</v>
      </c>
      <c r="X190" s="16">
        <f>(W190/V190)</f>
        <v>1.3209507074320659</v>
      </c>
      <c r="Y190" s="2">
        <f>(V190/R190)</f>
        <v>0.10204840835599566</v>
      </c>
      <c r="Z190" s="2">
        <f>(W190/R190)</f>
        <v>0.13480091721016882</v>
      </c>
    </row>
    <row r="191" spans="1:27" x14ac:dyDescent="0.2">
      <c r="A191" s="10" t="s">
        <v>369</v>
      </c>
      <c r="B191" s="10" t="s">
        <v>369</v>
      </c>
      <c r="C191" s="11">
        <v>7</v>
      </c>
      <c r="D191" t="s">
        <v>27</v>
      </c>
      <c r="E191">
        <v>7</v>
      </c>
      <c r="F191" s="11" t="s">
        <v>366</v>
      </c>
      <c r="G191" s="11">
        <v>6.6E-4</v>
      </c>
      <c r="H191" s="11">
        <v>6.4000000000000005E-4</v>
      </c>
      <c r="I191" s="11">
        <v>4</v>
      </c>
      <c r="J191">
        <v>16</v>
      </c>
      <c r="K191" s="13">
        <v>0.5</v>
      </c>
      <c r="L191" s="13">
        <v>0.25</v>
      </c>
      <c r="M191" s="19">
        <v>6.3730755799999993E-5</v>
      </c>
      <c r="N191" s="19">
        <v>5.1468107843137248E-5</v>
      </c>
      <c r="O191" t="s">
        <v>368</v>
      </c>
      <c r="P191" s="11"/>
      <c r="R191" s="3">
        <f>G191-H191</f>
        <v>1.9999999999999944E-5</v>
      </c>
      <c r="S191" s="5">
        <f>I191+(J191/60)</f>
        <v>4.2666666666666666</v>
      </c>
      <c r="T191" s="8">
        <f>K191+0.048+0.03-(1.01*R191)</f>
        <v>0.57797980000000004</v>
      </c>
      <c r="U191" s="7">
        <f>(N191*((T191/L191))/S191)</f>
        <v>2.7888306260207717E-5</v>
      </c>
      <c r="V191" s="7">
        <f>(U191-(W191*0.2094))/(1-0.2094)</f>
        <v>2.6128405963166839E-5</v>
      </c>
      <c r="W191" s="7">
        <f>(M191*(T191/L191))/S191</f>
        <v>3.4532896397937032E-5</v>
      </c>
      <c r="X191" s="16">
        <f>(W191/V191)</f>
        <v>1.3216610476206618</v>
      </c>
      <c r="Y191" s="2">
        <f>(V191/R191)</f>
        <v>1.3064202981583455</v>
      </c>
      <c r="Z191" s="2">
        <f>(W191/R191)</f>
        <v>1.7266448198968565</v>
      </c>
    </row>
    <row r="192" spans="1:27" x14ac:dyDescent="0.2">
      <c r="A192" s="10" t="s">
        <v>369</v>
      </c>
      <c r="B192" s="10" t="s">
        <v>369</v>
      </c>
      <c r="C192" s="11">
        <v>4</v>
      </c>
      <c r="D192" t="s">
        <v>23</v>
      </c>
      <c r="E192">
        <v>1</v>
      </c>
      <c r="F192" s="11" t="s">
        <v>363</v>
      </c>
      <c r="G192" s="11">
        <v>1.7099999999999999E-3</v>
      </c>
      <c r="H192" s="11">
        <v>1.24E-3</v>
      </c>
      <c r="I192" s="11">
        <v>4</v>
      </c>
      <c r="J192">
        <v>10</v>
      </c>
      <c r="K192" s="13">
        <v>0.5</v>
      </c>
      <c r="L192" s="13">
        <v>0.25</v>
      </c>
      <c r="M192" s="19">
        <v>8.6996359099999999E-5</v>
      </c>
      <c r="N192" s="19">
        <v>7.0227525000000007E-5</v>
      </c>
      <c r="O192" t="s">
        <v>364</v>
      </c>
      <c r="P192" s="11" t="s">
        <v>365</v>
      </c>
      <c r="Q192" s="15"/>
      <c r="R192" s="3">
        <f>G192-H192</f>
        <v>4.6999999999999993E-4</v>
      </c>
      <c r="S192" s="5">
        <f>I192+(J192/60)</f>
        <v>4.166666666666667</v>
      </c>
      <c r="T192" s="8">
        <f>K192+0.048+0.03-(1.01*R192)</f>
        <v>0.57752530000000002</v>
      </c>
      <c r="U192" s="7">
        <f>(N192*((T192/L192))/S192)</f>
        <v>3.89358455461272E-5</v>
      </c>
      <c r="V192" s="7">
        <f>(U192-(W192*0.2094))/(1-0.2094)</f>
        <v>3.647340936978334E-5</v>
      </c>
      <c r="W192" s="7">
        <f>(M192*(T192/L192))/S192</f>
        <v>4.823289445260982E-5</v>
      </c>
      <c r="X192" s="16">
        <f>(W192/V192)</f>
        <v>1.3224125544065182</v>
      </c>
      <c r="Y192" s="2">
        <f>(V192/R192)</f>
        <v>7.7602998659113506E-2</v>
      </c>
      <c r="Z192" s="2">
        <f>(W192/R192)</f>
        <v>0.10262317968640389</v>
      </c>
      <c r="AA192" s="12"/>
    </row>
    <row r="193" spans="1:26" x14ac:dyDescent="0.2">
      <c r="A193" s="10" t="s">
        <v>369</v>
      </c>
      <c r="B193" s="10" t="s">
        <v>369</v>
      </c>
      <c r="C193" s="11">
        <v>25</v>
      </c>
      <c r="D193" t="s">
        <v>23</v>
      </c>
      <c r="E193">
        <v>15</v>
      </c>
      <c r="F193" s="11" t="s">
        <v>366</v>
      </c>
      <c r="G193" s="11">
        <v>8.7000000000000001E-4</v>
      </c>
      <c r="H193" s="11">
        <v>8.1999999999999998E-4</v>
      </c>
      <c r="I193" s="11">
        <v>4</v>
      </c>
      <c r="J193">
        <v>15</v>
      </c>
      <c r="K193" s="13">
        <v>0.5</v>
      </c>
      <c r="L193" s="13">
        <v>0.25</v>
      </c>
      <c r="M193" s="19">
        <v>3.6741044E-5</v>
      </c>
      <c r="N193" s="19">
        <v>2.942872549019608E-5</v>
      </c>
      <c r="O193" t="s">
        <v>383</v>
      </c>
      <c r="P193" s="11"/>
      <c r="R193" s="3">
        <f>G193-H193</f>
        <v>5.0000000000000023E-5</v>
      </c>
      <c r="S193" s="5">
        <f>I193+(J193/60)</f>
        <v>4.25</v>
      </c>
      <c r="T193" s="8">
        <f>K193+0.048+0.03-(1.01*R193)</f>
        <v>0.57794950000000012</v>
      </c>
      <c r="U193" s="7">
        <f>(N193*((T193/L193))/S193)</f>
        <v>1.6007827936655138E-5</v>
      </c>
      <c r="V193" s="7">
        <f>(U193-(W193*0.2094))/(1-0.2094)</f>
        <v>1.4954324586304691E-5</v>
      </c>
      <c r="W193" s="7">
        <f>(M193*(T193/L193))/S193</f>
        <v>1.9985381655791063E-5</v>
      </c>
      <c r="X193" s="16">
        <f>(W193/V193)</f>
        <v>1.336428237895402</v>
      </c>
      <c r="Y193" s="2">
        <f>(V193/R193)</f>
        <v>0.2990864917260937</v>
      </c>
      <c r="Z193" s="2">
        <f>(W193/R193)</f>
        <v>0.39970763311582108</v>
      </c>
    </row>
    <row r="194" spans="1:26" x14ac:dyDescent="0.2">
      <c r="A194" s="10" t="s">
        <v>369</v>
      </c>
      <c r="B194" s="10" t="s">
        <v>369</v>
      </c>
      <c r="C194" s="11">
        <v>3</v>
      </c>
      <c r="D194" t="s">
        <v>27</v>
      </c>
      <c r="E194">
        <v>7</v>
      </c>
      <c r="F194" s="11" t="s">
        <v>366</v>
      </c>
      <c r="G194" s="11">
        <v>7.3999999999999999E-4</v>
      </c>
      <c r="H194" s="11">
        <v>4.4999999999999999E-4</v>
      </c>
      <c r="I194" s="11">
        <v>4</v>
      </c>
      <c r="J194">
        <v>5</v>
      </c>
      <c r="K194" s="13">
        <v>0.5</v>
      </c>
      <c r="L194" s="13">
        <v>0.25</v>
      </c>
      <c r="M194" s="19">
        <v>4.8314955800000004E-5</v>
      </c>
      <c r="N194" s="19">
        <v>3.8680215686274507E-5</v>
      </c>
      <c r="O194" t="s">
        <v>368</v>
      </c>
      <c r="P194" s="11"/>
      <c r="R194" s="3">
        <f>G194-H194</f>
        <v>2.9E-4</v>
      </c>
      <c r="S194" s="5">
        <f>I194+(J194/60)</f>
        <v>4.083333333333333</v>
      </c>
      <c r="T194" s="8">
        <f>K194+0.048+0.03-(1.01*R194)</f>
        <v>0.57770710000000003</v>
      </c>
      <c r="U194" s="7">
        <f>(N194*((T194/L194))/S194)</f>
        <v>2.1889797777788238E-5</v>
      </c>
      <c r="V194" s="7">
        <f>(U194-(W194*0.2094))/(1-0.2094)</f>
        <v>2.0445646348974615E-5</v>
      </c>
      <c r="W194" s="7">
        <f>(M194*(T194/L194))/S194</f>
        <v>2.7342262532420753E-5</v>
      </c>
      <c r="X194" s="16">
        <f>(W194/V194)</f>
        <v>1.3373146569069956</v>
      </c>
      <c r="Y194" s="2">
        <f>(V194/R194)</f>
        <v>7.0502228789567634E-2</v>
      </c>
      <c r="Z194" s="2">
        <f>(W194/R194)</f>
        <v>9.4283663904899145E-2</v>
      </c>
    </row>
    <row r="195" spans="1:26" x14ac:dyDescent="0.2">
      <c r="A195" s="10" t="s">
        <v>369</v>
      </c>
      <c r="B195" s="10" t="s">
        <v>369</v>
      </c>
      <c r="C195" s="11">
        <v>6</v>
      </c>
      <c r="D195" t="s">
        <v>27</v>
      </c>
      <c r="E195">
        <v>13</v>
      </c>
      <c r="F195" s="11" t="s">
        <v>366</v>
      </c>
      <c r="G195" s="11">
        <v>6.4000000000000005E-4</v>
      </c>
      <c r="H195" s="11">
        <v>5.6999999999999998E-4</v>
      </c>
      <c r="I195" s="11">
        <v>4</v>
      </c>
      <c r="J195">
        <v>5</v>
      </c>
      <c r="K195" s="13">
        <v>0.5</v>
      </c>
      <c r="L195" s="13">
        <v>0.25</v>
      </c>
      <c r="M195" s="19">
        <v>6.0836586500000006E-5</v>
      </c>
      <c r="N195" s="19">
        <v>4.855354081632653E-5</v>
      </c>
      <c r="O195" t="s">
        <v>378</v>
      </c>
      <c r="R195" s="3">
        <f>G195-H195</f>
        <v>7.0000000000000075E-5</v>
      </c>
      <c r="S195" s="5">
        <f>I195+(J195/60)</f>
        <v>4.083333333333333</v>
      </c>
      <c r="T195" s="8">
        <f>K195+0.048+0.03-(1.01*R195)</f>
        <v>0.57792930000000009</v>
      </c>
      <c r="U195" s="7">
        <f>(N195*((T195/L195))/S195)</f>
        <v>2.748785030840917E-5</v>
      </c>
      <c r="V195" s="7">
        <f>(U195-(W195*0.2094))/(1-0.2094)</f>
        <v>2.5646036160115221E-5</v>
      </c>
      <c r="W195" s="7">
        <f>(M195*(T195/L195))/S195</f>
        <v>3.4441710220735803E-5</v>
      </c>
      <c r="X195" s="16">
        <f>(W195/V195)</f>
        <v>1.3429642696324213</v>
      </c>
      <c r="Y195" s="2">
        <f>(V195/R195)</f>
        <v>0.36637194514450278</v>
      </c>
      <c r="Z195" s="2">
        <f>(W195/R195)</f>
        <v>0.49202443172479665</v>
      </c>
    </row>
    <row r="196" spans="1:26" x14ac:dyDescent="0.2">
      <c r="A196" s="10" t="s">
        <v>369</v>
      </c>
      <c r="B196" s="10" t="s">
        <v>369</v>
      </c>
      <c r="C196" s="11">
        <v>28</v>
      </c>
      <c r="D196" t="s">
        <v>27</v>
      </c>
      <c r="E196">
        <v>23</v>
      </c>
      <c r="F196" s="11" t="s">
        <v>363</v>
      </c>
      <c r="G196" s="11">
        <v>9.8999999999999999E-4</v>
      </c>
      <c r="H196" s="11">
        <v>8.5999999999999998E-4</v>
      </c>
      <c r="I196" s="11">
        <v>4</v>
      </c>
      <c r="J196">
        <v>19</v>
      </c>
      <c r="K196" s="13">
        <v>0.5</v>
      </c>
      <c r="L196" s="13">
        <v>0.25</v>
      </c>
      <c r="M196" s="19">
        <v>7.8370368099999995E-5</v>
      </c>
      <c r="N196" s="19">
        <v>6.2328622448979597E-5</v>
      </c>
      <c r="O196" t="s">
        <v>383</v>
      </c>
      <c r="R196" s="3">
        <f>G196-H196</f>
        <v>1.3000000000000002E-4</v>
      </c>
      <c r="S196" s="5">
        <f>I196+(J196/60)</f>
        <v>4.3166666666666664</v>
      </c>
      <c r="T196" s="8">
        <f>K196+0.048+0.03-(1.01*R196)</f>
        <v>0.57786870000000012</v>
      </c>
      <c r="U196" s="7">
        <f>(N196*((T196/L196))/S196)</f>
        <v>3.3375530527304398E-5</v>
      </c>
      <c r="V196" s="7">
        <f>(U196-(W196*0.2094))/(1-0.2094)</f>
        <v>3.1100369484145777E-5</v>
      </c>
      <c r="W196" s="7">
        <f>(M196*(T196/L196))/S196</f>
        <v>4.1965512956727545E-5</v>
      </c>
      <c r="X196" s="16">
        <f>(W196/V196)</f>
        <v>1.3493573759025776</v>
      </c>
      <c r="Y196" s="2">
        <f>(V196/R196)</f>
        <v>0.23923361141650595</v>
      </c>
      <c r="Z196" s="2">
        <f>(W196/R196)</f>
        <v>0.32281163812867336</v>
      </c>
    </row>
    <row r="197" spans="1:26" x14ac:dyDescent="0.2">
      <c r="A197" s="10" t="s">
        <v>369</v>
      </c>
      <c r="B197" s="10" t="s">
        <v>369</v>
      </c>
      <c r="C197" s="11">
        <v>16</v>
      </c>
      <c r="D197" t="s">
        <v>23</v>
      </c>
      <c r="E197">
        <v>2</v>
      </c>
      <c r="F197" s="11" t="s">
        <v>363</v>
      </c>
      <c r="G197" s="11">
        <v>1.49E-3</v>
      </c>
      <c r="H197" s="11">
        <v>1.23E-3</v>
      </c>
      <c r="I197" s="11">
        <v>4</v>
      </c>
      <c r="J197">
        <v>23</v>
      </c>
      <c r="K197" s="13">
        <v>0.5</v>
      </c>
      <c r="L197" s="13">
        <v>0.25</v>
      </c>
      <c r="M197" s="19">
        <v>7.7966338700000005E-5</v>
      </c>
      <c r="N197" s="19">
        <v>6.2000216981132066E-5</v>
      </c>
      <c r="O197" t="s">
        <v>364</v>
      </c>
      <c r="P197" s="11"/>
      <c r="R197" s="3">
        <f>G197-H197</f>
        <v>2.6000000000000003E-4</v>
      </c>
      <c r="S197" s="5">
        <f>I197+(J197/60)</f>
        <v>4.3833333333333337</v>
      </c>
      <c r="T197" s="8">
        <f>K197+0.048+0.03-(1.01*R197)</f>
        <v>0.57773740000000007</v>
      </c>
      <c r="U197" s="7">
        <f>(N197*((T197/L197))/S197)</f>
        <v>3.2687310258355974E-5</v>
      </c>
      <c r="V197" s="7">
        <f>(U197-(W197*0.2094))/(1-0.2094)</f>
        <v>3.045782154033222E-5</v>
      </c>
      <c r="W197" s="7">
        <f>(M197*(T197/L197))/S197</f>
        <v>4.110485457769495E-5</v>
      </c>
      <c r="X197" s="16">
        <f>(W197/V197)</f>
        <v>1.3495664659819462</v>
      </c>
      <c r="Y197" s="2">
        <f>(V197/R197)</f>
        <v>0.11714546746281622</v>
      </c>
      <c r="Z197" s="2">
        <f>(W197/R197)</f>
        <v>0.15809559452959593</v>
      </c>
    </row>
    <row r="198" spans="1:26" x14ac:dyDescent="0.2">
      <c r="A198" s="10" t="s">
        <v>369</v>
      </c>
      <c r="B198" s="10" t="s">
        <v>369</v>
      </c>
      <c r="C198" s="11">
        <v>21</v>
      </c>
      <c r="D198" t="s">
        <v>23</v>
      </c>
      <c r="E198">
        <v>5</v>
      </c>
      <c r="F198" s="11" t="s">
        <v>366</v>
      </c>
      <c r="G198" s="11">
        <v>9.8999999999999999E-4</v>
      </c>
      <c r="H198" s="11">
        <v>9.2000000000000003E-4</v>
      </c>
      <c r="I198" s="11">
        <v>4</v>
      </c>
      <c r="J198">
        <v>28</v>
      </c>
      <c r="K198" s="13">
        <v>0.5</v>
      </c>
      <c r="L198" s="13">
        <v>0.25</v>
      </c>
      <c r="M198" s="19">
        <v>6.2915741900000001E-5</v>
      </c>
      <c r="N198" s="19">
        <v>4.9977346938775512E-5</v>
      </c>
      <c r="O198" t="s">
        <v>368</v>
      </c>
      <c r="R198" s="3">
        <f>G198-H198</f>
        <v>6.9999999999999967E-5</v>
      </c>
      <c r="S198" s="5">
        <f>I198+(J198/60)</f>
        <v>4.4666666666666668</v>
      </c>
      <c r="T198" s="8">
        <f>K198+0.048+0.03-(1.01*R198)</f>
        <v>0.57792930000000009</v>
      </c>
      <c r="U198" s="7">
        <f>(N198*((T198/L198))/S198)</f>
        <v>2.586570728255255E-5</v>
      </c>
      <c r="V198" s="7">
        <f>(U198-(W198*0.2094))/(1-0.2094)</f>
        <v>2.4092124629455982E-5</v>
      </c>
      <c r="W198" s="7">
        <f>(M198*(T198/L198))/S198</f>
        <v>3.2561955828580004E-5</v>
      </c>
      <c r="X198" s="16">
        <f>(W198/V198)</f>
        <v>1.3515601604006511</v>
      </c>
      <c r="Y198" s="2">
        <f>(V198/R198)</f>
        <v>0.34417320899222847</v>
      </c>
      <c r="Z198" s="2">
        <f>(W198/R198)</f>
        <v>0.46517079755114316</v>
      </c>
    </row>
    <row r="199" spans="1:26" x14ac:dyDescent="0.2">
      <c r="A199" s="10" t="s">
        <v>369</v>
      </c>
      <c r="B199" s="10" t="s">
        <v>369</v>
      </c>
      <c r="C199" s="11">
        <v>29</v>
      </c>
      <c r="D199" t="s">
        <v>23</v>
      </c>
      <c r="E199">
        <v>6</v>
      </c>
      <c r="F199" s="11" t="s">
        <v>366</v>
      </c>
      <c r="G199" s="11">
        <v>8.4999999999999995E-4</v>
      </c>
      <c r="H199" s="11">
        <v>0</v>
      </c>
      <c r="I199" s="11">
        <v>4</v>
      </c>
      <c r="J199">
        <v>34</v>
      </c>
      <c r="K199" s="13">
        <v>0.5</v>
      </c>
      <c r="L199" s="13">
        <v>0.25</v>
      </c>
      <c r="M199" s="19">
        <v>1.5884813999999999E-5</v>
      </c>
      <c r="N199" s="19">
        <v>1.2573302083333333E-5</v>
      </c>
      <c r="O199" t="s">
        <v>368</v>
      </c>
      <c r="P199" s="11" t="s">
        <v>370</v>
      </c>
      <c r="R199" s="3">
        <f>G199-H199</f>
        <v>8.4999999999999995E-4</v>
      </c>
      <c r="S199" s="5">
        <f>I199+(J199/60)</f>
        <v>4.5666666666666664</v>
      </c>
      <c r="T199" s="8">
        <f>K199+0.048+0.03-(1.01*R199)</f>
        <v>0.57714150000000009</v>
      </c>
      <c r="U199" s="7">
        <f>(N199*((T199/L199))/S199)</f>
        <v>6.3561235833531032E-6</v>
      </c>
      <c r="V199" s="7">
        <f>(U199-(W199*0.2094))/(1-0.2094)</f>
        <v>5.9127302364028702E-6</v>
      </c>
      <c r="W199" s="7">
        <f>(M199*(T199/L199))/S199</f>
        <v>8.0301769744651095E-6</v>
      </c>
      <c r="X199" s="16">
        <f>(W199/V199)</f>
        <v>1.358116581241229</v>
      </c>
      <c r="Y199" s="2">
        <f>(V199/R199)</f>
        <v>6.9561532192974947E-3</v>
      </c>
      <c r="Z199" s="2">
        <f>(W199/R199)</f>
        <v>9.4472670287824821E-3</v>
      </c>
    </row>
    <row r="200" spans="1:26" x14ac:dyDescent="0.2">
      <c r="A200" s="10" t="s">
        <v>369</v>
      </c>
      <c r="B200" s="10" t="s">
        <v>369</v>
      </c>
      <c r="C200" s="11">
        <v>25</v>
      </c>
      <c r="D200" t="s">
        <v>27</v>
      </c>
      <c r="E200">
        <v>23</v>
      </c>
      <c r="F200" s="11" t="s">
        <v>363</v>
      </c>
      <c r="G200" s="11">
        <v>1.1299999999999999E-3</v>
      </c>
      <c r="H200" s="11">
        <v>1E-3</v>
      </c>
      <c r="I200" s="11">
        <v>4</v>
      </c>
      <c r="J200">
        <v>10</v>
      </c>
      <c r="K200" s="13">
        <v>0.5</v>
      </c>
      <c r="L200" s="13">
        <v>0.25</v>
      </c>
      <c r="M200" s="19">
        <v>7.7071928099999991E-5</v>
      </c>
      <c r="N200" s="19">
        <v>6.0803581632653059E-5</v>
      </c>
      <c r="O200" t="s">
        <v>383</v>
      </c>
      <c r="R200" s="3">
        <f>G200-H200</f>
        <v>1.2999999999999991E-4</v>
      </c>
      <c r="S200" s="5">
        <f>I200+(J200/60)</f>
        <v>4.166666666666667</v>
      </c>
      <c r="T200" s="8">
        <f>K200+0.048+0.03-(1.01*R200)</f>
        <v>0.57786870000000012</v>
      </c>
      <c r="U200" s="7">
        <f>(N200*((T200/L200))/S200)</f>
        <v>3.3731027206468902E-5</v>
      </c>
      <c r="V200" s="7">
        <f>(U200-(W200*0.2094))/(1-0.2094)</f>
        <v>3.1340665157001806E-5</v>
      </c>
      <c r="W200" s="7">
        <f>(M200*(T200/L200))/S200</f>
        <v>4.2755956701734855E-5</v>
      </c>
      <c r="X200" s="16">
        <f>(W200/V200)</f>
        <v>1.3642325868818634</v>
      </c>
      <c r="Y200" s="2">
        <f>(V200/R200)</f>
        <v>0.24108203966924482</v>
      </c>
      <c r="Z200" s="2">
        <f>(W200/R200)</f>
        <v>0.32889197462872988</v>
      </c>
    </row>
    <row r="201" spans="1:26" x14ac:dyDescent="0.2">
      <c r="A201" s="10" t="s">
        <v>369</v>
      </c>
      <c r="B201" s="10" t="s">
        <v>369</v>
      </c>
      <c r="C201" s="11">
        <v>20</v>
      </c>
      <c r="D201" t="s">
        <v>23</v>
      </c>
      <c r="E201">
        <v>17</v>
      </c>
      <c r="F201" s="11" t="s">
        <v>363</v>
      </c>
      <c r="G201" s="11">
        <v>1.23E-3</v>
      </c>
      <c r="H201" s="11">
        <v>1.1999999999999999E-3</v>
      </c>
      <c r="I201" s="11">
        <v>4</v>
      </c>
      <c r="J201">
        <v>11</v>
      </c>
      <c r="K201" s="13">
        <v>0.5</v>
      </c>
      <c r="L201" s="13">
        <v>0.25</v>
      </c>
      <c r="M201" s="19">
        <v>7.3796155499999998E-5</v>
      </c>
      <c r="N201" s="19">
        <v>5.801943298969072E-5</v>
      </c>
      <c r="O201" t="s">
        <v>383</v>
      </c>
      <c r="P201" s="11"/>
      <c r="R201" s="3">
        <f>G201-H201</f>
        <v>3.0000000000000079E-5</v>
      </c>
      <c r="S201" s="5">
        <f>I201+(J201/60)</f>
        <v>4.1833333333333336</v>
      </c>
      <c r="T201" s="8">
        <f>K201+0.048+0.03-(1.01*R201)</f>
        <v>0.57796970000000003</v>
      </c>
      <c r="U201" s="7">
        <f>(N201*((T201/L201))/S201)</f>
        <v>3.2063879788897192E-5</v>
      </c>
      <c r="V201" s="7">
        <f>(U201-(W201*0.2094))/(1-0.2094)</f>
        <v>2.9754585690245712E-5</v>
      </c>
      <c r="W201" s="7">
        <f>(M201*(T201/L201))/S201</f>
        <v>4.0782733248275713E-5</v>
      </c>
      <c r="X201" s="16">
        <f>(W201/V201)</f>
        <v>1.3706369052769334</v>
      </c>
      <c r="Y201" s="2">
        <f>(V201/R201)</f>
        <v>0.99181952300818776</v>
      </c>
      <c r="Z201" s="2">
        <f>(W201/R201)</f>
        <v>1.359424441609187</v>
      </c>
    </row>
    <row r="202" spans="1:26" x14ac:dyDescent="0.2">
      <c r="A202" s="10" t="s">
        <v>369</v>
      </c>
      <c r="B202" s="10" t="s">
        <v>369</v>
      </c>
      <c r="C202" s="11">
        <v>30</v>
      </c>
      <c r="D202" t="s">
        <v>27</v>
      </c>
      <c r="E202">
        <v>9</v>
      </c>
      <c r="F202" s="11" t="s">
        <v>366</v>
      </c>
      <c r="G202" s="11">
        <v>9.7000000000000005E-4</v>
      </c>
      <c r="H202" s="11">
        <v>7.3999999999999999E-4</v>
      </c>
      <c r="I202" s="11">
        <v>4</v>
      </c>
      <c r="J202">
        <v>33</v>
      </c>
      <c r="K202" s="13">
        <v>0.5</v>
      </c>
      <c r="L202" s="13">
        <v>0.25</v>
      </c>
      <c r="M202" s="19">
        <v>6.5432249699999995E-5</v>
      </c>
      <c r="N202" s="19">
        <v>5.1409902912621361E-5</v>
      </c>
      <c r="O202" t="s">
        <v>368</v>
      </c>
      <c r="R202" s="3">
        <f>G202-H202</f>
        <v>2.3000000000000006E-4</v>
      </c>
      <c r="S202" s="5">
        <f>I202+(J202/60)</f>
        <v>4.55</v>
      </c>
      <c r="T202" s="8">
        <f>K202+0.048+0.03-(1.01*R202)</f>
        <v>0.57776770000000011</v>
      </c>
      <c r="U202" s="7">
        <f>(N202*((T202/L202))/S202)</f>
        <v>2.6112511088394333E-5</v>
      </c>
      <c r="V202" s="7">
        <f>(U202-(W202*0.2094))/(1-0.2094)</f>
        <v>2.4226073573442526E-5</v>
      </c>
      <c r="W202" s="7">
        <f>(M202*(T202/L202))/S202</f>
        <v>3.3234848716478851E-5</v>
      </c>
      <c r="X202" s="16">
        <f>(W202/V202)</f>
        <v>1.3718627831177752</v>
      </c>
      <c r="Y202" s="2">
        <f>(V202/R202)</f>
        <v>0.1053307546671414</v>
      </c>
      <c r="Z202" s="2">
        <f>(W202/R202)</f>
        <v>0.14449934224556019</v>
      </c>
    </row>
    <row r="203" spans="1:26" x14ac:dyDescent="0.2">
      <c r="A203" s="10" t="s">
        <v>369</v>
      </c>
      <c r="B203" s="10" t="s">
        <v>369</v>
      </c>
      <c r="C203" s="11">
        <v>5</v>
      </c>
      <c r="D203" t="s">
        <v>27</v>
      </c>
      <c r="E203">
        <v>7</v>
      </c>
      <c r="F203" s="11" t="s">
        <v>366</v>
      </c>
      <c r="G203" s="11">
        <v>6.4000000000000005E-4</v>
      </c>
      <c r="H203" s="11">
        <v>5.4000000000000001E-4</v>
      </c>
      <c r="I203" s="11">
        <v>4</v>
      </c>
      <c r="J203">
        <v>12</v>
      </c>
      <c r="K203" s="13">
        <v>0.5</v>
      </c>
      <c r="L203" s="13">
        <v>0.25</v>
      </c>
      <c r="M203" s="19">
        <v>5.0341025799999999E-5</v>
      </c>
      <c r="N203" s="19">
        <v>3.9453794117647051E-5</v>
      </c>
      <c r="O203" t="s">
        <v>368</v>
      </c>
      <c r="P203" s="11"/>
      <c r="R203" s="3">
        <f>G203-H203</f>
        <v>1.0000000000000005E-4</v>
      </c>
      <c r="S203" s="5">
        <f>I203+(J203/60)</f>
        <v>4.2</v>
      </c>
      <c r="T203" s="8">
        <f>K203+0.048+0.03-(1.01*R203)</f>
        <v>0.57789900000000005</v>
      </c>
      <c r="U203" s="7">
        <f>(N203*((T203/L203))/S203)</f>
        <v>2.1714579206470582E-5</v>
      </c>
      <c r="V203" s="7">
        <f>(U203-(W203*0.2094))/(1-0.2094)</f>
        <v>2.0127494977206709E-5</v>
      </c>
      <c r="W203" s="7">
        <f>(M203*(T203/L203))/S203</f>
        <v>2.7706693779804001E-5</v>
      </c>
      <c r="X203" s="16">
        <f>(W203/V203)</f>
        <v>1.3765594680898106</v>
      </c>
      <c r="Y203" s="2">
        <f>(V203/R203)</f>
        <v>0.201274949772067</v>
      </c>
      <c r="Z203" s="2">
        <f>(W203/R203)</f>
        <v>0.27706693779803987</v>
      </c>
    </row>
    <row r="204" spans="1:26" x14ac:dyDescent="0.2">
      <c r="A204" s="10" t="s">
        <v>369</v>
      </c>
      <c r="B204" s="10" t="s">
        <v>369</v>
      </c>
      <c r="C204" s="11">
        <v>6</v>
      </c>
      <c r="D204" t="s">
        <v>23</v>
      </c>
      <c r="E204">
        <v>18</v>
      </c>
      <c r="F204" s="11" t="s">
        <v>366</v>
      </c>
      <c r="G204" s="11">
        <v>8.8999999999999995E-4</v>
      </c>
      <c r="H204" s="11">
        <v>7.3999999999999999E-4</v>
      </c>
      <c r="I204" s="11">
        <v>4</v>
      </c>
      <c r="J204">
        <v>11</v>
      </c>
      <c r="K204" s="13">
        <v>0.5</v>
      </c>
      <c r="L204" s="13">
        <v>0.25</v>
      </c>
      <c r="M204" s="19">
        <v>4.5363973000000001E-5</v>
      </c>
      <c r="N204" s="19">
        <v>3.5548418367346936E-5</v>
      </c>
      <c r="O204" t="s">
        <v>378</v>
      </c>
      <c r="P204" s="11" t="s">
        <v>389</v>
      </c>
      <c r="R204" s="3">
        <f>G204-H204</f>
        <v>1.4999999999999996E-4</v>
      </c>
      <c r="S204" s="5">
        <f>I204+(J204/60)</f>
        <v>4.1833333333333336</v>
      </c>
      <c r="T204" s="8">
        <f>K204+0.048+0.03-(1.01*R204)</f>
        <v>0.5778485000000001</v>
      </c>
      <c r="U204" s="7">
        <f>(N204*((T204/L204))/S204)</f>
        <v>1.9641370738751118E-5</v>
      </c>
      <c r="V204" s="7">
        <f>(U204-(W204*0.2094))/(1-0.2094)</f>
        <v>1.8204934931971936E-5</v>
      </c>
      <c r="W204" s="7">
        <f>(M204*(T204/L204))/S204</f>
        <v>2.5064704782875384E-5</v>
      </c>
      <c r="X204" s="16">
        <f>(W204/V204)</f>
        <v>1.3768082597678588</v>
      </c>
      <c r="Y204" s="2">
        <f>(V204/R204)</f>
        <v>0.12136623287981294</v>
      </c>
      <c r="Z204" s="2">
        <f>(W204/R204)</f>
        <v>0.16709803188583594</v>
      </c>
    </row>
    <row r="205" spans="1:26" x14ac:dyDescent="0.2">
      <c r="A205" s="10" t="s">
        <v>369</v>
      </c>
      <c r="B205" s="10" t="s">
        <v>369</v>
      </c>
      <c r="C205" s="11">
        <v>11</v>
      </c>
      <c r="D205" t="s">
        <v>27</v>
      </c>
      <c r="E205">
        <v>13</v>
      </c>
      <c r="F205" s="11" t="s">
        <v>366</v>
      </c>
      <c r="G205" s="11">
        <v>7.2000000000000005E-4</v>
      </c>
      <c r="H205" s="11">
        <v>6.0999999999999997E-4</v>
      </c>
      <c r="I205" s="11">
        <v>4</v>
      </c>
      <c r="J205">
        <v>17</v>
      </c>
      <c r="K205" s="13">
        <v>0.5</v>
      </c>
      <c r="L205" s="13">
        <v>0.25</v>
      </c>
      <c r="M205" s="19">
        <v>4.4097346499999999E-5</v>
      </c>
      <c r="N205" s="19">
        <v>3.4172336734693878E-5</v>
      </c>
      <c r="O205" t="s">
        <v>378</v>
      </c>
      <c r="R205" s="3">
        <f>G205-H205</f>
        <v>1.1000000000000007E-4</v>
      </c>
      <c r="S205" s="5">
        <f>I205+(J205/60)</f>
        <v>4.2833333333333332</v>
      </c>
      <c r="T205" s="8">
        <f>K205+0.048+0.03-(1.01*R205)</f>
        <v>0.57788890000000004</v>
      </c>
      <c r="U205" s="7">
        <f>(N205*((T205/L205))/S205)</f>
        <v>1.8441538446109113E-5</v>
      </c>
      <c r="V205" s="7">
        <f>(U205-(W205*0.2094))/(1-0.2094)</f>
        <v>1.7022894917971119E-5</v>
      </c>
      <c r="W205" s="7">
        <f>(M205*(T205/L205))/S205</f>
        <v>2.379769686705418E-5</v>
      </c>
      <c r="X205" s="16">
        <f>(W205/V205)</f>
        <v>1.39798177582186</v>
      </c>
      <c r="Y205" s="2">
        <f>(V205/R205)</f>
        <v>0.1547535901633737</v>
      </c>
      <c r="Z205" s="2">
        <f>(W205/R205)</f>
        <v>0.2163426987914015</v>
      </c>
    </row>
    <row r="206" spans="1:26" x14ac:dyDescent="0.2">
      <c r="A206" s="10" t="s">
        <v>369</v>
      </c>
      <c r="B206" s="10" t="s">
        <v>369</v>
      </c>
      <c r="C206" s="11">
        <v>30</v>
      </c>
      <c r="D206" t="s">
        <v>23</v>
      </c>
      <c r="E206">
        <v>3</v>
      </c>
      <c r="F206" s="11" t="s">
        <v>366</v>
      </c>
      <c r="G206" s="11">
        <v>9.3999999999999997E-4</v>
      </c>
      <c r="H206" s="11">
        <v>8.4999999999999995E-4</v>
      </c>
      <c r="I206" s="11">
        <v>4</v>
      </c>
      <c r="J206">
        <v>18</v>
      </c>
      <c r="K206" s="13">
        <v>0.5</v>
      </c>
      <c r="L206" s="13">
        <v>0.25</v>
      </c>
      <c r="M206" s="19">
        <v>4.5799700800000001E-5</v>
      </c>
      <c r="N206" s="19">
        <v>3.5462934579439249E-5</v>
      </c>
      <c r="O206" t="s">
        <v>364</v>
      </c>
      <c r="P206" s="11"/>
      <c r="R206" s="3">
        <f>G206-H206</f>
        <v>9.0000000000000019E-5</v>
      </c>
      <c r="S206" s="5">
        <f>I206+(J206/60)</f>
        <v>4.3</v>
      </c>
      <c r="T206" s="8">
        <f>K206+0.048+0.03-(1.01*R206)</f>
        <v>0.57790910000000006</v>
      </c>
      <c r="U206" s="7">
        <f>(N206*((T206/L206))/S206)</f>
        <v>1.9064514052244296E-5</v>
      </c>
      <c r="V206" s="7">
        <f>(U206-(W206*0.2094))/(1-0.2094)</f>
        <v>1.7592690899309853E-5</v>
      </c>
      <c r="W206" s="7">
        <f>(M206*(T206/L206))/S206</f>
        <v>2.4621454762416076E-5</v>
      </c>
      <c r="X206" s="16">
        <f>(W206/V206)</f>
        <v>1.3995275028325516</v>
      </c>
      <c r="Y206" s="2">
        <f>(V206/R206)</f>
        <v>0.19547434332566499</v>
      </c>
      <c r="Z206" s="2">
        <f>(W206/R206)</f>
        <v>0.27357171958240079</v>
      </c>
    </row>
    <row r="207" spans="1:26" x14ac:dyDescent="0.2">
      <c r="A207" s="10" t="s">
        <v>369</v>
      </c>
      <c r="B207" s="10" t="s">
        <v>369</v>
      </c>
      <c r="C207" s="11">
        <v>2</v>
      </c>
      <c r="D207" t="s">
        <v>27</v>
      </c>
      <c r="E207">
        <v>13</v>
      </c>
      <c r="F207" s="11" t="s">
        <v>366</v>
      </c>
      <c r="G207" s="11">
        <v>7.5000000000000002E-4</v>
      </c>
      <c r="H207" s="11">
        <v>6.4000000000000005E-4</v>
      </c>
      <c r="I207" s="11">
        <v>3</v>
      </c>
      <c r="J207">
        <v>55</v>
      </c>
      <c r="K207" s="13">
        <v>0.5</v>
      </c>
      <c r="L207" s="13">
        <v>0.25</v>
      </c>
      <c r="M207" s="19">
        <v>4.9598766500000002E-5</v>
      </c>
      <c r="N207" s="19">
        <v>3.8254183673469388E-5</v>
      </c>
      <c r="O207" t="s">
        <v>378</v>
      </c>
      <c r="R207" s="3">
        <f>G207-H207</f>
        <v>1.0999999999999996E-4</v>
      </c>
      <c r="S207" s="5">
        <f>I207+(J207/60)</f>
        <v>3.9166666666666665</v>
      </c>
      <c r="T207" s="8">
        <f>K207+0.048+0.03-(1.01*R207)</f>
        <v>0.57788890000000004</v>
      </c>
      <c r="U207" s="7">
        <f>(N207*((T207/L207))/S207)</f>
        <v>2.2577022764383847E-5</v>
      </c>
      <c r="V207" s="7">
        <f>(U207-(W207*0.2094))/(1-0.2094)</f>
        <v>2.080366594353288E-5</v>
      </c>
      <c r="W207" s="7">
        <f>(M207*(T207/L207))/S207</f>
        <v>2.9272418669659766E-5</v>
      </c>
      <c r="X207" s="16">
        <f>(W207/V207)</f>
        <v>1.4070798266571629</v>
      </c>
      <c r="Y207" s="2">
        <f>(V207/R207)</f>
        <v>0.18912423585029897</v>
      </c>
      <c r="Z207" s="2">
        <f>(W207/R207)</f>
        <v>0.26611289699690704</v>
      </c>
    </row>
    <row r="208" spans="1:26" x14ac:dyDescent="0.2">
      <c r="A208" s="10" t="s">
        <v>369</v>
      </c>
      <c r="B208" s="10" t="s">
        <v>369</v>
      </c>
      <c r="C208" s="11">
        <v>19</v>
      </c>
      <c r="D208" t="s">
        <v>27</v>
      </c>
      <c r="E208">
        <v>8</v>
      </c>
      <c r="F208" s="11" t="s">
        <v>366</v>
      </c>
      <c r="G208" s="11">
        <v>1E-3</v>
      </c>
      <c r="H208" s="11">
        <v>8.1999999999999998E-4</v>
      </c>
      <c r="I208" s="11">
        <v>4</v>
      </c>
      <c r="J208">
        <v>20</v>
      </c>
      <c r="K208" s="13">
        <v>0.5</v>
      </c>
      <c r="L208" s="13">
        <v>0.25</v>
      </c>
      <c r="M208" s="19">
        <v>5.8233572000000001E-5</v>
      </c>
      <c r="N208" s="19">
        <v>4.4826472222222216E-5</v>
      </c>
      <c r="O208" t="s">
        <v>368</v>
      </c>
      <c r="R208" s="3">
        <f>G208-H208</f>
        <v>1.8000000000000004E-4</v>
      </c>
      <c r="S208" s="5">
        <f>I208+(J208/60)</f>
        <v>4.333333333333333</v>
      </c>
      <c r="T208" s="8">
        <f>K208+0.048+0.03-(1.01*R208)</f>
        <v>0.57781820000000006</v>
      </c>
      <c r="U208" s="7">
        <f>(N208*((T208/L208))/S208)</f>
        <v>2.3909124453964103E-5</v>
      </c>
      <c r="V208" s="7">
        <f>(U208-(W208*0.2094))/(1-0.2094)</f>
        <v>2.2015107685766789E-5</v>
      </c>
      <c r="W208" s="7">
        <f>(M208*(T208/L208))/S208</f>
        <v>3.1060077925486529E-5</v>
      </c>
      <c r="X208" s="16">
        <f>(W208/V208)</f>
        <v>1.4108528728918048</v>
      </c>
      <c r="Y208" s="2">
        <f>(V208/R208)</f>
        <v>0.12230615380981547</v>
      </c>
      <c r="Z208" s="2">
        <f>(W208/R208)</f>
        <v>0.17255598847492512</v>
      </c>
    </row>
    <row r="209" spans="1:26" x14ac:dyDescent="0.2">
      <c r="A209" s="10" t="s">
        <v>369</v>
      </c>
      <c r="B209" s="10" t="s">
        <v>369</v>
      </c>
      <c r="C209" s="11">
        <v>6</v>
      </c>
      <c r="D209" t="s">
        <v>27</v>
      </c>
      <c r="E209">
        <v>7</v>
      </c>
      <c r="F209" s="11" t="s">
        <v>366</v>
      </c>
      <c r="G209" s="11">
        <v>6.8000000000000005E-4</v>
      </c>
      <c r="H209" s="11">
        <v>3.1E-4</v>
      </c>
      <c r="I209" s="11">
        <v>4</v>
      </c>
      <c r="J209">
        <v>14</v>
      </c>
      <c r="K209" s="13">
        <v>0.5</v>
      </c>
      <c r="L209" s="13">
        <v>0.25</v>
      </c>
      <c r="M209" s="19">
        <v>2.6473885799999999E-5</v>
      </c>
      <c r="N209" s="19">
        <v>2.0110107843137258E-5</v>
      </c>
      <c r="O209" t="s">
        <v>368</v>
      </c>
      <c r="P209" s="11" t="s">
        <v>372</v>
      </c>
      <c r="R209" s="3">
        <f>G209-H209</f>
        <v>3.7000000000000005E-4</v>
      </c>
      <c r="S209" s="5">
        <f>I209+(J209/60)</f>
        <v>4.2333333333333334</v>
      </c>
      <c r="T209" s="8">
        <f>K209+0.048+0.03-(1.01*R209)</f>
        <v>0.57762630000000004</v>
      </c>
      <c r="U209" s="7">
        <f>(N209*((T209/L209))/S209)</f>
        <v>1.0975868207274666E-5</v>
      </c>
      <c r="V209" s="7">
        <f>(U209-(W209*0.2094))/(1-0.2094)</f>
        <v>1.0055928490135128E-5</v>
      </c>
      <c r="W209" s="7">
        <f>(M209*(T209/L209))/S209</f>
        <v>1.4449145859473894E-5</v>
      </c>
      <c r="X209" s="16">
        <f>(W209/V209)</f>
        <v>1.4368783423279625</v>
      </c>
      <c r="Y209" s="2">
        <f>(V209/R209)</f>
        <v>2.7178185108473318E-2</v>
      </c>
      <c r="Z209" s="2">
        <f>(W209/R209)</f>
        <v>3.9051745566145657E-2</v>
      </c>
    </row>
    <row r="210" spans="1:26" x14ac:dyDescent="0.2">
      <c r="A210" s="10" t="s">
        <v>369</v>
      </c>
      <c r="B210" s="10" t="s">
        <v>369</v>
      </c>
      <c r="C210" s="11">
        <v>20</v>
      </c>
      <c r="D210" t="s">
        <v>23</v>
      </c>
      <c r="E210">
        <v>14</v>
      </c>
      <c r="F210" s="11" t="s">
        <v>363</v>
      </c>
      <c r="G210" s="11">
        <v>1.09E-3</v>
      </c>
      <c r="H210" s="11">
        <v>1.0300000000000001E-3</v>
      </c>
      <c r="I210" s="11">
        <v>4</v>
      </c>
      <c r="J210">
        <v>17</v>
      </c>
      <c r="K210" s="13">
        <v>0.5</v>
      </c>
      <c r="L210" s="13">
        <v>0.25</v>
      </c>
      <c r="M210" s="19">
        <v>6.5375746099999996E-5</v>
      </c>
      <c r="N210" s="19">
        <v>4.954893877551021E-5</v>
      </c>
      <c r="O210" t="s">
        <v>378</v>
      </c>
      <c r="P210" s="11"/>
      <c r="R210" s="3">
        <f>G210-H210</f>
        <v>5.9999999999999941E-5</v>
      </c>
      <c r="S210" s="5">
        <f>I210+(J210/60)</f>
        <v>4.2833333333333332</v>
      </c>
      <c r="T210" s="8">
        <f>K210+0.048+0.03-(1.01*R210)</f>
        <v>0.5779394000000001</v>
      </c>
      <c r="U210" s="7">
        <f>(N210*((T210/L210))/S210)</f>
        <v>2.6742055047366641E-5</v>
      </c>
      <c r="V210" s="7">
        <f>(U210-(W210*0.2094))/(1-0.2094)</f>
        <v>2.4479633107338857E-5</v>
      </c>
      <c r="W210" s="7">
        <f>(M210*(T210/L210))/S210</f>
        <v>3.5283940366306315E-5</v>
      </c>
      <c r="X210" s="16">
        <f>(W210/V210)</f>
        <v>1.4413590355538617</v>
      </c>
      <c r="Y210" s="2">
        <f>(V210/R210)</f>
        <v>0.40799388512231466</v>
      </c>
      <c r="Z210" s="2">
        <f>(W210/R210)</f>
        <v>0.58806567277177246</v>
      </c>
    </row>
    <row r="211" spans="1:26" x14ac:dyDescent="0.2">
      <c r="A211" s="10" t="s">
        <v>369</v>
      </c>
      <c r="B211" s="10" t="s">
        <v>369</v>
      </c>
      <c r="C211" s="11">
        <v>29</v>
      </c>
      <c r="D211" t="s">
        <v>23</v>
      </c>
      <c r="E211">
        <v>3</v>
      </c>
      <c r="F211" s="11" t="s">
        <v>366</v>
      </c>
      <c r="G211" s="11">
        <v>9.7999999999999997E-4</v>
      </c>
      <c r="H211" s="11">
        <v>8.3000000000000001E-4</v>
      </c>
      <c r="I211" s="11">
        <v>4</v>
      </c>
      <c r="J211">
        <v>15</v>
      </c>
      <c r="K211" s="13">
        <v>0.5</v>
      </c>
      <c r="L211" s="13">
        <v>0.25</v>
      </c>
      <c r="M211" s="19">
        <v>4.88480508E-5</v>
      </c>
      <c r="N211" s="19">
        <v>3.6852272727272724E-5</v>
      </c>
      <c r="O211" t="s">
        <v>364</v>
      </c>
      <c r="P211" s="11"/>
      <c r="R211" s="3">
        <f>G211-H211</f>
        <v>1.4999999999999996E-4</v>
      </c>
      <c r="S211" s="5">
        <f>I211+(J211/60)</f>
        <v>4.25</v>
      </c>
      <c r="T211" s="8">
        <f>K211+0.048+0.03-(1.01*R211)</f>
        <v>0.5778485000000001</v>
      </c>
      <c r="U211" s="7">
        <f>(N211*((T211/L211))/S211)</f>
        <v>2.0042381663101604E-5</v>
      </c>
      <c r="V211" s="7">
        <f>(U211-(W211*0.2094))/(1-0.2094)</f>
        <v>1.8314423029904053E-5</v>
      </c>
      <c r="W211" s="7">
        <f>(M211*(T211/L211))/S211</f>
        <v>2.6566374477838874E-5</v>
      </c>
      <c r="X211" s="16">
        <f>(W211/V211)</f>
        <v>1.4505711937777628</v>
      </c>
      <c r="Y211" s="2">
        <f>(V211/R211)</f>
        <v>0.12209615353269372</v>
      </c>
      <c r="Z211" s="2">
        <f>(W211/R211)</f>
        <v>0.17710916318559256</v>
      </c>
    </row>
    <row r="212" spans="1:26" x14ac:dyDescent="0.2">
      <c r="A212" s="10" t="s">
        <v>369</v>
      </c>
      <c r="B212" s="10" t="s">
        <v>369</v>
      </c>
      <c r="C212" s="11">
        <v>15</v>
      </c>
      <c r="D212" t="s">
        <v>23</v>
      </c>
      <c r="E212">
        <v>2</v>
      </c>
      <c r="F212" s="11" t="s">
        <v>363</v>
      </c>
      <c r="G212" s="11">
        <v>1.49E-3</v>
      </c>
      <c r="H212" s="11">
        <v>1E-3</v>
      </c>
      <c r="I212" s="11">
        <v>4</v>
      </c>
      <c r="J212">
        <v>20</v>
      </c>
      <c r="K212" s="13">
        <v>0.5</v>
      </c>
      <c r="L212" s="13">
        <v>0.25</v>
      </c>
      <c r="M212" s="19">
        <v>6.4901028699999999E-5</v>
      </c>
      <c r="N212" s="19">
        <v>4.882660683760684E-5</v>
      </c>
      <c r="O212" t="s">
        <v>364</v>
      </c>
      <c r="P212" s="11"/>
      <c r="R212" s="3">
        <f>G212-H212</f>
        <v>4.8999999999999998E-4</v>
      </c>
      <c r="S212" s="5">
        <f>I212+(J212/60)</f>
        <v>4.333333333333333</v>
      </c>
      <c r="T212" s="8">
        <f>K212+0.048+0.03-(1.01*R212)</f>
        <v>0.5775051000000001</v>
      </c>
      <c r="U212" s="7">
        <f>(N212*((T212/L212))/S212)</f>
        <v>2.6028567197919534E-5</v>
      </c>
      <c r="V212" s="7">
        <f>(U212-(W212*0.2094))/(1-0.2094)</f>
        <v>2.3758969162498147E-5</v>
      </c>
      <c r="W212" s="7">
        <f>(M212*(T212/L212))/S212</f>
        <v>3.4597546217996656E-5</v>
      </c>
      <c r="X212" s="16">
        <f>(W212/V212)</f>
        <v>1.4561888599361641</v>
      </c>
      <c r="Y212" s="2">
        <f>(V212/R212)</f>
        <v>4.8487692168363565E-2</v>
      </c>
      <c r="Z212" s="2">
        <f>(W212/R212)</f>
        <v>7.0607237179585017E-2</v>
      </c>
    </row>
    <row r="213" spans="1:26" x14ac:dyDescent="0.2">
      <c r="A213" s="10" t="s">
        <v>369</v>
      </c>
      <c r="B213" s="10" t="s">
        <v>369</v>
      </c>
      <c r="C213" s="11">
        <v>17</v>
      </c>
      <c r="D213" t="s">
        <v>23</v>
      </c>
      <c r="E213">
        <v>17</v>
      </c>
      <c r="F213" s="11" t="s">
        <v>363</v>
      </c>
      <c r="G213" s="11">
        <v>1.3699999999999999E-3</v>
      </c>
      <c r="H213" s="11">
        <v>1.3600000000000001E-3</v>
      </c>
      <c r="I213" s="11">
        <v>4</v>
      </c>
      <c r="J213">
        <v>5</v>
      </c>
      <c r="K213" s="13">
        <v>0.5</v>
      </c>
      <c r="L213" s="13">
        <v>0.25</v>
      </c>
      <c r="M213" s="19">
        <v>6.6103155500000003E-5</v>
      </c>
      <c r="N213" s="19">
        <v>4.9626597938144326E-5</v>
      </c>
      <c r="O213" t="s">
        <v>383</v>
      </c>
      <c r="P213" s="11"/>
      <c r="R213" s="3">
        <f>G213-H213</f>
        <v>9.9999999999998094E-6</v>
      </c>
      <c r="S213" s="5">
        <f>I213+(J213/60)</f>
        <v>4.083333333333333</v>
      </c>
      <c r="T213" s="8">
        <f>K213+0.048+0.03-(1.01*R213)</f>
        <v>0.57798990000000006</v>
      </c>
      <c r="U213" s="7">
        <f>(N213*((T213/L213))/S213)</f>
        <v>2.8098291310636655E-5</v>
      </c>
      <c r="V213" s="7">
        <f>(U213-(W213*0.2094))/(1-0.2094)</f>
        <v>2.5627410741791576E-5</v>
      </c>
      <c r="W213" s="7">
        <f>(M213*(T213/L213))/S213</f>
        <v>3.7427222436371716E-5</v>
      </c>
      <c r="X213" s="16">
        <f>(W213/V213)</f>
        <v>1.4604371394936808</v>
      </c>
      <c r="Y213" s="2">
        <f>(V213/R213)</f>
        <v>2.5627410741792063</v>
      </c>
      <c r="Z213" s="2">
        <f>(W213/R213)</f>
        <v>3.7427222436372429</v>
      </c>
    </row>
    <row r="214" spans="1:26" x14ac:dyDescent="0.2">
      <c r="A214" s="10" t="s">
        <v>369</v>
      </c>
      <c r="B214" s="10" t="s">
        <v>369</v>
      </c>
      <c r="C214" s="11">
        <v>6</v>
      </c>
      <c r="D214" t="s">
        <v>27</v>
      </c>
      <c r="E214">
        <v>21</v>
      </c>
      <c r="F214" s="11" t="s">
        <v>363</v>
      </c>
      <c r="G214" s="11">
        <v>1.1000000000000001E-3</v>
      </c>
      <c r="H214" s="11">
        <v>9.6000000000000002E-4</v>
      </c>
      <c r="I214" s="11">
        <v>4</v>
      </c>
      <c r="J214">
        <v>15</v>
      </c>
      <c r="K214" s="13">
        <v>0.5</v>
      </c>
      <c r="L214" s="13">
        <v>0.25</v>
      </c>
      <c r="M214" s="19">
        <v>7.6218198999999999E-5</v>
      </c>
      <c r="N214" s="19">
        <v>5.6950877551020412E-5</v>
      </c>
      <c r="O214" t="s">
        <v>378</v>
      </c>
      <c r="P214" s="11"/>
      <c r="R214" s="3">
        <f>G214-H214</f>
        <v>1.4000000000000004E-4</v>
      </c>
      <c r="S214" s="5">
        <f>I214+(J214/60)</f>
        <v>4.25</v>
      </c>
      <c r="T214" s="8">
        <f>K214+0.048+0.03-(1.01*R214)</f>
        <v>0.57785860000000011</v>
      </c>
      <c r="U214" s="7">
        <f>(N214*((T214/L214))/S214)</f>
        <v>3.097369823096855E-5</v>
      </c>
      <c r="V214" s="7">
        <f>(U214-(W214*0.2094))/(1-0.2094)</f>
        <v>2.8198245388070283E-5</v>
      </c>
      <c r="W214" s="7">
        <f>(M214*(T214/L214))/S214</f>
        <v>4.1452556958740143E-5</v>
      </c>
      <c r="X214" s="16">
        <f>(W214/V214)</f>
        <v>1.4700402946446203</v>
      </c>
      <c r="Y214" s="2">
        <f>(V214/R214)</f>
        <v>0.20141603848621625</v>
      </c>
      <c r="Z214" s="2">
        <f>(W214/R214)</f>
        <v>0.29608969256242951</v>
      </c>
    </row>
    <row r="215" spans="1:26" x14ac:dyDescent="0.2">
      <c r="A215" s="10" t="s">
        <v>369</v>
      </c>
      <c r="B215" s="10" t="s">
        <v>369</v>
      </c>
      <c r="C215" s="11">
        <v>9</v>
      </c>
      <c r="D215" t="s">
        <v>27</v>
      </c>
      <c r="E215">
        <v>13</v>
      </c>
      <c r="F215" s="11" t="s">
        <v>366</v>
      </c>
      <c r="G215" s="11">
        <v>8.3000000000000001E-4</v>
      </c>
      <c r="H215" s="11">
        <v>5.1999999999999995E-4</v>
      </c>
      <c r="I215" s="11">
        <v>4</v>
      </c>
      <c r="J215">
        <v>12</v>
      </c>
      <c r="K215" s="13">
        <v>0.5</v>
      </c>
      <c r="L215" s="13">
        <v>0.25</v>
      </c>
      <c r="M215" s="19">
        <v>8.9769586499999988E-5</v>
      </c>
      <c r="N215" s="19">
        <v>6.6538285714285719E-5</v>
      </c>
      <c r="O215" t="s">
        <v>378</v>
      </c>
      <c r="R215" s="3">
        <f>G215-H215</f>
        <v>3.1000000000000005E-4</v>
      </c>
      <c r="S215" s="5">
        <f>I215+(J215/60)</f>
        <v>4.2</v>
      </c>
      <c r="T215" s="8">
        <f>K215+0.048+0.03-(1.01*R215)</f>
        <v>0.57768690000000011</v>
      </c>
      <c r="U215" s="7">
        <f>(N215*((T215/L215))/S215)</f>
        <v>3.6607900957714294E-5</v>
      </c>
      <c r="V215" s="7">
        <f>(U215-(W215*0.2094))/(1-0.2094)</f>
        <v>3.3222605212190444E-5</v>
      </c>
      <c r="W215" s="7">
        <f>(M215*(T215/L215))/S215</f>
        <v>4.9389251561397003E-5</v>
      </c>
      <c r="X215" s="16">
        <f>(W215/V215)</f>
        <v>1.4866158522473276</v>
      </c>
      <c r="Y215" s="2">
        <f>(V215/R215)</f>
        <v>0.10716969423287238</v>
      </c>
      <c r="Z215" s="2">
        <f>(W215/R215)</f>
        <v>0.15932016632708706</v>
      </c>
    </row>
    <row r="216" spans="1:26" x14ac:dyDescent="0.2">
      <c r="A216" s="10" t="s">
        <v>369</v>
      </c>
      <c r="B216" s="10" t="s">
        <v>369</v>
      </c>
      <c r="C216" s="11">
        <v>15</v>
      </c>
      <c r="D216" t="s">
        <v>27</v>
      </c>
      <c r="E216">
        <v>11</v>
      </c>
      <c r="F216" s="11" t="s">
        <v>366</v>
      </c>
      <c r="G216" s="11">
        <v>8.0000000000000004E-4</v>
      </c>
      <c r="H216" s="11">
        <v>6.9999999999999999E-4</v>
      </c>
      <c r="I216" s="11">
        <v>4</v>
      </c>
      <c r="J216">
        <v>33</v>
      </c>
      <c r="K216" s="13">
        <v>0.5</v>
      </c>
      <c r="L216" s="13">
        <v>0.25</v>
      </c>
      <c r="M216" s="19">
        <v>6.7864247200000012E-5</v>
      </c>
      <c r="N216" s="19">
        <v>5.0248168224299071E-5</v>
      </c>
      <c r="O216" t="s">
        <v>364</v>
      </c>
      <c r="R216" s="3">
        <f>G216-H216</f>
        <v>1.0000000000000005E-4</v>
      </c>
      <c r="S216" s="5">
        <f>I216+(J216/60)</f>
        <v>4.55</v>
      </c>
      <c r="T216" s="8">
        <f>K216+0.048+0.03-(1.01*R216)</f>
        <v>0.57789900000000005</v>
      </c>
      <c r="U216" s="7">
        <f>(N216*((T216/L216))/S216)</f>
        <v>2.5528233994421285E-5</v>
      </c>
      <c r="V216" s="7">
        <f>(U216-(W216*0.2094))/(1-0.2094)</f>
        <v>2.3157790247003277E-5</v>
      </c>
      <c r="W216" s="7">
        <f>(M216*(T216/L216))/S216</f>
        <v>3.4477960960556323E-5</v>
      </c>
      <c r="X216" s="16">
        <f>(W216/V216)</f>
        <v>1.488827759160567</v>
      </c>
      <c r="Y216" s="2">
        <f>(V216/R216)</f>
        <v>0.23157790247003268</v>
      </c>
      <c r="Z216" s="2">
        <f>(W216/R216)</f>
        <v>0.34477960960556309</v>
      </c>
    </row>
    <row r="217" spans="1:26" x14ac:dyDescent="0.2">
      <c r="A217" s="10" t="s">
        <v>369</v>
      </c>
      <c r="B217" s="10" t="s">
        <v>369</v>
      </c>
      <c r="C217" s="11">
        <v>15</v>
      </c>
      <c r="D217" t="s">
        <v>27</v>
      </c>
      <c r="E217">
        <v>8</v>
      </c>
      <c r="F217" s="11" t="s">
        <v>366</v>
      </c>
      <c r="G217" s="11">
        <v>7.1000000000000002E-4</v>
      </c>
      <c r="H217" s="11">
        <v>6.9999999999999999E-4</v>
      </c>
      <c r="I217" s="11">
        <v>4</v>
      </c>
      <c r="J217">
        <v>10</v>
      </c>
      <c r="K217" s="13">
        <v>0.5</v>
      </c>
      <c r="L217" s="13">
        <v>0.25</v>
      </c>
      <c r="M217" s="19">
        <v>5.4663912000000003E-5</v>
      </c>
      <c r="N217" s="19">
        <v>4.0429333333333323E-5</v>
      </c>
      <c r="O217" t="s">
        <v>368</v>
      </c>
      <c r="R217" s="3">
        <f>G217-H217</f>
        <v>1.0000000000000026E-5</v>
      </c>
      <c r="S217" s="5">
        <f>I217+(J217/60)</f>
        <v>4.166666666666667</v>
      </c>
      <c r="T217" s="8">
        <f>K217+0.048+0.03-(1.01*R217)</f>
        <v>0.57798990000000006</v>
      </c>
      <c r="U217" s="7">
        <f>(N217*((T217/L217))/S217)</f>
        <v>2.2433036477183995E-5</v>
      </c>
      <c r="V217" s="7">
        <f>(U217-(W217*0.2094))/(1-0.2094)</f>
        <v>2.0341063998885676E-5</v>
      </c>
      <c r="W217" s="7">
        <f>(M217*(T217/L217))/S217</f>
        <v>3.033138146926925E-5</v>
      </c>
      <c r="X217" s="16">
        <f>(W217/V217)</f>
        <v>1.4911403587801928</v>
      </c>
      <c r="Y217" s="2">
        <f>(V217/R217)</f>
        <v>2.0341063998885622</v>
      </c>
      <c r="Z217" s="2">
        <f>(W217/R217)</f>
        <v>3.033138146926917</v>
      </c>
    </row>
    <row r="218" spans="1:26" x14ac:dyDescent="0.2">
      <c r="A218" s="10" t="s">
        <v>369</v>
      </c>
      <c r="B218" s="10" t="s">
        <v>369</v>
      </c>
      <c r="C218" s="11">
        <v>8</v>
      </c>
      <c r="D218" t="s">
        <v>27</v>
      </c>
      <c r="E218">
        <v>13</v>
      </c>
      <c r="F218" s="11" t="s">
        <v>366</v>
      </c>
      <c r="G218" s="11">
        <v>8.5999999999999998E-4</v>
      </c>
      <c r="H218" s="11">
        <v>7.2000000000000005E-4</v>
      </c>
      <c r="I218" s="11">
        <v>4</v>
      </c>
      <c r="J218">
        <v>9</v>
      </c>
      <c r="K218" s="13">
        <v>0.5</v>
      </c>
      <c r="L218" s="13">
        <v>0.25</v>
      </c>
      <c r="M218" s="19">
        <v>5.8950636500000001E-5</v>
      </c>
      <c r="N218" s="19">
        <v>4.320228571428571E-5</v>
      </c>
      <c r="O218" t="s">
        <v>378</v>
      </c>
      <c r="R218" s="3">
        <f>G218-H218</f>
        <v>1.3999999999999993E-4</v>
      </c>
      <c r="S218" s="5">
        <f>I218+(J218/60)</f>
        <v>4.1500000000000004</v>
      </c>
      <c r="T218" s="8">
        <f>K218+0.048+0.03-(1.01*R218)</f>
        <v>0.57785860000000011</v>
      </c>
      <c r="U218" s="7">
        <f>(N218*((T218/L218))/S218)</f>
        <v>2.4062469724970743E-5</v>
      </c>
      <c r="V218" s="7">
        <f>(U218-(W218*0.2094))/(1-0.2094)</f>
        <v>2.173925996830661E-5</v>
      </c>
      <c r="W218" s="7">
        <f>(M218*(T218/L218))/S218</f>
        <v>3.2833862435661591E-5</v>
      </c>
      <c r="X218" s="16">
        <f>(W218/V218)</f>
        <v>1.5103486725642759</v>
      </c>
      <c r="Y218" s="2">
        <f>(V218/R218)</f>
        <v>0.15528042834504729</v>
      </c>
      <c r="Z218" s="2">
        <f>(W218/R218)</f>
        <v>0.23452758882615435</v>
      </c>
    </row>
    <row r="219" spans="1:26" x14ac:dyDescent="0.2">
      <c r="A219" s="10" t="s">
        <v>369</v>
      </c>
      <c r="B219" s="10" t="s">
        <v>369</v>
      </c>
      <c r="C219" s="11">
        <v>20</v>
      </c>
      <c r="D219" t="s">
        <v>27</v>
      </c>
      <c r="E219">
        <v>8</v>
      </c>
      <c r="F219" s="11" t="s">
        <v>366</v>
      </c>
      <c r="G219" s="11">
        <v>7.9000000000000001E-4</v>
      </c>
      <c r="H219" s="11">
        <v>6.7000000000000002E-4</v>
      </c>
      <c r="I219" s="11">
        <v>4</v>
      </c>
      <c r="J219">
        <v>22</v>
      </c>
      <c r="K219" s="13">
        <v>0.5</v>
      </c>
      <c r="L219" s="13">
        <v>0.25</v>
      </c>
      <c r="M219" s="19">
        <v>5.0379082000000004E-5</v>
      </c>
      <c r="N219" s="19">
        <v>3.6913231481481482E-5</v>
      </c>
      <c r="O219" t="s">
        <v>368</v>
      </c>
      <c r="R219" s="3">
        <f>G219-H219</f>
        <v>1.1999999999999999E-4</v>
      </c>
      <c r="S219" s="5">
        <f>I219+(J219/60)</f>
        <v>4.3666666666666663</v>
      </c>
      <c r="T219" s="8">
        <f>K219+0.048+0.03-(1.01*R219)</f>
        <v>0.57787880000000003</v>
      </c>
      <c r="U219" s="7">
        <f>(N219*((T219/L219))/S219)</f>
        <v>1.9540189843640377E-5</v>
      </c>
      <c r="V219" s="7">
        <f>(U219-(W219*0.2094))/(1-0.2094)</f>
        <v>1.7652196889729008E-5</v>
      </c>
      <c r="W219" s="7">
        <f>(M219*(T219/L219))/S219</f>
        <v>2.6668400108025897E-5</v>
      </c>
      <c r="X219" s="16">
        <f>(W219/V219)</f>
        <v>1.5107694682208648</v>
      </c>
      <c r="Y219" s="2">
        <f>(V219/R219)</f>
        <v>0.14710164074774174</v>
      </c>
      <c r="Z219" s="2">
        <f>(W219/R219)</f>
        <v>0.22223666756688248</v>
      </c>
    </row>
    <row r="220" spans="1:26" x14ac:dyDescent="0.2">
      <c r="A220" s="10" t="s">
        <v>369</v>
      </c>
      <c r="B220" s="10" t="s">
        <v>369</v>
      </c>
      <c r="C220" s="11">
        <v>5</v>
      </c>
      <c r="D220" t="s">
        <v>23</v>
      </c>
      <c r="E220">
        <v>18</v>
      </c>
      <c r="F220" s="11" t="s">
        <v>366</v>
      </c>
      <c r="G220" s="11">
        <v>8.8000000000000003E-4</v>
      </c>
      <c r="H220" s="11">
        <v>6.8999999999999997E-4</v>
      </c>
      <c r="I220" s="11">
        <v>4</v>
      </c>
      <c r="J220">
        <v>9</v>
      </c>
      <c r="K220" s="13">
        <v>0.5</v>
      </c>
      <c r="L220" s="13">
        <v>0.25</v>
      </c>
      <c r="M220" s="19">
        <v>3.6526592999999998E-5</v>
      </c>
      <c r="N220" s="19">
        <v>2.6332469387755106E-5</v>
      </c>
      <c r="O220" t="s">
        <v>378</v>
      </c>
      <c r="P220" s="11"/>
      <c r="R220" s="3">
        <f>G220-H220</f>
        <v>1.9000000000000006E-4</v>
      </c>
      <c r="S220" s="5">
        <f>I220+(J220/60)</f>
        <v>4.1500000000000004</v>
      </c>
      <c r="T220" s="8">
        <f>K220+0.048+0.03-(1.01*R220)</f>
        <v>0.57780810000000005</v>
      </c>
      <c r="U220" s="7">
        <f>(N220*((T220/L220))/S220)</f>
        <v>1.4665170221924761E-5</v>
      </c>
      <c r="V220" s="7">
        <f>(U220-(W220*0.2094))/(1-0.2094)</f>
        <v>1.3161456083509829E-5</v>
      </c>
      <c r="W220" s="7">
        <f>(M220*(T220/L220))/S220</f>
        <v>2.0342516916436914E-5</v>
      </c>
      <c r="X220" s="16">
        <f>(W220/V220)</f>
        <v>1.5456129464219643</v>
      </c>
      <c r="Y220" s="2">
        <f>(V220/R220)</f>
        <v>6.9270821492156978E-2</v>
      </c>
      <c r="Z220" s="2">
        <f>(W220/R220)</f>
        <v>0.10706587850756266</v>
      </c>
    </row>
    <row r="221" spans="1:26" x14ac:dyDescent="0.2">
      <c r="A221" s="10" t="s">
        <v>369</v>
      </c>
      <c r="B221" s="10" t="s">
        <v>369</v>
      </c>
      <c r="C221" s="11">
        <v>9</v>
      </c>
      <c r="D221" t="s">
        <v>23</v>
      </c>
      <c r="E221">
        <v>18</v>
      </c>
      <c r="F221" s="11" t="s">
        <v>366</v>
      </c>
      <c r="G221" s="11">
        <v>7.2999999999999996E-4</v>
      </c>
      <c r="H221" s="11">
        <v>6.7000000000000002E-4</v>
      </c>
      <c r="I221" s="11">
        <v>4</v>
      </c>
      <c r="J221">
        <v>19</v>
      </c>
      <c r="K221" s="13">
        <v>0.5</v>
      </c>
      <c r="L221" s="13">
        <v>0.25</v>
      </c>
      <c r="M221" s="19">
        <v>5.3721412999999999E-5</v>
      </c>
      <c r="N221" s="19">
        <v>3.8710234693877553E-5</v>
      </c>
      <c r="O221" t="s">
        <v>378</v>
      </c>
      <c r="P221" s="11" t="s">
        <v>390</v>
      </c>
      <c r="R221" s="3">
        <f>G221-H221</f>
        <v>5.9999999999999941E-5</v>
      </c>
      <c r="S221" s="5">
        <f>I221+(J221/60)</f>
        <v>4.3166666666666664</v>
      </c>
      <c r="T221" s="8">
        <f>K221+0.048+0.03-(1.01*R221)</f>
        <v>0.5779394000000001</v>
      </c>
      <c r="U221" s="7">
        <f>(N221*((T221/L221))/S221)</f>
        <v>2.0730968166337096E-5</v>
      </c>
      <c r="V221" s="7">
        <f>(U221-(W221*0.2094))/(1-0.2094)</f>
        <v>1.860170946183499E-5</v>
      </c>
      <c r="W221" s="7">
        <f>(M221*(T221/L221))/S221</f>
        <v>2.8770089139495478E-5</v>
      </c>
      <c r="X221" s="16">
        <f>(W221/V221)</f>
        <v>1.546636839937904</v>
      </c>
      <c r="Y221" s="2">
        <f>(V221/R221)</f>
        <v>0.3100284910305835</v>
      </c>
      <c r="Z221" s="2">
        <f>(W221/R221)</f>
        <v>0.47950148565825845</v>
      </c>
    </row>
    <row r="222" spans="1:26" x14ac:dyDescent="0.2">
      <c r="A222" s="10" t="s">
        <v>369</v>
      </c>
      <c r="B222" s="10" t="s">
        <v>369</v>
      </c>
      <c r="C222" s="11">
        <v>24</v>
      </c>
      <c r="D222" t="s">
        <v>23</v>
      </c>
      <c r="E222">
        <v>3</v>
      </c>
      <c r="F222" s="11" t="s">
        <v>366</v>
      </c>
      <c r="G222" s="11">
        <v>6.6E-4</v>
      </c>
      <c r="H222" s="11">
        <v>5.1000000000000004E-4</v>
      </c>
      <c r="I222" s="11">
        <v>4</v>
      </c>
      <c r="J222">
        <v>4</v>
      </c>
      <c r="K222" s="13">
        <v>0.5</v>
      </c>
      <c r="L222" s="13">
        <v>0.25</v>
      </c>
      <c r="M222" s="19">
        <v>4.1088600800000005E-5</v>
      </c>
      <c r="N222" s="19">
        <v>2.9141398390342055E-5</v>
      </c>
      <c r="O222" t="s">
        <v>364</v>
      </c>
      <c r="P222" s="11"/>
      <c r="R222" s="3">
        <f>G222-H222</f>
        <v>1.4999999999999996E-4</v>
      </c>
      <c r="S222" s="5">
        <f>I222+(J222/60)</f>
        <v>4.0666666666666664</v>
      </c>
      <c r="T222" s="8">
        <f>K222+0.048+0.03-(1.01*R222)</f>
        <v>0.5778485000000001</v>
      </c>
      <c r="U222" s="7">
        <f>(N222*((T222/L222))/S222)</f>
        <v>1.6563259030585156E-5</v>
      </c>
      <c r="V222" s="7">
        <f>(U222-(W222*0.2094))/(1-0.2094)</f>
        <v>1.4764713259855334E-5</v>
      </c>
      <c r="W222" s="7">
        <f>(M222*(T222/L222))/S222</f>
        <v>2.3353757055126695E-5</v>
      </c>
      <c r="X222" s="16">
        <f>(W222/V222)</f>
        <v>1.5817277751424152</v>
      </c>
      <c r="Y222" s="2">
        <f>(V222/R222)</f>
        <v>9.8431421732368921E-2</v>
      </c>
      <c r="Z222" s="2">
        <f>(W222/R222)</f>
        <v>0.15569171370084467</v>
      </c>
    </row>
    <row r="223" spans="1:26" x14ac:dyDescent="0.2">
      <c r="A223" s="10" t="s">
        <v>369</v>
      </c>
      <c r="B223" s="10" t="s">
        <v>369</v>
      </c>
      <c r="C223" s="11">
        <v>21</v>
      </c>
      <c r="D223" t="s">
        <v>23</v>
      </c>
      <c r="E223">
        <v>2</v>
      </c>
      <c r="F223" s="11" t="s">
        <v>366</v>
      </c>
      <c r="G223" s="11">
        <v>1.01E-3</v>
      </c>
      <c r="H223" s="11">
        <v>8.5999999999999998E-4</v>
      </c>
      <c r="I223" s="11">
        <v>4</v>
      </c>
      <c r="J223">
        <v>36</v>
      </c>
      <c r="K223" s="13">
        <v>0.5</v>
      </c>
      <c r="L223" s="13">
        <v>0.25</v>
      </c>
      <c r="M223" s="19">
        <v>5.28434187E-5</v>
      </c>
      <c r="N223" s="19">
        <v>3.7467038461538464E-5</v>
      </c>
      <c r="O223" t="s">
        <v>364</v>
      </c>
      <c r="P223" s="11"/>
      <c r="R223" s="3">
        <f>G223-H223</f>
        <v>1.5000000000000007E-4</v>
      </c>
      <c r="S223" s="5">
        <f>I223+(J223/60)</f>
        <v>4.5999999999999996</v>
      </c>
      <c r="T223" s="8">
        <f>K223+0.048+0.03-(1.01*R223)</f>
        <v>0.5778485000000001</v>
      </c>
      <c r="U223" s="7">
        <f>(N223*((T223/L223))/S223)</f>
        <v>1.8826323456036795E-5</v>
      </c>
      <c r="V223" s="7">
        <f>(U223-(W223*0.2094))/(1-0.2094)</f>
        <v>1.6779925340292627E-5</v>
      </c>
      <c r="W223" s="7">
        <f>(M223*(T223/L223))/S223</f>
        <v>2.6552600200579967E-5</v>
      </c>
      <c r="X223" s="16">
        <f>(W223/V223)</f>
        <v>1.5824027617584688</v>
      </c>
      <c r="Y223" s="2">
        <f>(V223/R223)</f>
        <v>0.11186616893528413</v>
      </c>
      <c r="Z223" s="2">
        <f>(W223/R223)</f>
        <v>0.17701733467053304</v>
      </c>
    </row>
    <row r="224" spans="1:26" x14ac:dyDescent="0.2">
      <c r="A224" s="10" t="s">
        <v>369</v>
      </c>
      <c r="B224" s="10" t="s">
        <v>369</v>
      </c>
      <c r="C224" s="11">
        <v>8</v>
      </c>
      <c r="D224" t="s">
        <v>27</v>
      </c>
      <c r="E224">
        <v>7</v>
      </c>
      <c r="F224" s="11" t="s">
        <v>366</v>
      </c>
      <c r="G224" s="11">
        <v>5.9999999999999995E-4</v>
      </c>
      <c r="H224" s="11">
        <v>5.9000000000000003E-4</v>
      </c>
      <c r="I224" s="11">
        <v>4</v>
      </c>
      <c r="J224">
        <v>18</v>
      </c>
      <c r="K224" s="13">
        <v>0.57999999999999996</v>
      </c>
      <c r="L224" s="13">
        <v>0.25</v>
      </c>
      <c r="M224" s="19">
        <v>5.4930005800000004E-5</v>
      </c>
      <c r="N224" s="19">
        <v>3.8274107843137252E-5</v>
      </c>
      <c r="O224" t="s">
        <v>368</v>
      </c>
      <c r="P224" s="11" t="s">
        <v>373</v>
      </c>
      <c r="R224" s="3">
        <f>G224-H224</f>
        <v>9.9999999999999178E-6</v>
      </c>
      <c r="S224" s="5">
        <f>I224+(J224/60)</f>
        <v>4.3</v>
      </c>
      <c r="T224" s="8">
        <f>K224+0.048+0.03-(1.01*R224)</f>
        <v>0.65798990000000002</v>
      </c>
      <c r="U224" s="7">
        <f>(N224*((T224/L224))/S224)</f>
        <v>2.3426954783530323E-5</v>
      </c>
      <c r="V224" s="7">
        <f>(U224-(W224*0.2094))/(1-0.2094)</f>
        <v>2.0726737692076554E-5</v>
      </c>
      <c r="W224" s="7">
        <f>(M224*(T224/L224))/S224</f>
        <v>3.362175723101528E-5</v>
      </c>
      <c r="X224" s="16">
        <f>(W224/V224)</f>
        <v>1.6221441951218523</v>
      </c>
      <c r="Y224" s="2">
        <f>(V224/R224)</f>
        <v>2.0726737692076727</v>
      </c>
      <c r="Z224" s="2">
        <f>(W224/R224)</f>
        <v>3.3621757231015557</v>
      </c>
    </row>
    <row r="225" spans="1:26" x14ac:dyDescent="0.2">
      <c r="A225" s="10" t="s">
        <v>369</v>
      </c>
      <c r="B225" s="10" t="s">
        <v>369</v>
      </c>
      <c r="C225" s="11">
        <v>2</v>
      </c>
      <c r="D225" t="s">
        <v>27</v>
      </c>
      <c r="E225">
        <v>7</v>
      </c>
      <c r="F225" s="11" t="s">
        <v>366</v>
      </c>
      <c r="G225" s="11">
        <v>6.8000000000000005E-4</v>
      </c>
      <c r="H225" s="11">
        <v>6.4000000000000005E-4</v>
      </c>
      <c r="I225" s="11">
        <v>4</v>
      </c>
      <c r="J225">
        <v>3</v>
      </c>
      <c r="K225" s="13">
        <v>0.66</v>
      </c>
      <c r="L225" s="13">
        <v>0.25</v>
      </c>
      <c r="M225" s="19">
        <v>4.5488135800000004E-5</v>
      </c>
      <c r="N225" s="19">
        <v>3.1547715686274507E-5</v>
      </c>
      <c r="O225" t="s">
        <v>368</v>
      </c>
      <c r="P225" s="11" t="s">
        <v>371</v>
      </c>
      <c r="R225" s="3">
        <f>G225-H225</f>
        <v>3.9999999999999996E-5</v>
      </c>
      <c r="S225" s="5">
        <f>I225+(J225/60)</f>
        <v>4.05</v>
      </c>
      <c r="T225" s="8">
        <f>K225+0.048+0.03-(1.01*R225)</f>
        <v>0.73795960000000005</v>
      </c>
      <c r="U225" s="7">
        <f>(N225*((T225/L225))/S225)</f>
        <v>2.299352064074752E-5</v>
      </c>
      <c r="V225" s="7">
        <f>(U225-(W225*0.2094))/(1-0.2094)</f>
        <v>2.0302399275083238E-5</v>
      </c>
      <c r="W225" s="7">
        <f>(M225*(T225/L225))/S225</f>
        <v>3.3153981728112282E-5</v>
      </c>
      <c r="X225" s="16">
        <f>(W225/V225)</f>
        <v>1.6330080636726299</v>
      </c>
      <c r="Y225" s="2">
        <f>(V225/R225)</f>
        <v>0.50755998187708096</v>
      </c>
      <c r="Z225" s="2">
        <f>(W225/R225)</f>
        <v>0.82884954320280713</v>
      </c>
    </row>
    <row r="226" spans="1:26" x14ac:dyDescent="0.2">
      <c r="A226" s="10" t="s">
        <v>369</v>
      </c>
      <c r="B226" s="10" t="s">
        <v>369</v>
      </c>
      <c r="C226" s="11">
        <v>9</v>
      </c>
      <c r="D226" t="s">
        <v>27</v>
      </c>
      <c r="E226">
        <v>7</v>
      </c>
      <c r="F226" s="11" t="s">
        <v>366</v>
      </c>
      <c r="G226" s="11">
        <v>6.8999999999999997E-4</v>
      </c>
      <c r="H226" s="11">
        <v>6.3000000000000003E-4</v>
      </c>
      <c r="I226" s="11">
        <v>4</v>
      </c>
      <c r="J226">
        <v>21</v>
      </c>
      <c r="K226" s="13">
        <v>0.77</v>
      </c>
      <c r="L226" s="13">
        <v>0.25</v>
      </c>
      <c r="M226" s="19">
        <v>3.6987185800000002E-5</v>
      </c>
      <c r="N226" s="19">
        <v>2.5511313725490197E-5</v>
      </c>
      <c r="O226" t="s">
        <v>368</v>
      </c>
      <c r="P226" s="11" t="s">
        <v>374</v>
      </c>
      <c r="R226" s="3">
        <f>G226-H226</f>
        <v>5.9999999999999941E-5</v>
      </c>
      <c r="S226" s="5">
        <f>I226+(J226/60)</f>
        <v>4.3499999999999996</v>
      </c>
      <c r="T226" s="8">
        <f>K226+0.048+0.03-(1.01*R226)</f>
        <v>0.84793940000000012</v>
      </c>
      <c r="U226" s="7">
        <f>(N226*((T226/L226))/S226)</f>
        <v>1.9891538440095563E-5</v>
      </c>
      <c r="V226" s="7">
        <f>(U226-(W226*0.2094))/(1-0.2094)</f>
        <v>1.7521577897243623E-5</v>
      </c>
      <c r="W226" s="7">
        <f>(M226*(T226/L226))/S226</f>
        <v>2.8839441043623477E-5</v>
      </c>
      <c r="X226" s="16">
        <f>(W226/V226)</f>
        <v>1.6459385800042761</v>
      </c>
      <c r="Y226" s="2">
        <f>(V226/R226)</f>
        <v>0.29202629828739401</v>
      </c>
      <c r="Z226" s="2">
        <f>(W226/R226)</f>
        <v>0.4806573507270584</v>
      </c>
    </row>
    <row r="227" spans="1:26" x14ac:dyDescent="0.2">
      <c r="A227" s="10" t="s">
        <v>369</v>
      </c>
      <c r="B227" s="10" t="s">
        <v>369</v>
      </c>
      <c r="C227" s="11">
        <v>16</v>
      </c>
      <c r="D227" t="s">
        <v>23</v>
      </c>
      <c r="E227">
        <v>17</v>
      </c>
      <c r="F227" s="11" t="s">
        <v>363</v>
      </c>
      <c r="G227" s="11">
        <v>1.42E-3</v>
      </c>
      <c r="H227" s="11">
        <v>1.3699999999999999E-3</v>
      </c>
      <c r="I227" s="11">
        <v>4</v>
      </c>
      <c r="J227">
        <v>2</v>
      </c>
      <c r="K227" s="13">
        <v>0.5</v>
      </c>
      <c r="L227" s="13">
        <v>0.25</v>
      </c>
      <c r="M227" s="19">
        <v>7.1460405500000003E-5</v>
      </c>
      <c r="N227" s="19">
        <v>4.8069773195876292E-5</v>
      </c>
      <c r="O227" t="s">
        <v>383</v>
      </c>
      <c r="P227" s="11"/>
      <c r="R227" s="3">
        <f>G227-H227</f>
        <v>5.0000000000000131E-5</v>
      </c>
      <c r="S227" s="5">
        <f>I227+(J227/60)</f>
        <v>4.0333333333333332</v>
      </c>
      <c r="T227" s="8">
        <f>K227+0.048+0.03-(1.01*R227)</f>
        <v>0.57794950000000012</v>
      </c>
      <c r="U227" s="7">
        <f>(N227*((T227/L227))/S227)</f>
        <v>2.7552298892895978E-5</v>
      </c>
      <c r="V227" s="7">
        <f>(U227-(W227*0.2094))/(1-0.2094)</f>
        <v>2.4001324034752412E-5</v>
      </c>
      <c r="W227" s="7">
        <f>(M227*(T227/L227))/S227</f>
        <v>4.0959179135724556E-5</v>
      </c>
      <c r="X227" s="16">
        <f>(W227/V227)</f>
        <v>1.7065383174869118</v>
      </c>
      <c r="Y227" s="2">
        <f>(V227/R227)</f>
        <v>0.480026480695047</v>
      </c>
      <c r="Z227" s="2">
        <f>(W227/R227)</f>
        <v>0.81918358271448899</v>
      </c>
    </row>
    <row r="228" spans="1:26" x14ac:dyDescent="0.2">
      <c r="A228" s="10" t="s">
        <v>369</v>
      </c>
      <c r="B228" s="10" t="s">
        <v>369</v>
      </c>
      <c r="C228" s="11">
        <v>14</v>
      </c>
      <c r="D228" t="s">
        <v>27</v>
      </c>
      <c r="E228">
        <v>8</v>
      </c>
      <c r="F228" s="11" t="s">
        <v>366</v>
      </c>
      <c r="G228" s="11">
        <v>6.9999999999999999E-4</v>
      </c>
      <c r="H228" s="11">
        <v>5.5999999999999995E-4</v>
      </c>
      <c r="I228" s="11">
        <v>4</v>
      </c>
      <c r="J228">
        <v>8</v>
      </c>
      <c r="K228" s="13">
        <v>0.5</v>
      </c>
      <c r="L228" s="13">
        <v>0.25</v>
      </c>
      <c r="M228" s="19">
        <v>6.4733011999999998E-5</v>
      </c>
      <c r="N228" s="19">
        <v>4.2839740740740733E-5</v>
      </c>
      <c r="O228" t="s">
        <v>368</v>
      </c>
      <c r="R228" s="3">
        <f>G228-H228</f>
        <v>1.4000000000000004E-4</v>
      </c>
      <c r="S228" s="5">
        <f>I228+(J228/60)</f>
        <v>4.1333333333333337</v>
      </c>
      <c r="T228" s="8">
        <f>K228+0.048+0.03-(1.01*R228)</f>
        <v>0.57785860000000011</v>
      </c>
      <c r="U228" s="7">
        <f>(N228*((T228/L228))/S228)</f>
        <v>2.3956754137555554E-5</v>
      </c>
      <c r="V228" s="7">
        <f>(U228-(W228*0.2094))/(1-0.2094)</f>
        <v>2.0714017582708024E-5</v>
      </c>
      <c r="W228" s="7">
        <f>(M228*(T228/L228))/S228</f>
        <v>3.6199865504616005E-5</v>
      </c>
      <c r="X228" s="16">
        <f>(W228/V228)</f>
        <v>1.7476023354752535</v>
      </c>
      <c r="Y228" s="2">
        <f>(V228/R228)</f>
        <v>0.1479572684479144</v>
      </c>
      <c r="Z228" s="2">
        <f>(W228/R228)</f>
        <v>0.25857046789011423</v>
      </c>
    </row>
    <row r="229" spans="1:26" x14ac:dyDescent="0.2">
      <c r="A229" s="10" t="s">
        <v>369</v>
      </c>
      <c r="B229" s="10" t="s">
        <v>369</v>
      </c>
      <c r="C229" s="11">
        <v>8</v>
      </c>
      <c r="D229" t="s">
        <v>23</v>
      </c>
      <c r="E229">
        <v>16</v>
      </c>
      <c r="F229" s="11" t="s">
        <v>363</v>
      </c>
      <c r="G229" s="11">
        <v>1.5200000000000001E-3</v>
      </c>
      <c r="H229" s="11">
        <v>1.41E-3</v>
      </c>
      <c r="I229" s="11">
        <v>4</v>
      </c>
      <c r="J229">
        <v>14</v>
      </c>
      <c r="K229" s="13">
        <v>0.5</v>
      </c>
      <c r="L229" s="13">
        <v>0.25</v>
      </c>
      <c r="M229" s="19">
        <v>7.3013744100000001E-5</v>
      </c>
      <c r="N229" s="19">
        <v>4.830612121212122E-5</v>
      </c>
      <c r="O229" t="s">
        <v>383</v>
      </c>
      <c r="P229" s="11"/>
      <c r="R229" s="3">
        <f>G229-H229</f>
        <v>1.1000000000000007E-4</v>
      </c>
      <c r="S229" s="5">
        <f>I229+(J229/60)</f>
        <v>4.2333333333333334</v>
      </c>
      <c r="T229" s="8">
        <f>K229+0.048+0.03-(1.01*R229)</f>
        <v>0.57788890000000004</v>
      </c>
      <c r="U229" s="7">
        <f>(N229*((T229/L229))/S229)</f>
        <v>2.6376917717045104E-5</v>
      </c>
      <c r="V229" s="7">
        <f>(U229-(W229*0.2094))/(1-0.2094)</f>
        <v>2.2803591142422717E-5</v>
      </c>
      <c r="W229" s="7">
        <f>(M229*(T229/L229))/S229</f>
        <v>3.9868187964879201E-5</v>
      </c>
      <c r="X229" s="16">
        <f>(W229/V229)</f>
        <v>1.7483293625059924</v>
      </c>
      <c r="Y229" s="2">
        <f>(V229/R229)</f>
        <v>0.20730537402202456</v>
      </c>
      <c r="Z229" s="2">
        <f>(W229/R229)</f>
        <v>0.36243807240799253</v>
      </c>
    </row>
    <row r="230" spans="1:26" x14ac:dyDescent="0.2">
      <c r="A230" s="10" t="s">
        <v>369</v>
      </c>
      <c r="B230" s="10" t="s">
        <v>369</v>
      </c>
      <c r="C230" s="11">
        <v>7</v>
      </c>
      <c r="D230" t="s">
        <v>23</v>
      </c>
      <c r="E230">
        <v>16</v>
      </c>
      <c r="F230" s="11" t="s">
        <v>363</v>
      </c>
      <c r="G230" s="11">
        <v>1.74E-3</v>
      </c>
      <c r="H230" s="11">
        <v>1.3799999999999999E-3</v>
      </c>
      <c r="I230" s="11">
        <v>4</v>
      </c>
      <c r="J230">
        <v>10</v>
      </c>
      <c r="K230" s="13">
        <v>0.5</v>
      </c>
      <c r="L230" s="13">
        <v>0.25</v>
      </c>
      <c r="M230" s="19">
        <v>8.2868014099999997E-5</v>
      </c>
      <c r="N230" s="19">
        <v>5.4596020202020209E-5</v>
      </c>
      <c r="O230" t="s">
        <v>383</v>
      </c>
      <c r="P230" s="11"/>
      <c r="R230" s="3">
        <f>G230-H230</f>
        <v>3.6000000000000008E-4</v>
      </c>
      <c r="S230" s="5">
        <f>I230+(J230/60)</f>
        <v>4.166666666666667</v>
      </c>
      <c r="T230" s="8">
        <f>K230+0.048+0.03-(1.01*R230)</f>
        <v>0.57763640000000005</v>
      </c>
      <c r="U230" s="7">
        <f>(N230*((T230/L230))/S230)</f>
        <v>3.0275182621269334E-5</v>
      </c>
      <c r="V230" s="7">
        <f>(U230-(W230*0.2094))/(1-0.2094)</f>
        <v>2.6122754806479457E-5</v>
      </c>
      <c r="W230" s="7">
        <f>(M230*(T230/L230))/S230</f>
        <v>4.5952878086278307E-5</v>
      </c>
      <c r="X230" s="16">
        <f>(W230/V230)</f>
        <v>1.7591130195380547</v>
      </c>
      <c r="Y230" s="2">
        <f>(V230/R230)</f>
        <v>7.2563207795776255E-2</v>
      </c>
      <c r="Z230" s="2">
        <f>(W230/R230)</f>
        <v>0.12764688357299528</v>
      </c>
    </row>
    <row r="231" spans="1:26" x14ac:dyDescent="0.2">
      <c r="A231" s="10" t="s">
        <v>369</v>
      </c>
      <c r="B231" s="10" t="s">
        <v>369</v>
      </c>
      <c r="C231" s="11">
        <v>11</v>
      </c>
      <c r="D231" t="s">
        <v>27</v>
      </c>
      <c r="E231">
        <v>7</v>
      </c>
      <c r="F231" s="11" t="s">
        <v>366</v>
      </c>
      <c r="G231" s="11">
        <v>6.2E-4</v>
      </c>
      <c r="H231" s="11">
        <v>6.0999999999999997E-4</v>
      </c>
      <c r="I231" s="11">
        <v>4</v>
      </c>
      <c r="J231">
        <v>26</v>
      </c>
      <c r="K231" s="13">
        <v>0.78</v>
      </c>
      <c r="L231" s="13">
        <v>0.25</v>
      </c>
      <c r="M231" s="19">
        <v>3.1731295800000005E-5</v>
      </c>
      <c r="N231" s="19">
        <v>2.0864098039215688E-5</v>
      </c>
      <c r="O231" t="s">
        <v>368</v>
      </c>
      <c r="P231" s="11" t="s">
        <v>375</v>
      </c>
      <c r="R231" s="3">
        <f>G231-H231</f>
        <v>1.0000000000000026E-5</v>
      </c>
      <c r="S231" s="5">
        <f>I231+(J231/60)</f>
        <v>4.4333333333333336</v>
      </c>
      <c r="T231" s="8">
        <f>K231+0.048+0.03-(1.01*R231)</f>
        <v>0.85798990000000008</v>
      </c>
      <c r="U231" s="7">
        <f>(N231*((T231/L231))/S231)</f>
        <v>1.6151445464893412E-5</v>
      </c>
      <c r="V231" s="7">
        <f>(U231-(W231*0.2094))/(1-0.2094)</f>
        <v>1.3923270869419564E-5</v>
      </c>
      <c r="W231" s="7">
        <f>(M231*(T231/L231))/S231</f>
        <v>2.4564028249905948E-5</v>
      </c>
      <c r="X231" s="16">
        <f>(W231/V231)</f>
        <v>1.7642426467373595</v>
      </c>
      <c r="Y231" s="2">
        <f>(V231/R231)</f>
        <v>1.3923270869419528</v>
      </c>
      <c r="Z231" s="2">
        <f>(W231/R231)</f>
        <v>2.4564028249905885</v>
      </c>
    </row>
    <row r="232" spans="1:26" x14ac:dyDescent="0.2">
      <c r="A232" s="10" t="s">
        <v>369</v>
      </c>
      <c r="B232" s="10" t="s">
        <v>369</v>
      </c>
      <c r="C232" s="11">
        <v>27</v>
      </c>
      <c r="D232" t="s">
        <v>27</v>
      </c>
      <c r="E232">
        <v>12</v>
      </c>
      <c r="F232" s="11" t="s">
        <v>363</v>
      </c>
      <c r="G232" s="11">
        <v>1.07E-3</v>
      </c>
      <c r="H232" s="11">
        <v>0</v>
      </c>
      <c r="I232" s="11">
        <v>0</v>
      </c>
      <c r="J232" s="11">
        <v>0</v>
      </c>
      <c r="K232" s="13">
        <v>0.5</v>
      </c>
      <c r="L232" s="13">
        <v>0.25</v>
      </c>
      <c r="M232" s="19">
        <v>0</v>
      </c>
      <c r="N232" s="19">
        <v>0</v>
      </c>
      <c r="O232" t="s">
        <v>364</v>
      </c>
      <c r="P232" s="11" t="s">
        <v>377</v>
      </c>
      <c r="R232" s="3">
        <f>G232-H232</f>
        <v>1.07E-3</v>
      </c>
      <c r="S232" s="5">
        <f>I232+(J232/60)</f>
        <v>0</v>
      </c>
      <c r="T232" s="8">
        <f>K232+0.048+0.03-(1.01*R232)</f>
        <v>0.57691930000000002</v>
      </c>
      <c r="U232" s="7" t="e">
        <f>(N232*((T232/L232))/S232)</f>
        <v>#DIV/0!</v>
      </c>
      <c r="V232" s="7" t="e">
        <f>(U232-(W232*0.2094))/(1-0.2094)</f>
        <v>#DIV/0!</v>
      </c>
      <c r="W232" s="7" t="e">
        <f>(M232*(T232/L232))/S232</f>
        <v>#DIV/0!</v>
      </c>
      <c r="X232" s="16" t="e">
        <f>(W232/V232)</f>
        <v>#DIV/0!</v>
      </c>
      <c r="Y232" s="2" t="e">
        <f>(V232/R232)</f>
        <v>#DIV/0!</v>
      </c>
      <c r="Z232" s="2" t="e">
        <f>(W232/R232)</f>
        <v>#DIV/0!</v>
      </c>
    </row>
  </sheetData>
  <autoFilter ref="A1:AA232" xr:uid="{794A21DA-075B-C14C-B779-85AC82C14459}">
    <sortState xmlns:xlrd2="http://schemas.microsoft.com/office/spreadsheetml/2017/richdata2" ref="A2:AA232">
      <sortCondition ref="X1:X232"/>
    </sortState>
  </autoFilter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5CE9D-085A-B341-8ED6-52CDBBD8EFBF}">
  <dimension ref="A1:R232"/>
  <sheetViews>
    <sheetView tabSelected="1" topLeftCell="G1" zoomScale="150" workbookViewId="0">
      <selection activeCell="R2" sqref="R2:R232"/>
    </sheetView>
  </sheetViews>
  <sheetFormatPr baseColWidth="10" defaultRowHeight="16" x14ac:dyDescent="0.2"/>
  <cols>
    <col min="8" max="8" width="14.83203125" customWidth="1"/>
  </cols>
  <sheetData>
    <row r="1" spans="1:18" x14ac:dyDescent="0.2">
      <c r="A1" s="11" t="s">
        <v>30</v>
      </c>
      <c r="B1" s="11" t="s">
        <v>31</v>
      </c>
      <c r="C1" s="11" t="s">
        <v>32</v>
      </c>
      <c r="D1" s="11" t="s">
        <v>33</v>
      </c>
      <c r="E1" s="11" t="s">
        <v>34</v>
      </c>
      <c r="F1" s="11" t="s">
        <v>35</v>
      </c>
      <c r="G1" s="11" t="s">
        <v>36</v>
      </c>
      <c r="H1" s="11" t="s">
        <v>318</v>
      </c>
      <c r="I1" s="11" t="s">
        <v>319</v>
      </c>
      <c r="J1" s="11" t="s">
        <v>320</v>
      </c>
      <c r="K1" s="11" t="s">
        <v>2</v>
      </c>
      <c r="L1" s="11" t="s">
        <v>321</v>
      </c>
      <c r="M1" s="11" t="s">
        <v>10</v>
      </c>
      <c r="N1" s="11" t="s">
        <v>1</v>
      </c>
      <c r="R1" t="s">
        <v>394</v>
      </c>
    </row>
    <row r="2" spans="1:18" x14ac:dyDescent="0.2">
      <c r="A2" s="11" t="s">
        <v>21</v>
      </c>
      <c r="B2" s="11" t="s">
        <v>37</v>
      </c>
      <c r="C2" s="11" t="s">
        <v>38</v>
      </c>
      <c r="D2" s="11" t="s">
        <v>39</v>
      </c>
      <c r="E2" s="11" t="s">
        <v>40</v>
      </c>
      <c r="F2" s="11" t="s">
        <v>41</v>
      </c>
      <c r="G2" s="11"/>
      <c r="H2" s="14">
        <v>3.2046089999999998E-7</v>
      </c>
      <c r="I2" s="14">
        <v>7.2614740000000004E-5</v>
      </c>
      <c r="J2" s="14">
        <f>I2-H2</f>
        <v>7.2294279099999997E-5</v>
      </c>
      <c r="K2">
        <v>1</v>
      </c>
      <c r="L2" s="14">
        <v>6.4736580000000002E-3</v>
      </c>
      <c r="M2" t="s">
        <v>322</v>
      </c>
      <c r="N2" t="s">
        <v>23</v>
      </c>
      <c r="O2" s="11">
        <v>4</v>
      </c>
      <c r="P2" t="s">
        <v>326</v>
      </c>
      <c r="Q2" s="14">
        <f>(L2)/(1+0.02)</f>
        <v>6.3467235294117647E-3</v>
      </c>
      <c r="R2" s="14">
        <f>Q2/100</f>
        <v>6.3467235294117653E-5</v>
      </c>
    </row>
    <row r="3" spans="1:18" x14ac:dyDescent="0.2">
      <c r="A3" s="11" t="s">
        <v>22</v>
      </c>
      <c r="B3" s="11" t="s">
        <v>37</v>
      </c>
      <c r="C3" s="11" t="s">
        <v>38</v>
      </c>
      <c r="D3" s="11" t="s">
        <v>42</v>
      </c>
      <c r="E3" s="11" t="s">
        <v>43</v>
      </c>
      <c r="F3" s="11" t="s">
        <v>44</v>
      </c>
      <c r="G3" s="11"/>
      <c r="H3" s="14">
        <v>3.2046089999999998E-7</v>
      </c>
      <c r="I3" s="14">
        <v>6.7877410000000002E-5</v>
      </c>
      <c r="J3" s="14">
        <f t="shared" ref="J3:J66" si="0">I3-H3</f>
        <v>6.7556949099999996E-5</v>
      </c>
      <c r="K3">
        <v>1</v>
      </c>
      <c r="L3" s="14">
        <v>7.5617940000000002E-3</v>
      </c>
      <c r="M3" t="s">
        <v>322</v>
      </c>
      <c r="N3" t="s">
        <v>23</v>
      </c>
      <c r="O3" s="11">
        <v>4</v>
      </c>
      <c r="P3" t="s">
        <v>327</v>
      </c>
      <c r="Q3" s="14">
        <f>(L3)/(1+0.2)</f>
        <v>6.3014950000000007E-3</v>
      </c>
      <c r="R3" s="14">
        <f>Q3/100</f>
        <v>6.3014950000000002E-5</v>
      </c>
    </row>
    <row r="4" spans="1:18" x14ac:dyDescent="0.2">
      <c r="A4" s="11" t="s">
        <v>24</v>
      </c>
      <c r="B4" s="11" t="s">
        <v>37</v>
      </c>
      <c r="C4" s="11" t="s">
        <v>38</v>
      </c>
      <c r="D4" s="11" t="s">
        <v>45</v>
      </c>
      <c r="E4" s="11" t="s">
        <v>46</v>
      </c>
      <c r="F4" s="11" t="s">
        <v>47</v>
      </c>
      <c r="G4" s="11"/>
      <c r="H4" s="14">
        <v>3.2046089999999998E-7</v>
      </c>
      <c r="I4" s="14">
        <v>6.3451280000000006E-5</v>
      </c>
      <c r="J4" s="14">
        <f t="shared" si="0"/>
        <v>6.3130819099999999E-5</v>
      </c>
      <c r="K4">
        <v>1</v>
      </c>
      <c r="L4" s="14">
        <v>6.9514140000000004E-3</v>
      </c>
      <c r="M4" t="s">
        <v>322</v>
      </c>
      <c r="N4" t="s">
        <v>23</v>
      </c>
      <c r="O4" s="11">
        <v>4</v>
      </c>
      <c r="P4" t="s">
        <v>328</v>
      </c>
      <c r="Q4" s="14">
        <f t="shared" ref="Q4:Q6" si="1">(L4)/(1+0.2)</f>
        <v>5.7928450000000005E-3</v>
      </c>
      <c r="R4" s="14">
        <f t="shared" ref="R4:R67" si="2">Q4/100</f>
        <v>5.7928450000000003E-5</v>
      </c>
    </row>
    <row r="5" spans="1:18" x14ac:dyDescent="0.2">
      <c r="A5" s="11" t="s">
        <v>25</v>
      </c>
      <c r="B5" s="11" t="s">
        <v>37</v>
      </c>
      <c r="C5" s="11" t="s">
        <v>38</v>
      </c>
      <c r="D5" s="11" t="s">
        <v>48</v>
      </c>
      <c r="E5" s="11" t="s">
        <v>49</v>
      </c>
      <c r="F5" s="11" t="s">
        <v>50</v>
      </c>
      <c r="G5" s="11" t="s">
        <v>51</v>
      </c>
      <c r="H5" s="14">
        <v>3.2046089999999998E-7</v>
      </c>
      <c r="I5" s="14">
        <v>8.7316820000000005E-5</v>
      </c>
      <c r="J5" s="14">
        <f t="shared" si="0"/>
        <v>8.6996359099999999E-5</v>
      </c>
      <c r="K5">
        <v>1</v>
      </c>
      <c r="L5" s="14">
        <v>8.4273030000000006E-3</v>
      </c>
      <c r="M5" t="s">
        <v>322</v>
      </c>
      <c r="N5" t="s">
        <v>23</v>
      </c>
      <c r="O5" s="11">
        <v>4</v>
      </c>
      <c r="P5" t="s">
        <v>69</v>
      </c>
      <c r="Q5" s="14">
        <f t="shared" si="1"/>
        <v>7.0227525000000008E-3</v>
      </c>
      <c r="R5" s="14">
        <f t="shared" si="2"/>
        <v>7.0227525000000007E-5</v>
      </c>
    </row>
    <row r="6" spans="1:18" x14ac:dyDescent="0.2">
      <c r="A6" s="11" t="s">
        <v>26</v>
      </c>
      <c r="B6" s="11" t="s">
        <v>37</v>
      </c>
      <c r="C6" s="11" t="s">
        <v>38</v>
      </c>
      <c r="D6" s="11" t="s">
        <v>52</v>
      </c>
      <c r="E6" s="11" t="s">
        <v>44</v>
      </c>
      <c r="F6" s="11" t="s">
        <v>53</v>
      </c>
      <c r="G6" s="11"/>
      <c r="H6" s="14">
        <v>3.2046089999999998E-7</v>
      </c>
      <c r="I6" s="14">
        <v>4.9681220000000003E-5</v>
      </c>
      <c r="J6" s="14">
        <f t="shared" si="0"/>
        <v>4.9360759100000003E-5</v>
      </c>
      <c r="K6">
        <v>1</v>
      </c>
      <c r="L6" s="14">
        <v>5.9627320000000001E-3</v>
      </c>
      <c r="M6" t="s">
        <v>322</v>
      </c>
      <c r="N6" t="s">
        <v>23</v>
      </c>
      <c r="O6" s="11">
        <v>4</v>
      </c>
      <c r="P6" t="s">
        <v>78</v>
      </c>
      <c r="Q6" s="14">
        <f t="shared" si="1"/>
        <v>4.968943333333334E-3</v>
      </c>
      <c r="R6" s="14">
        <f t="shared" si="2"/>
        <v>4.9689433333333339E-5</v>
      </c>
    </row>
    <row r="7" spans="1:18" x14ac:dyDescent="0.2">
      <c r="A7" s="11" t="s">
        <v>28</v>
      </c>
      <c r="B7" s="11" t="s">
        <v>37</v>
      </c>
      <c r="C7" s="11" t="s">
        <v>54</v>
      </c>
      <c r="D7" s="11" t="s">
        <v>55</v>
      </c>
      <c r="E7" s="11" t="s">
        <v>56</v>
      </c>
      <c r="F7" s="11" t="s">
        <v>40</v>
      </c>
      <c r="G7" s="11"/>
      <c r="H7" s="14">
        <v>3.2046089999999998E-7</v>
      </c>
      <c r="I7" s="14">
        <v>6.7072450000000002E-5</v>
      </c>
      <c r="J7" s="14">
        <f t="shared" si="0"/>
        <v>6.6751989099999995E-5</v>
      </c>
      <c r="K7">
        <v>1</v>
      </c>
      <c r="L7" s="14">
        <v>6.5184700000000002E-3</v>
      </c>
      <c r="M7" t="s">
        <v>322</v>
      </c>
      <c r="N7" t="s">
        <v>23</v>
      </c>
      <c r="O7" s="11">
        <v>4</v>
      </c>
      <c r="P7" t="s">
        <v>87</v>
      </c>
      <c r="Q7" s="14">
        <f>(L7)/(1+0.06)</f>
        <v>6.1494999999999996E-3</v>
      </c>
      <c r="R7" s="14">
        <f t="shared" si="2"/>
        <v>6.1494999999999993E-5</v>
      </c>
    </row>
    <row r="8" spans="1:18" x14ac:dyDescent="0.2">
      <c r="A8" s="11" t="s">
        <v>29</v>
      </c>
      <c r="B8" s="11" t="s">
        <v>57</v>
      </c>
      <c r="C8" s="11" t="s">
        <v>58</v>
      </c>
      <c r="D8" s="11" t="s">
        <v>59</v>
      </c>
      <c r="E8" s="11" t="s">
        <v>60</v>
      </c>
      <c r="F8" s="11" t="s">
        <v>61</v>
      </c>
      <c r="G8" s="11"/>
      <c r="H8" s="14">
        <v>3.2046089999999998E-7</v>
      </c>
      <c r="I8" s="14">
        <v>5.8204839999999998E-5</v>
      </c>
      <c r="J8" s="14">
        <f t="shared" si="0"/>
        <v>5.7884379099999998E-5</v>
      </c>
      <c r="K8">
        <v>1</v>
      </c>
      <c r="L8" s="14">
        <v>6.8383430000000002E-3</v>
      </c>
      <c r="M8" t="s">
        <v>322</v>
      </c>
      <c r="N8" t="s">
        <v>23</v>
      </c>
      <c r="O8" s="11">
        <v>4</v>
      </c>
      <c r="P8" t="s">
        <v>93</v>
      </c>
      <c r="Q8" s="14">
        <f>(L8)/(1+0.01)</f>
        <v>6.7706366336633666E-3</v>
      </c>
      <c r="R8" s="14">
        <f t="shared" si="2"/>
        <v>6.7706366336633668E-5</v>
      </c>
    </row>
    <row r="9" spans="1:18" x14ac:dyDescent="0.2">
      <c r="A9" s="11" t="s">
        <v>62</v>
      </c>
      <c r="B9" s="11" t="s">
        <v>57</v>
      </c>
      <c r="C9" s="11" t="s">
        <v>58</v>
      </c>
      <c r="D9" s="11" t="s">
        <v>63</v>
      </c>
      <c r="E9" s="11" t="s">
        <v>64</v>
      </c>
      <c r="F9" s="11" t="s">
        <v>65</v>
      </c>
      <c r="G9" s="11"/>
      <c r="H9" s="14">
        <v>3.2046089999999998E-7</v>
      </c>
      <c r="I9" s="14">
        <v>3.2744090000000003E-5</v>
      </c>
      <c r="J9" s="14">
        <f t="shared" si="0"/>
        <v>3.2423629100000003E-5</v>
      </c>
      <c r="K9">
        <v>1</v>
      </c>
      <c r="L9" s="14">
        <v>3.1419180000000001E-3</v>
      </c>
      <c r="M9" t="s">
        <v>322</v>
      </c>
      <c r="N9" t="s">
        <v>23</v>
      </c>
      <c r="O9" s="11">
        <v>4</v>
      </c>
      <c r="P9" t="s">
        <v>101</v>
      </c>
      <c r="Q9" s="14">
        <f>(L9)/(1-0.04)</f>
        <v>3.2728312500000002E-3</v>
      </c>
      <c r="R9" s="14">
        <f t="shared" si="2"/>
        <v>3.2728312500000001E-5</v>
      </c>
    </row>
    <row r="10" spans="1:18" x14ac:dyDescent="0.2">
      <c r="A10" s="11" t="s">
        <v>66</v>
      </c>
      <c r="B10" s="11" t="s">
        <v>57</v>
      </c>
      <c r="C10" s="11" t="s">
        <v>58</v>
      </c>
      <c r="D10" s="11" t="s">
        <v>67</v>
      </c>
      <c r="E10" s="11" t="s">
        <v>68</v>
      </c>
      <c r="F10" s="11" t="s">
        <v>61</v>
      </c>
      <c r="G10" s="11"/>
      <c r="H10" s="14">
        <v>3.2046089999999998E-7</v>
      </c>
      <c r="I10" s="14">
        <v>4.1876809999999999E-5</v>
      </c>
      <c r="J10" s="14">
        <f t="shared" si="0"/>
        <v>4.15563491E-5</v>
      </c>
      <c r="K10">
        <v>1</v>
      </c>
      <c r="L10" s="14">
        <v>4.0995980000000003E-3</v>
      </c>
      <c r="M10" t="s">
        <v>322</v>
      </c>
      <c r="N10" t="s">
        <v>23</v>
      </c>
      <c r="O10" s="11">
        <v>4</v>
      </c>
      <c r="P10" t="s">
        <v>113</v>
      </c>
      <c r="Q10" s="14">
        <f>(L10)/(1-0.11)</f>
        <v>4.6062898876404494E-3</v>
      </c>
      <c r="R10" s="14">
        <f t="shared" si="2"/>
        <v>4.6062898876404496E-5</v>
      </c>
    </row>
    <row r="11" spans="1:18" x14ac:dyDescent="0.2">
      <c r="A11" s="11" t="s">
        <v>69</v>
      </c>
      <c r="B11" s="11" t="s">
        <v>57</v>
      </c>
      <c r="C11" s="11" t="s">
        <v>70</v>
      </c>
      <c r="D11" s="11" t="s">
        <v>71</v>
      </c>
      <c r="E11" s="11" t="s">
        <v>60</v>
      </c>
      <c r="F11" s="11" t="s">
        <v>72</v>
      </c>
      <c r="G11" s="11"/>
      <c r="H11" s="14">
        <v>3.2046089999999998E-7</v>
      </c>
      <c r="I11" s="14">
        <v>4.0106630000000002E-5</v>
      </c>
      <c r="J11" s="14">
        <f t="shared" si="0"/>
        <v>3.9786169100000002E-5</v>
      </c>
      <c r="K11">
        <v>1</v>
      </c>
      <c r="L11" s="14">
        <v>4.2567170000000001E-3</v>
      </c>
      <c r="M11" t="s">
        <v>322</v>
      </c>
      <c r="N11" t="s">
        <v>23</v>
      </c>
      <c r="O11" s="11">
        <v>4</v>
      </c>
      <c r="P11" t="s">
        <v>124</v>
      </c>
      <c r="Q11" s="14">
        <f>(L11)/(1+0.06)</f>
        <v>4.0157707547169809E-3</v>
      </c>
      <c r="R11" s="14">
        <f t="shared" si="2"/>
        <v>4.0157707547169809E-5</v>
      </c>
    </row>
    <row r="12" spans="1:18" x14ac:dyDescent="0.2">
      <c r="A12" s="11" t="s">
        <v>73</v>
      </c>
      <c r="B12" s="11" t="s">
        <v>57</v>
      </c>
      <c r="C12" s="11" t="s">
        <v>70</v>
      </c>
      <c r="D12" s="11" t="s">
        <v>74</v>
      </c>
      <c r="E12" s="11" t="s">
        <v>75</v>
      </c>
      <c r="F12" s="11" t="s">
        <v>76</v>
      </c>
      <c r="G12" s="11"/>
      <c r="H12" s="14">
        <v>3.2046089999999998E-7</v>
      </c>
      <c r="I12" s="14">
        <v>2.9294190000000001E-5</v>
      </c>
      <c r="J12" s="14">
        <f t="shared" si="0"/>
        <v>2.8973729100000001E-5</v>
      </c>
      <c r="K12">
        <v>1</v>
      </c>
      <c r="L12" s="14">
        <v>2.7205369999999999E-3</v>
      </c>
      <c r="M12" t="s">
        <v>322</v>
      </c>
      <c r="N12" t="s">
        <v>23</v>
      </c>
      <c r="O12" s="11">
        <v>4</v>
      </c>
      <c r="P12" t="s">
        <v>130</v>
      </c>
      <c r="Q12" s="14">
        <f>(L12)/(1+0.04)</f>
        <v>2.6159009615384613E-3</v>
      </c>
      <c r="R12" s="14">
        <f t="shared" si="2"/>
        <v>2.6159009615384611E-5</v>
      </c>
    </row>
    <row r="13" spans="1:18" x14ac:dyDescent="0.2">
      <c r="A13" s="11" t="s">
        <v>78</v>
      </c>
      <c r="B13" s="11" t="s">
        <v>37</v>
      </c>
      <c r="C13" s="11" t="s">
        <v>54</v>
      </c>
      <c r="D13" s="11" t="s">
        <v>79</v>
      </c>
      <c r="E13" s="11" t="s">
        <v>80</v>
      </c>
      <c r="F13" s="11" t="s">
        <v>81</v>
      </c>
      <c r="G13" s="11"/>
      <c r="H13" s="14">
        <v>3.6964130000000002E-7</v>
      </c>
      <c r="I13" s="14">
        <v>5.161374E-5</v>
      </c>
      <c r="J13" s="14">
        <f t="shared" si="0"/>
        <v>5.1244098700000002E-5</v>
      </c>
      <c r="K13">
        <v>2</v>
      </c>
      <c r="L13" s="14">
        <v>6.7760880000000004E-3</v>
      </c>
      <c r="M13" t="s">
        <v>322</v>
      </c>
      <c r="N13" t="s">
        <v>23</v>
      </c>
      <c r="O13" s="11">
        <v>4</v>
      </c>
      <c r="P13" t="s">
        <v>73</v>
      </c>
      <c r="Q13" s="14">
        <f>(L13)/(1-0.06)</f>
        <v>7.2086042553191499E-3</v>
      </c>
      <c r="R13" s="14">
        <f t="shared" si="2"/>
        <v>7.2086042553191494E-5</v>
      </c>
    </row>
    <row r="14" spans="1:18" x14ac:dyDescent="0.2">
      <c r="A14" s="11" t="s">
        <v>82</v>
      </c>
      <c r="B14" s="11" t="s">
        <v>37</v>
      </c>
      <c r="C14" s="11" t="s">
        <v>54</v>
      </c>
      <c r="D14" s="11" t="s">
        <v>55</v>
      </c>
      <c r="E14" s="11" t="s">
        <v>83</v>
      </c>
      <c r="F14" s="11" t="s">
        <v>83</v>
      </c>
      <c r="G14" s="11"/>
      <c r="H14" s="14">
        <v>3.6964130000000002E-7</v>
      </c>
      <c r="I14" s="14">
        <v>4.478143E-5</v>
      </c>
      <c r="J14" s="14">
        <f t="shared" si="0"/>
        <v>4.4411788700000002E-5</v>
      </c>
      <c r="K14">
        <v>2</v>
      </c>
      <c r="L14" s="14">
        <v>4.2926450000000003E-3</v>
      </c>
      <c r="M14" t="s">
        <v>322</v>
      </c>
      <c r="N14" t="s">
        <v>23</v>
      </c>
      <c r="O14" s="11">
        <v>4</v>
      </c>
      <c r="P14" t="s">
        <v>87</v>
      </c>
      <c r="Q14" s="14">
        <f>(L14)/(1+0.08)</f>
        <v>3.9746712962962965E-3</v>
      </c>
      <c r="R14" s="14">
        <f t="shared" si="2"/>
        <v>3.9746712962962962E-5</v>
      </c>
    </row>
    <row r="15" spans="1:18" x14ac:dyDescent="0.2">
      <c r="A15" s="11" t="s">
        <v>84</v>
      </c>
      <c r="B15" s="11" t="s">
        <v>37</v>
      </c>
      <c r="C15" s="11" t="s">
        <v>54</v>
      </c>
      <c r="D15" s="11" t="s">
        <v>59</v>
      </c>
      <c r="E15" s="11" t="s">
        <v>85</v>
      </c>
      <c r="F15" s="11" t="s">
        <v>86</v>
      </c>
      <c r="G15" s="11"/>
      <c r="H15" s="14">
        <v>3.6964130000000002E-7</v>
      </c>
      <c r="I15" s="14">
        <v>5.8380020000000001E-5</v>
      </c>
      <c r="J15" s="14">
        <f t="shared" si="0"/>
        <v>5.8010378700000004E-5</v>
      </c>
      <c r="K15">
        <v>2</v>
      </c>
      <c r="L15" s="14">
        <v>8.074978E-3</v>
      </c>
      <c r="M15" t="s">
        <v>322</v>
      </c>
      <c r="N15" t="s">
        <v>23</v>
      </c>
      <c r="O15" s="11">
        <v>4</v>
      </c>
      <c r="P15" t="s">
        <v>93</v>
      </c>
      <c r="Q15" s="14">
        <f>(L15)/(1+0.03)</f>
        <v>7.8397844660194164E-3</v>
      </c>
      <c r="R15" s="14">
        <f t="shared" si="2"/>
        <v>7.8397844660194166E-5</v>
      </c>
    </row>
    <row r="16" spans="1:18" x14ac:dyDescent="0.2">
      <c r="A16" s="11" t="s">
        <v>87</v>
      </c>
      <c r="B16" s="11" t="s">
        <v>37</v>
      </c>
      <c r="C16" s="11" t="s">
        <v>54</v>
      </c>
      <c r="D16" s="11" t="s">
        <v>63</v>
      </c>
      <c r="E16" s="11" t="s">
        <v>88</v>
      </c>
      <c r="F16" s="11" t="s">
        <v>76</v>
      </c>
      <c r="G16" s="11"/>
      <c r="H16" s="14">
        <v>3.6964130000000002E-7</v>
      </c>
      <c r="I16" s="14">
        <v>6.5270669999999996E-5</v>
      </c>
      <c r="J16" s="14">
        <f t="shared" si="0"/>
        <v>6.4901028699999999E-5</v>
      </c>
      <c r="K16">
        <v>2</v>
      </c>
      <c r="L16" s="14">
        <v>5.7127130000000003E-3</v>
      </c>
      <c r="M16" t="s">
        <v>322</v>
      </c>
      <c r="N16" t="s">
        <v>23</v>
      </c>
      <c r="O16" s="11">
        <v>4</v>
      </c>
      <c r="P16" t="s">
        <v>101</v>
      </c>
      <c r="Q16" s="14">
        <f>(L16)/(1+0.17)</f>
        <v>4.882660683760684E-3</v>
      </c>
      <c r="R16" s="14">
        <f t="shared" si="2"/>
        <v>4.882660683760684E-5</v>
      </c>
    </row>
    <row r="17" spans="1:18" x14ac:dyDescent="0.2">
      <c r="A17" s="11" t="s">
        <v>89</v>
      </c>
      <c r="B17" s="11" t="s">
        <v>37</v>
      </c>
      <c r="C17" s="11" t="s">
        <v>38</v>
      </c>
      <c r="D17" s="11" t="s">
        <v>67</v>
      </c>
      <c r="E17" s="11" t="s">
        <v>88</v>
      </c>
      <c r="F17" s="11" t="s">
        <v>90</v>
      </c>
      <c r="G17" s="11"/>
      <c r="H17" s="14">
        <v>3.6964130000000002E-7</v>
      </c>
      <c r="I17" s="14">
        <v>7.8335980000000002E-5</v>
      </c>
      <c r="J17" s="14">
        <f t="shared" si="0"/>
        <v>7.7966338700000005E-5</v>
      </c>
      <c r="K17">
        <v>2</v>
      </c>
      <c r="L17" s="14">
        <v>6.5720229999999998E-3</v>
      </c>
      <c r="M17" t="s">
        <v>322</v>
      </c>
      <c r="N17" t="s">
        <v>23</v>
      </c>
      <c r="O17" s="11">
        <v>4</v>
      </c>
      <c r="P17" t="s">
        <v>113</v>
      </c>
      <c r="Q17" s="14">
        <f>(L17)/(1+0.06)</f>
        <v>6.200021698113207E-3</v>
      </c>
      <c r="R17" s="14">
        <f t="shared" si="2"/>
        <v>6.2000216981132066E-5</v>
      </c>
    </row>
    <row r="18" spans="1:18" x14ac:dyDescent="0.2">
      <c r="A18" s="11" t="s">
        <v>91</v>
      </c>
      <c r="B18" s="11" t="s">
        <v>37</v>
      </c>
      <c r="C18" s="11" t="s">
        <v>38</v>
      </c>
      <c r="D18" s="11" t="s">
        <v>71</v>
      </c>
      <c r="E18" s="11" t="s">
        <v>92</v>
      </c>
      <c r="F18" s="11" t="s">
        <v>47</v>
      </c>
      <c r="G18" s="11"/>
      <c r="H18" s="14">
        <v>3.6964130000000002E-7</v>
      </c>
      <c r="I18" s="14">
        <v>9.526205E-5</v>
      </c>
      <c r="J18" s="14">
        <f t="shared" si="0"/>
        <v>9.4892408700000003E-5</v>
      </c>
      <c r="K18">
        <v>2</v>
      </c>
      <c r="L18" s="14">
        <v>1.0758790000000001E-2</v>
      </c>
      <c r="M18" t="s">
        <v>322</v>
      </c>
      <c r="N18" t="s">
        <v>23</v>
      </c>
      <c r="O18" s="11">
        <v>4</v>
      </c>
      <c r="P18" t="s">
        <v>124</v>
      </c>
      <c r="Q18" s="14">
        <f>(L18)/(1+0.14)</f>
        <v>9.4375350877192975E-3</v>
      </c>
      <c r="R18" s="14">
        <f t="shared" si="2"/>
        <v>9.4375350877192973E-5</v>
      </c>
    </row>
    <row r="19" spans="1:18" x14ac:dyDescent="0.2">
      <c r="A19" s="11" t="s">
        <v>93</v>
      </c>
      <c r="B19" s="11" t="s">
        <v>37</v>
      </c>
      <c r="C19" s="11" t="s">
        <v>38</v>
      </c>
      <c r="D19" s="11" t="s">
        <v>94</v>
      </c>
      <c r="E19" s="11" t="s">
        <v>95</v>
      </c>
      <c r="F19" s="11" t="s">
        <v>96</v>
      </c>
      <c r="G19" s="11"/>
      <c r="H19" s="14">
        <v>3.6964130000000002E-7</v>
      </c>
      <c r="I19" s="14">
        <v>8.0726149999999996E-5</v>
      </c>
      <c r="J19" s="14">
        <f t="shared" si="0"/>
        <v>8.0356508699999999E-5</v>
      </c>
      <c r="K19">
        <v>2</v>
      </c>
      <c r="L19" s="14">
        <v>8.3810310000000006E-3</v>
      </c>
      <c r="M19" t="s">
        <v>322</v>
      </c>
      <c r="N19" t="s">
        <v>23</v>
      </c>
      <c r="O19" s="11">
        <v>4</v>
      </c>
      <c r="P19" t="s">
        <v>133</v>
      </c>
      <c r="Q19" s="14">
        <f>(L19)/(1+0.14)</f>
        <v>7.3517815789473683E-3</v>
      </c>
      <c r="R19" s="14">
        <f t="shared" si="2"/>
        <v>7.3517815789473688E-5</v>
      </c>
    </row>
    <row r="20" spans="1:18" x14ac:dyDescent="0.2">
      <c r="A20" s="11" t="s">
        <v>97</v>
      </c>
      <c r="B20" s="11" t="s">
        <v>37</v>
      </c>
      <c r="C20" s="11" t="s">
        <v>38</v>
      </c>
      <c r="D20" s="11" t="s">
        <v>98</v>
      </c>
      <c r="E20" s="11" t="s">
        <v>99</v>
      </c>
      <c r="F20" s="11" t="s">
        <v>100</v>
      </c>
      <c r="G20" s="11"/>
      <c r="H20" s="14">
        <v>3.6964130000000002E-7</v>
      </c>
      <c r="I20" s="14">
        <v>9.4362560000000001E-5</v>
      </c>
      <c r="J20" s="14">
        <f t="shared" si="0"/>
        <v>9.3992918700000003E-5</v>
      </c>
      <c r="K20">
        <v>2</v>
      </c>
      <c r="L20" s="14">
        <v>1.1143109999999999E-2</v>
      </c>
      <c r="M20" t="s">
        <v>322</v>
      </c>
      <c r="N20" t="s">
        <v>23</v>
      </c>
      <c r="O20" s="11">
        <v>4</v>
      </c>
      <c r="P20" t="s">
        <v>300</v>
      </c>
      <c r="Q20" s="14">
        <f>(L20)/(1+0.33)</f>
        <v>8.3782781954887201E-3</v>
      </c>
      <c r="R20" s="14">
        <f t="shared" si="2"/>
        <v>8.3782781954887199E-5</v>
      </c>
    </row>
    <row r="21" spans="1:18" x14ac:dyDescent="0.2">
      <c r="A21" s="11" t="s">
        <v>101</v>
      </c>
      <c r="B21" s="11" t="s">
        <v>37</v>
      </c>
      <c r="C21" s="11" t="s">
        <v>38</v>
      </c>
      <c r="D21" s="11" t="s">
        <v>102</v>
      </c>
      <c r="E21" s="11" t="s">
        <v>103</v>
      </c>
      <c r="F21" s="11" t="s">
        <v>104</v>
      </c>
      <c r="G21" s="11"/>
      <c r="H21" s="14">
        <v>3.6964130000000002E-7</v>
      </c>
      <c r="I21" s="14">
        <v>9.0523280000000007E-5</v>
      </c>
      <c r="J21" s="14">
        <f t="shared" si="0"/>
        <v>9.0153638700000009E-5</v>
      </c>
      <c r="K21">
        <v>2</v>
      </c>
      <c r="L21" s="14">
        <v>9.8996420000000002E-3</v>
      </c>
      <c r="M21" t="s">
        <v>322</v>
      </c>
      <c r="N21" t="s">
        <v>23</v>
      </c>
      <c r="O21" s="11">
        <v>4</v>
      </c>
      <c r="P21" t="s">
        <v>305</v>
      </c>
      <c r="Q21" s="14">
        <f>(L21)/(1+0.25)</f>
        <v>7.9197135999999994E-3</v>
      </c>
      <c r="R21" s="14">
        <f t="shared" si="2"/>
        <v>7.9197135999999993E-5</v>
      </c>
    </row>
    <row r="22" spans="1:18" x14ac:dyDescent="0.2">
      <c r="A22" s="11" t="s">
        <v>105</v>
      </c>
      <c r="B22" s="11" t="s">
        <v>57</v>
      </c>
      <c r="C22" s="11" t="s">
        <v>70</v>
      </c>
      <c r="D22" s="11" t="s">
        <v>106</v>
      </c>
      <c r="E22" s="11" t="s">
        <v>107</v>
      </c>
      <c r="F22" s="11" t="s">
        <v>108</v>
      </c>
      <c r="G22" s="11"/>
      <c r="H22" s="14">
        <v>3.6964130000000002E-7</v>
      </c>
      <c r="I22" s="14">
        <v>5.3213059999999998E-5</v>
      </c>
      <c r="J22" s="14">
        <f t="shared" si="0"/>
        <v>5.28434187E-5</v>
      </c>
      <c r="K22">
        <v>2</v>
      </c>
      <c r="L22" s="14">
        <v>4.8707150000000003E-3</v>
      </c>
      <c r="M22" t="s">
        <v>322</v>
      </c>
      <c r="N22" t="s">
        <v>23</v>
      </c>
      <c r="O22" s="11">
        <v>4</v>
      </c>
      <c r="P22" t="s">
        <v>329</v>
      </c>
      <c r="Q22" s="14">
        <f>(L22)/(1+0.3)</f>
        <v>3.7467038461538463E-3</v>
      </c>
      <c r="R22" s="14">
        <f t="shared" si="2"/>
        <v>3.7467038461538464E-5</v>
      </c>
    </row>
    <row r="23" spans="1:18" x14ac:dyDescent="0.2">
      <c r="A23" s="11" t="s">
        <v>109</v>
      </c>
      <c r="B23" s="11" t="s">
        <v>57</v>
      </c>
      <c r="C23" s="11" t="s">
        <v>70</v>
      </c>
      <c r="D23" s="11" t="s">
        <v>110</v>
      </c>
      <c r="E23" s="11" t="s">
        <v>111</v>
      </c>
      <c r="F23" s="11" t="s">
        <v>112</v>
      </c>
      <c r="G23" s="11"/>
      <c r="H23" s="14">
        <v>3.6964130000000002E-7</v>
      </c>
      <c r="I23" s="14">
        <v>5.0336049999999997E-5</v>
      </c>
      <c r="J23" s="14">
        <f t="shared" si="0"/>
        <v>4.99664087E-5</v>
      </c>
      <c r="K23">
        <v>2</v>
      </c>
      <c r="L23" s="14">
        <v>5.6789379999999997E-3</v>
      </c>
      <c r="M23" t="s">
        <v>322</v>
      </c>
      <c r="N23" t="s">
        <v>23</v>
      </c>
      <c r="O23" s="11">
        <v>4</v>
      </c>
      <c r="P23" t="s">
        <v>330</v>
      </c>
      <c r="Q23" s="14">
        <f>(L23)/(1+0.36)</f>
        <v>4.1756897058823532E-3</v>
      </c>
      <c r="R23" s="14">
        <f t="shared" si="2"/>
        <v>4.175689705882353E-5</v>
      </c>
    </row>
    <row r="24" spans="1:18" x14ac:dyDescent="0.2">
      <c r="A24" s="11" t="s">
        <v>113</v>
      </c>
      <c r="B24" s="11" t="s">
        <v>57</v>
      </c>
      <c r="C24" s="11" t="s">
        <v>58</v>
      </c>
      <c r="D24" s="11" t="s">
        <v>114</v>
      </c>
      <c r="E24" s="11" t="s">
        <v>115</v>
      </c>
      <c r="F24" s="11" t="s">
        <v>116</v>
      </c>
      <c r="G24" s="11"/>
      <c r="H24" s="14">
        <v>2.765192E-7</v>
      </c>
      <c r="I24" s="14">
        <v>4.6628770000000001E-5</v>
      </c>
      <c r="J24" s="14">
        <f t="shared" si="0"/>
        <v>4.6352250800000003E-5</v>
      </c>
      <c r="K24">
        <v>3</v>
      </c>
      <c r="L24" s="14">
        <v>4.4260990000000002E-3</v>
      </c>
      <c r="M24" t="s">
        <v>322</v>
      </c>
      <c r="N24" t="s">
        <v>23</v>
      </c>
      <c r="O24" s="11">
        <v>4</v>
      </c>
      <c r="P24" t="s">
        <v>331</v>
      </c>
      <c r="Q24" s="14">
        <f>(L24)/(1-0.08)</f>
        <v>4.8109771739130438E-3</v>
      </c>
      <c r="R24" s="14">
        <f t="shared" si="2"/>
        <v>4.8109771739130435E-5</v>
      </c>
    </row>
    <row r="25" spans="1:18" x14ac:dyDescent="0.2">
      <c r="A25" s="11" t="s">
        <v>117</v>
      </c>
      <c r="B25" s="11" t="s">
        <v>57</v>
      </c>
      <c r="C25" s="11" t="s">
        <v>58</v>
      </c>
      <c r="D25" s="11" t="s">
        <v>118</v>
      </c>
      <c r="E25" s="11" t="s">
        <v>119</v>
      </c>
      <c r="F25" s="11" t="s">
        <v>120</v>
      </c>
      <c r="G25" s="11"/>
      <c r="H25" s="14">
        <v>2.765192E-7</v>
      </c>
      <c r="I25" s="14">
        <v>4.1365120000000003E-5</v>
      </c>
      <c r="J25" s="14">
        <f t="shared" si="0"/>
        <v>4.1088600800000005E-5</v>
      </c>
      <c r="K25">
        <v>3</v>
      </c>
      <c r="L25" s="14">
        <v>2.8966550000000001E-3</v>
      </c>
      <c r="M25" t="s">
        <v>322</v>
      </c>
      <c r="N25" t="s">
        <v>23</v>
      </c>
      <c r="O25" s="11">
        <v>4</v>
      </c>
      <c r="P25" t="s">
        <v>332</v>
      </c>
      <c r="Q25" s="14">
        <f>(L25)/(1-0.006)</f>
        <v>2.9141398390342054E-3</v>
      </c>
      <c r="R25" s="14">
        <f t="shared" si="2"/>
        <v>2.9141398390342055E-5</v>
      </c>
    </row>
    <row r="26" spans="1:18" x14ac:dyDescent="0.2">
      <c r="A26" s="11" t="s">
        <v>121</v>
      </c>
      <c r="B26" s="11" t="s">
        <v>57</v>
      </c>
      <c r="C26" s="11" t="s">
        <v>58</v>
      </c>
      <c r="D26" s="11" t="s">
        <v>122</v>
      </c>
      <c r="E26" s="11" t="s">
        <v>123</v>
      </c>
      <c r="F26" s="11" t="s">
        <v>60</v>
      </c>
      <c r="G26" s="11"/>
      <c r="H26" s="14">
        <v>2.765192E-7</v>
      </c>
      <c r="I26" s="14">
        <v>4.2099270000000003E-5</v>
      </c>
      <c r="J26" s="14">
        <f t="shared" si="0"/>
        <v>4.1822750800000005E-5</v>
      </c>
      <c r="K26">
        <v>3</v>
      </c>
      <c r="L26" s="14">
        <v>4.4831630000000001E-3</v>
      </c>
      <c r="M26" t="s">
        <v>322</v>
      </c>
      <c r="N26" t="s">
        <v>23</v>
      </c>
      <c r="O26" s="11">
        <v>4</v>
      </c>
      <c r="P26" t="s">
        <v>333</v>
      </c>
      <c r="Q26" s="14">
        <f>(L26)/(1-0.05)</f>
        <v>4.7191189473684211E-3</v>
      </c>
      <c r="R26" s="14">
        <f t="shared" si="2"/>
        <v>4.7191189473684209E-5</v>
      </c>
    </row>
    <row r="27" spans="1:18" x14ac:dyDescent="0.2">
      <c r="A27" s="11" t="s">
        <v>124</v>
      </c>
      <c r="B27" s="11" t="s">
        <v>57</v>
      </c>
      <c r="C27" s="11" t="s">
        <v>58</v>
      </c>
      <c r="D27" s="11" t="s">
        <v>45</v>
      </c>
      <c r="E27" s="11" t="s">
        <v>115</v>
      </c>
      <c r="F27" s="11" t="s">
        <v>125</v>
      </c>
      <c r="G27" s="11"/>
      <c r="H27" s="14">
        <v>2.765192E-7</v>
      </c>
      <c r="I27" s="14">
        <v>4.7663329999999997E-5</v>
      </c>
      <c r="J27" s="14">
        <f t="shared" si="0"/>
        <v>4.7386810799999999E-5</v>
      </c>
      <c r="K27">
        <v>3</v>
      </c>
      <c r="L27" s="14">
        <v>4.4223609999999997E-3</v>
      </c>
      <c r="M27" t="s">
        <v>322</v>
      </c>
      <c r="N27" t="s">
        <v>23</v>
      </c>
      <c r="O27" s="11">
        <v>4</v>
      </c>
      <c r="P27" t="s">
        <v>328</v>
      </c>
      <c r="Q27" s="14">
        <f>(L27)/(1-0.37)</f>
        <v>7.0196206349206342E-3</v>
      </c>
      <c r="R27" s="14">
        <f t="shared" si="2"/>
        <v>7.0196206349206348E-5</v>
      </c>
    </row>
    <row r="28" spans="1:18" x14ac:dyDescent="0.2">
      <c r="A28" s="11" t="s">
        <v>126</v>
      </c>
      <c r="B28" s="11" t="s">
        <v>57</v>
      </c>
      <c r="C28" s="11" t="s">
        <v>70</v>
      </c>
      <c r="D28" s="11" t="s">
        <v>79</v>
      </c>
      <c r="E28" s="11" t="s">
        <v>127</v>
      </c>
      <c r="F28" s="11" t="s">
        <v>128</v>
      </c>
      <c r="G28" s="11" t="s">
        <v>129</v>
      </c>
      <c r="H28" s="14">
        <v>2.765192E-7</v>
      </c>
      <c r="I28" s="14">
        <v>3.6168399999999997E-5</v>
      </c>
      <c r="J28" s="14">
        <f t="shared" si="0"/>
        <v>3.5891880799999999E-5</v>
      </c>
      <c r="K28">
        <v>3</v>
      </c>
      <c r="L28" s="14">
        <v>3.2072170000000001E-3</v>
      </c>
      <c r="M28" t="s">
        <v>322</v>
      </c>
      <c r="N28" t="s">
        <v>23</v>
      </c>
      <c r="O28" s="11">
        <v>4</v>
      </c>
      <c r="P28" t="s">
        <v>73</v>
      </c>
      <c r="Q28" s="14">
        <f>(L28)/(1-0.39)</f>
        <v>5.2577327868852464E-3</v>
      </c>
      <c r="R28" s="14">
        <f t="shared" si="2"/>
        <v>5.2577327868852465E-5</v>
      </c>
    </row>
    <row r="29" spans="1:18" x14ac:dyDescent="0.2">
      <c r="A29" s="11" t="s">
        <v>130</v>
      </c>
      <c r="B29" s="11" t="s">
        <v>57</v>
      </c>
      <c r="C29" s="11" t="s">
        <v>70</v>
      </c>
      <c r="D29" s="11" t="s">
        <v>131</v>
      </c>
      <c r="E29" s="11" t="s">
        <v>132</v>
      </c>
      <c r="F29" s="11" t="s">
        <v>125</v>
      </c>
      <c r="G29" s="11"/>
      <c r="H29" s="14">
        <v>2.765192E-7</v>
      </c>
      <c r="I29" s="14">
        <v>3.7840019999999998E-5</v>
      </c>
      <c r="J29" s="14">
        <f t="shared" si="0"/>
        <v>3.75635008E-5</v>
      </c>
      <c r="K29">
        <v>3</v>
      </c>
      <c r="L29" s="14">
        <v>3.5037979999999998E-3</v>
      </c>
      <c r="M29" t="s">
        <v>322</v>
      </c>
      <c r="N29" t="s">
        <v>23</v>
      </c>
      <c r="O29" s="11">
        <v>4</v>
      </c>
      <c r="P29" t="s">
        <v>82</v>
      </c>
      <c r="Q29" s="14">
        <f>(L29)/(1-0.48)</f>
        <v>6.7380730769230762E-3</v>
      </c>
      <c r="R29" s="14">
        <f t="shared" si="2"/>
        <v>6.7380730769230768E-5</v>
      </c>
    </row>
    <row r="30" spans="1:18" x14ac:dyDescent="0.2">
      <c r="A30" s="11" t="s">
        <v>133</v>
      </c>
      <c r="B30" s="11" t="s">
        <v>57</v>
      </c>
      <c r="C30" s="11" t="s">
        <v>70</v>
      </c>
      <c r="D30" s="11" t="s">
        <v>55</v>
      </c>
      <c r="E30" s="11" t="s">
        <v>134</v>
      </c>
      <c r="F30" s="11" t="s">
        <v>135</v>
      </c>
      <c r="G30" s="11"/>
      <c r="H30" s="14">
        <v>2.765192E-7</v>
      </c>
      <c r="I30" s="14">
        <v>4.9124569999999998E-5</v>
      </c>
      <c r="J30" s="14">
        <f t="shared" si="0"/>
        <v>4.88480508E-5</v>
      </c>
      <c r="K30">
        <v>3</v>
      </c>
      <c r="L30" s="14">
        <v>2.8376249999999999E-3</v>
      </c>
      <c r="M30" t="s">
        <v>322</v>
      </c>
      <c r="N30" t="s">
        <v>23</v>
      </c>
      <c r="O30" s="11">
        <v>4</v>
      </c>
      <c r="P30" t="s">
        <v>87</v>
      </c>
      <c r="Q30" s="14">
        <f>(L30)/(1-0.23)</f>
        <v>3.6852272727272723E-3</v>
      </c>
      <c r="R30" s="14">
        <f t="shared" si="2"/>
        <v>3.6852272727272724E-5</v>
      </c>
    </row>
    <row r="31" spans="1:18" x14ac:dyDescent="0.2">
      <c r="A31" s="11" t="s">
        <v>136</v>
      </c>
      <c r="B31" s="11" t="s">
        <v>57</v>
      </c>
      <c r="C31" s="11" t="s">
        <v>70</v>
      </c>
      <c r="D31" s="11" t="s">
        <v>59</v>
      </c>
      <c r="E31" s="11" t="s">
        <v>137</v>
      </c>
      <c r="F31" s="11" t="s">
        <v>123</v>
      </c>
      <c r="G31" s="11"/>
      <c r="H31" s="14">
        <v>2.765192E-7</v>
      </c>
      <c r="I31" s="14">
        <v>4.6076219999999999E-5</v>
      </c>
      <c r="J31" s="14">
        <f t="shared" si="0"/>
        <v>4.5799700800000001E-5</v>
      </c>
      <c r="K31">
        <v>3</v>
      </c>
      <c r="L31" s="14">
        <v>3.794534E-3</v>
      </c>
      <c r="M31" t="s">
        <v>322</v>
      </c>
      <c r="N31" t="s">
        <v>23</v>
      </c>
      <c r="O31" s="11">
        <v>4</v>
      </c>
      <c r="P31" t="s">
        <v>93</v>
      </c>
      <c r="Q31" s="14">
        <f>(L31)/(1+0.07)</f>
        <v>3.5462934579439252E-3</v>
      </c>
      <c r="R31" s="14">
        <f t="shared" si="2"/>
        <v>3.5462934579439249E-5</v>
      </c>
    </row>
    <row r="32" spans="1:18" x14ac:dyDescent="0.2">
      <c r="A32" s="11" t="s">
        <v>21</v>
      </c>
      <c r="B32" s="11" t="s">
        <v>37</v>
      </c>
      <c r="C32" s="11" t="s">
        <v>138</v>
      </c>
      <c r="D32" s="11" t="s">
        <v>114</v>
      </c>
      <c r="E32" s="11" t="s">
        <v>139</v>
      </c>
      <c r="F32" s="11" t="s">
        <v>140</v>
      </c>
      <c r="G32" s="11"/>
      <c r="H32" s="14">
        <v>2.092584E-7</v>
      </c>
      <c r="I32" s="14">
        <v>4.3820689999999998E-5</v>
      </c>
      <c r="J32" s="14">
        <f t="shared" si="0"/>
        <v>4.3611431599999995E-5</v>
      </c>
      <c r="K32">
        <v>4</v>
      </c>
      <c r="L32" s="14">
        <v>4.533713E-3</v>
      </c>
      <c r="M32" t="s">
        <v>323</v>
      </c>
      <c r="N32" t="s">
        <v>23</v>
      </c>
      <c r="O32" s="11">
        <v>4</v>
      </c>
      <c r="P32" t="s">
        <v>331</v>
      </c>
      <c r="Q32" s="14">
        <f>(L32)/(1-0.04)</f>
        <v>4.7226177083333331E-3</v>
      </c>
      <c r="R32" s="14">
        <f t="shared" si="2"/>
        <v>4.7226177083333333E-5</v>
      </c>
    </row>
    <row r="33" spans="1:18" x14ac:dyDescent="0.2">
      <c r="A33" s="11" t="s">
        <v>22</v>
      </c>
      <c r="B33" s="11" t="s">
        <v>37</v>
      </c>
      <c r="C33" s="11" t="s">
        <v>138</v>
      </c>
      <c r="D33" s="11" t="s">
        <v>141</v>
      </c>
      <c r="E33" s="11" t="s">
        <v>142</v>
      </c>
      <c r="F33" s="11" t="s">
        <v>80</v>
      </c>
      <c r="G33" s="11"/>
      <c r="H33" s="14">
        <v>2.092584E-7</v>
      </c>
      <c r="I33" s="14">
        <v>6.5759180000000004E-5</v>
      </c>
      <c r="J33" s="14">
        <f t="shared" si="0"/>
        <v>6.5549921600000001E-5</v>
      </c>
      <c r="K33">
        <v>4</v>
      </c>
      <c r="L33" s="14">
        <v>6.4005429999999999E-3</v>
      </c>
      <c r="M33" t="s">
        <v>323</v>
      </c>
      <c r="N33" t="s">
        <v>23</v>
      </c>
      <c r="O33" s="11">
        <v>4</v>
      </c>
      <c r="P33" t="s">
        <v>334</v>
      </c>
      <c r="Q33" s="14">
        <f t="shared" ref="Q33:Q42" si="3">(L33)/(1-0.04)</f>
        <v>6.6672322916666669E-3</v>
      </c>
      <c r="R33" s="14">
        <f t="shared" si="2"/>
        <v>6.6672322916666674E-5</v>
      </c>
    </row>
    <row r="34" spans="1:18" x14ac:dyDescent="0.2">
      <c r="A34" s="11" t="s">
        <v>24</v>
      </c>
      <c r="B34" s="11" t="s">
        <v>37</v>
      </c>
      <c r="C34" s="11" t="s">
        <v>138</v>
      </c>
      <c r="D34" s="11" t="s">
        <v>122</v>
      </c>
      <c r="E34" s="11" t="s">
        <v>143</v>
      </c>
      <c r="F34" s="11" t="s">
        <v>144</v>
      </c>
      <c r="G34" s="11"/>
      <c r="H34" s="14">
        <v>2.092584E-7</v>
      </c>
      <c r="I34" s="14">
        <v>6.5939310000000001E-5</v>
      </c>
      <c r="J34" s="14">
        <f t="shared" si="0"/>
        <v>6.5730051599999998E-5</v>
      </c>
      <c r="K34">
        <v>4</v>
      </c>
      <c r="L34" s="14">
        <v>6.0080480000000002E-3</v>
      </c>
      <c r="M34" t="s">
        <v>323</v>
      </c>
      <c r="N34" t="s">
        <v>23</v>
      </c>
      <c r="O34" s="11">
        <v>4</v>
      </c>
      <c r="P34" t="s">
        <v>333</v>
      </c>
      <c r="Q34" s="14">
        <f t="shared" si="3"/>
        <v>6.2583833333333342E-3</v>
      </c>
      <c r="R34" s="14">
        <f t="shared" si="2"/>
        <v>6.2583833333333335E-5</v>
      </c>
    </row>
    <row r="35" spans="1:18" x14ac:dyDescent="0.2">
      <c r="A35" s="11" t="s">
        <v>25</v>
      </c>
      <c r="B35" s="11" t="s">
        <v>37</v>
      </c>
      <c r="C35" s="11" t="s">
        <v>138</v>
      </c>
      <c r="D35" s="11" t="s">
        <v>45</v>
      </c>
      <c r="E35" s="11" t="s">
        <v>50</v>
      </c>
      <c r="F35" s="11" t="s">
        <v>80</v>
      </c>
      <c r="G35" s="11"/>
      <c r="H35" s="14">
        <v>2.092584E-7</v>
      </c>
      <c r="I35" s="14">
        <v>5.386626E-5</v>
      </c>
      <c r="J35" s="14">
        <f t="shared" si="0"/>
        <v>5.3657001599999997E-5</v>
      </c>
      <c r="K35">
        <v>4</v>
      </c>
      <c r="L35" s="14">
        <v>4.9341510000000003E-3</v>
      </c>
      <c r="M35" t="s">
        <v>323</v>
      </c>
      <c r="N35" t="s">
        <v>23</v>
      </c>
      <c r="O35" s="11">
        <v>4</v>
      </c>
      <c r="P35" t="s">
        <v>328</v>
      </c>
      <c r="Q35" s="14">
        <f t="shared" si="3"/>
        <v>5.1397406250000008E-3</v>
      </c>
      <c r="R35" s="14">
        <f t="shared" si="2"/>
        <v>5.1397406250000006E-5</v>
      </c>
    </row>
    <row r="36" spans="1:18" x14ac:dyDescent="0.2">
      <c r="A36" s="11" t="s">
        <v>26</v>
      </c>
      <c r="B36" s="11" t="s">
        <v>37</v>
      </c>
      <c r="C36" s="11" t="s">
        <v>138</v>
      </c>
      <c r="D36" s="11" t="s">
        <v>48</v>
      </c>
      <c r="E36" s="11" t="s">
        <v>145</v>
      </c>
      <c r="F36" s="11" t="s">
        <v>107</v>
      </c>
      <c r="G36" s="11"/>
      <c r="H36" s="14">
        <v>2.092584E-7</v>
      </c>
      <c r="I36" s="14">
        <v>5.4629890000000003E-5</v>
      </c>
      <c r="J36" s="14">
        <f t="shared" si="0"/>
        <v>5.44206316E-5</v>
      </c>
      <c r="K36">
        <v>4</v>
      </c>
      <c r="L36" s="14">
        <v>5.0768050000000002E-3</v>
      </c>
      <c r="M36" t="s">
        <v>323</v>
      </c>
      <c r="N36" t="s">
        <v>23</v>
      </c>
      <c r="O36" s="11">
        <v>4</v>
      </c>
      <c r="P36" t="s">
        <v>69</v>
      </c>
      <c r="Q36" s="14">
        <f t="shared" si="3"/>
        <v>5.2883385416666673E-3</v>
      </c>
      <c r="R36" s="14">
        <f t="shared" si="2"/>
        <v>5.2883385416666676E-5</v>
      </c>
    </row>
    <row r="37" spans="1:18" x14ac:dyDescent="0.2">
      <c r="A37" s="11" t="s">
        <v>28</v>
      </c>
      <c r="B37" s="11" t="s">
        <v>37</v>
      </c>
      <c r="C37" s="11" t="s">
        <v>138</v>
      </c>
      <c r="D37" s="11" t="s">
        <v>52</v>
      </c>
      <c r="E37" s="11" t="s">
        <v>44</v>
      </c>
      <c r="F37" s="11" t="s">
        <v>83</v>
      </c>
      <c r="G37" s="11"/>
      <c r="H37" s="14">
        <v>2.092584E-7</v>
      </c>
      <c r="I37" s="14">
        <v>6.4332950000000005E-5</v>
      </c>
      <c r="J37" s="14">
        <f t="shared" si="0"/>
        <v>6.4123691600000002E-5</v>
      </c>
      <c r="K37">
        <v>4</v>
      </c>
      <c r="L37" s="14">
        <v>5.5188040000000004E-3</v>
      </c>
      <c r="M37" t="s">
        <v>323</v>
      </c>
      <c r="N37" t="s">
        <v>23</v>
      </c>
      <c r="O37" s="11">
        <v>4</v>
      </c>
      <c r="P37" t="s">
        <v>78</v>
      </c>
      <c r="Q37" s="14">
        <f t="shared" si="3"/>
        <v>5.7487541666666675E-3</v>
      </c>
      <c r="R37" s="14">
        <f t="shared" si="2"/>
        <v>5.7487541666666673E-5</v>
      </c>
    </row>
    <row r="38" spans="1:18" x14ac:dyDescent="0.2">
      <c r="A38" s="11" t="s">
        <v>29</v>
      </c>
      <c r="B38" s="11" t="s">
        <v>37</v>
      </c>
      <c r="C38" s="11" t="s">
        <v>138</v>
      </c>
      <c r="D38" s="11" t="s">
        <v>55</v>
      </c>
      <c r="E38" s="11" t="s">
        <v>146</v>
      </c>
      <c r="F38" s="11" t="s">
        <v>134</v>
      </c>
      <c r="G38" s="11"/>
      <c r="H38" s="14">
        <v>2.092584E-7</v>
      </c>
      <c r="I38" s="14">
        <v>5.3527379999999997E-5</v>
      </c>
      <c r="J38" s="14">
        <f t="shared" si="0"/>
        <v>5.3318121599999994E-5</v>
      </c>
      <c r="K38">
        <v>4</v>
      </c>
      <c r="L38" s="14">
        <v>5.3504579999999998E-3</v>
      </c>
      <c r="M38" t="s">
        <v>323</v>
      </c>
      <c r="N38" t="s">
        <v>23</v>
      </c>
      <c r="O38" s="11">
        <v>4</v>
      </c>
      <c r="P38" t="s">
        <v>87</v>
      </c>
      <c r="Q38" s="14">
        <f t="shared" si="3"/>
        <v>5.5733937499999999E-3</v>
      </c>
      <c r="R38" s="14">
        <f t="shared" si="2"/>
        <v>5.5733937499999998E-5</v>
      </c>
    </row>
    <row r="39" spans="1:18" x14ac:dyDescent="0.2">
      <c r="A39" s="11" t="s">
        <v>62</v>
      </c>
      <c r="B39" s="11" t="s">
        <v>37</v>
      </c>
      <c r="C39" s="11" t="s">
        <v>147</v>
      </c>
      <c r="D39" s="11" t="s">
        <v>148</v>
      </c>
      <c r="E39" s="11" t="s">
        <v>149</v>
      </c>
      <c r="F39" s="11" t="s">
        <v>90</v>
      </c>
      <c r="G39" s="11"/>
      <c r="H39" s="14">
        <v>2.092584E-7</v>
      </c>
      <c r="I39" s="14">
        <v>6.2518169999999998E-5</v>
      </c>
      <c r="J39" s="14">
        <f t="shared" si="0"/>
        <v>6.2308911599999995E-5</v>
      </c>
      <c r="K39">
        <v>4</v>
      </c>
      <c r="L39" s="14">
        <v>5.9075899999999999E-3</v>
      </c>
      <c r="M39" t="s">
        <v>323</v>
      </c>
      <c r="N39" t="s">
        <v>23</v>
      </c>
      <c r="O39" s="11">
        <v>4</v>
      </c>
      <c r="P39" t="s">
        <v>91</v>
      </c>
      <c r="Q39" s="14">
        <f t="shared" si="3"/>
        <v>6.1537395833333331E-3</v>
      </c>
      <c r="R39" s="14">
        <f t="shared" si="2"/>
        <v>6.1537395833333332E-5</v>
      </c>
    </row>
    <row r="40" spans="1:18" x14ac:dyDescent="0.2">
      <c r="A40" s="11" t="s">
        <v>66</v>
      </c>
      <c r="B40" s="11" t="s">
        <v>37</v>
      </c>
      <c r="C40" s="11" t="s">
        <v>147</v>
      </c>
      <c r="D40" s="11" t="s">
        <v>150</v>
      </c>
      <c r="E40" s="11" t="s">
        <v>151</v>
      </c>
      <c r="F40" s="11" t="s">
        <v>145</v>
      </c>
      <c r="G40" s="11"/>
      <c r="H40" s="14">
        <v>2.092584E-7</v>
      </c>
      <c r="I40" s="14">
        <v>5.6174449999999999E-5</v>
      </c>
      <c r="J40" s="14">
        <f t="shared" si="0"/>
        <v>5.5965191599999996E-5</v>
      </c>
      <c r="K40">
        <v>4</v>
      </c>
      <c r="L40" s="14">
        <v>5.4836299999999998E-3</v>
      </c>
      <c r="M40" t="s">
        <v>323</v>
      </c>
      <c r="N40" t="s">
        <v>23</v>
      </c>
      <c r="O40" s="11">
        <v>4</v>
      </c>
      <c r="P40" t="s">
        <v>97</v>
      </c>
      <c r="Q40" s="14">
        <f t="shared" si="3"/>
        <v>5.7121145833333329E-3</v>
      </c>
      <c r="R40" s="14">
        <f t="shared" si="2"/>
        <v>5.7121145833333329E-5</v>
      </c>
    </row>
    <row r="41" spans="1:18" x14ac:dyDescent="0.2">
      <c r="A41" s="11" t="s">
        <v>69</v>
      </c>
      <c r="B41" s="11" t="s">
        <v>37</v>
      </c>
      <c r="C41" s="11" t="s">
        <v>147</v>
      </c>
      <c r="D41" s="11" t="s">
        <v>152</v>
      </c>
      <c r="E41" s="11" t="s">
        <v>153</v>
      </c>
      <c r="F41" s="11" t="s">
        <v>139</v>
      </c>
      <c r="G41" s="11"/>
      <c r="H41" s="14">
        <v>2.092584E-7</v>
      </c>
      <c r="I41" s="14">
        <v>6.6934049999999997E-5</v>
      </c>
      <c r="J41" s="14">
        <f t="shared" si="0"/>
        <v>6.6724791599999993E-5</v>
      </c>
      <c r="K41">
        <v>4</v>
      </c>
      <c r="L41" s="14">
        <v>7.0745349999999999E-3</v>
      </c>
      <c r="M41" t="s">
        <v>323</v>
      </c>
      <c r="N41" t="s">
        <v>23</v>
      </c>
      <c r="O41" s="11">
        <v>4</v>
      </c>
      <c r="P41" t="s">
        <v>105</v>
      </c>
      <c r="Q41" s="14">
        <f t="shared" si="3"/>
        <v>7.3693072916666668E-3</v>
      </c>
      <c r="R41" s="14">
        <f t="shared" si="2"/>
        <v>7.369307291666667E-5</v>
      </c>
    </row>
    <row r="42" spans="1:18" x14ac:dyDescent="0.2">
      <c r="A42" s="11" t="s">
        <v>73</v>
      </c>
      <c r="B42" s="11" t="s">
        <v>37</v>
      </c>
      <c r="C42" s="11" t="s">
        <v>147</v>
      </c>
      <c r="D42" s="11" t="s">
        <v>154</v>
      </c>
      <c r="E42" s="11" t="s">
        <v>155</v>
      </c>
      <c r="F42" s="11" t="s">
        <v>103</v>
      </c>
      <c r="G42" s="11"/>
      <c r="H42" s="14">
        <v>2.092584E-7</v>
      </c>
      <c r="I42" s="14">
        <v>6.1976610000000006E-5</v>
      </c>
      <c r="J42" s="14">
        <f t="shared" si="0"/>
        <v>6.1767351600000003E-5</v>
      </c>
      <c r="K42">
        <v>4</v>
      </c>
      <c r="L42" s="14">
        <v>6.0459779999999996E-3</v>
      </c>
      <c r="M42" t="s">
        <v>323</v>
      </c>
      <c r="N42" t="s">
        <v>23</v>
      </c>
      <c r="O42" s="11">
        <v>4</v>
      </c>
      <c r="P42" t="s">
        <v>117</v>
      </c>
      <c r="Q42" s="14">
        <f t="shared" si="3"/>
        <v>6.2978937500000002E-3</v>
      </c>
      <c r="R42" s="14">
        <f t="shared" si="2"/>
        <v>6.29789375E-5</v>
      </c>
    </row>
    <row r="43" spans="1:18" x14ac:dyDescent="0.2">
      <c r="A43" s="11" t="s">
        <v>78</v>
      </c>
      <c r="B43" s="11" t="s">
        <v>37</v>
      </c>
      <c r="C43" s="11" t="s">
        <v>147</v>
      </c>
      <c r="D43" s="11" t="s">
        <v>39</v>
      </c>
      <c r="E43" s="11" t="s">
        <v>43</v>
      </c>
      <c r="F43" s="11" t="s">
        <v>156</v>
      </c>
      <c r="H43" s="14">
        <v>2.365281E-7</v>
      </c>
      <c r="I43" s="14">
        <v>5.1986659999999999E-5</v>
      </c>
      <c r="J43" s="14">
        <f t="shared" si="0"/>
        <v>5.17501319E-5</v>
      </c>
      <c r="K43">
        <v>5</v>
      </c>
      <c r="L43" s="14">
        <v>4.8687649999999997E-3</v>
      </c>
      <c r="M43" t="s">
        <v>323</v>
      </c>
      <c r="N43" t="s">
        <v>23</v>
      </c>
      <c r="O43" s="11">
        <v>4</v>
      </c>
      <c r="P43" t="s">
        <v>326</v>
      </c>
      <c r="Q43" s="14">
        <f>(L43)/(1-0.06)</f>
        <v>5.1795372340425532E-3</v>
      </c>
      <c r="R43" s="14">
        <f t="shared" si="2"/>
        <v>5.1795372340425535E-5</v>
      </c>
    </row>
    <row r="44" spans="1:18" x14ac:dyDescent="0.2">
      <c r="A44" s="11" t="s">
        <v>82</v>
      </c>
      <c r="B44" s="11" t="s">
        <v>37</v>
      </c>
      <c r="C44" s="11" t="s">
        <v>147</v>
      </c>
      <c r="D44" s="11" t="s">
        <v>118</v>
      </c>
      <c r="E44" s="11" t="s">
        <v>157</v>
      </c>
      <c r="F44" s="11" t="s">
        <v>158</v>
      </c>
      <c r="H44" s="14">
        <v>2.365281E-7</v>
      </c>
      <c r="I44" s="14">
        <v>5.5656440000000001E-5</v>
      </c>
      <c r="J44" s="14">
        <f t="shared" si="0"/>
        <v>5.5419911900000002E-5</v>
      </c>
      <c r="K44">
        <v>5</v>
      </c>
      <c r="L44" s="14">
        <v>5.8860120000000004E-3</v>
      </c>
      <c r="M44" t="s">
        <v>323</v>
      </c>
      <c r="N44" t="s">
        <v>23</v>
      </c>
      <c r="O44" s="11">
        <v>4</v>
      </c>
      <c r="P44" t="s">
        <v>332</v>
      </c>
      <c r="Q44" s="14">
        <f>(L44)/(1-0.02)</f>
        <v>6.0061346938775515E-3</v>
      </c>
      <c r="R44" s="14">
        <f t="shared" si="2"/>
        <v>6.0061346938775512E-5</v>
      </c>
    </row>
    <row r="45" spans="1:18" x14ac:dyDescent="0.2">
      <c r="A45" s="11" t="s">
        <v>84</v>
      </c>
      <c r="B45" s="11" t="s">
        <v>37</v>
      </c>
      <c r="C45" s="11" t="s">
        <v>147</v>
      </c>
      <c r="D45" s="11" t="s">
        <v>159</v>
      </c>
      <c r="E45" s="11" t="s">
        <v>146</v>
      </c>
      <c r="F45" s="11" t="s">
        <v>160</v>
      </c>
      <c r="H45" s="14">
        <v>2.365281E-7</v>
      </c>
      <c r="I45" s="14">
        <v>5.6575900000000002E-5</v>
      </c>
      <c r="J45" s="14">
        <f t="shared" si="0"/>
        <v>5.6339371900000003E-5</v>
      </c>
      <c r="K45">
        <v>5</v>
      </c>
      <c r="L45" s="14">
        <v>5.1821489999999996E-3</v>
      </c>
      <c r="M45" t="s">
        <v>323</v>
      </c>
      <c r="N45" t="s">
        <v>23</v>
      </c>
      <c r="O45" s="11">
        <v>4</v>
      </c>
      <c r="P45" t="s">
        <v>335</v>
      </c>
      <c r="Q45" s="14">
        <f>(L45)/(1-0.11)</f>
        <v>5.8226393258426958E-3</v>
      </c>
      <c r="R45" s="14">
        <f t="shared" si="2"/>
        <v>5.8226393258426957E-5</v>
      </c>
    </row>
    <row r="46" spans="1:18" x14ac:dyDescent="0.2">
      <c r="A46" s="11" t="s">
        <v>87</v>
      </c>
      <c r="B46" s="11" t="s">
        <v>37</v>
      </c>
      <c r="C46" s="11" t="s">
        <v>147</v>
      </c>
      <c r="D46" s="11" t="s">
        <v>52</v>
      </c>
      <c r="E46" s="11" t="s">
        <v>161</v>
      </c>
      <c r="F46" s="11" t="s">
        <v>162</v>
      </c>
      <c r="H46" s="14">
        <v>2.365281E-7</v>
      </c>
      <c r="I46" s="14">
        <v>1.798038E-5</v>
      </c>
      <c r="J46" s="14">
        <f t="shared" si="0"/>
        <v>1.7743851900000002E-5</v>
      </c>
      <c r="K46">
        <v>5</v>
      </c>
      <c r="L46" s="14">
        <v>6.4460940000000003E-3</v>
      </c>
      <c r="M46" t="s">
        <v>323</v>
      </c>
      <c r="N46" t="s">
        <v>23</v>
      </c>
      <c r="O46" s="11">
        <v>4</v>
      </c>
      <c r="P46" t="s">
        <v>78</v>
      </c>
      <c r="Q46" s="14">
        <f>(L46)/(1-0.18)</f>
        <v>7.8610902439024393E-3</v>
      </c>
      <c r="R46" s="14">
        <f t="shared" si="2"/>
        <v>7.8610902439024395E-5</v>
      </c>
    </row>
    <row r="47" spans="1:18" x14ac:dyDescent="0.2">
      <c r="A47" s="11" t="s">
        <v>89</v>
      </c>
      <c r="B47" s="11" t="s">
        <v>57</v>
      </c>
      <c r="C47" s="11" t="s">
        <v>163</v>
      </c>
      <c r="D47" s="11" t="s">
        <v>164</v>
      </c>
      <c r="E47" s="11" t="s">
        <v>165</v>
      </c>
      <c r="F47" s="11" t="s">
        <v>132</v>
      </c>
      <c r="H47" s="14">
        <v>2.365281E-7</v>
      </c>
      <c r="I47" s="14">
        <v>4.2040550000000002E-5</v>
      </c>
      <c r="J47" s="14">
        <f t="shared" si="0"/>
        <v>4.1804021900000004E-5</v>
      </c>
      <c r="K47">
        <v>5</v>
      </c>
      <c r="L47" s="14">
        <v>4.2811580000000002E-3</v>
      </c>
      <c r="M47" t="s">
        <v>323</v>
      </c>
      <c r="N47" t="s">
        <v>23</v>
      </c>
      <c r="O47" s="11">
        <v>4</v>
      </c>
      <c r="P47" t="s">
        <v>89</v>
      </c>
      <c r="Q47" s="14">
        <f>(L47)/(1-0.2)</f>
        <v>5.3514475000000002E-3</v>
      </c>
      <c r="R47" s="14">
        <f t="shared" si="2"/>
        <v>5.3514475000000002E-5</v>
      </c>
    </row>
    <row r="48" spans="1:18" x14ac:dyDescent="0.2">
      <c r="A48" s="11" t="s">
        <v>91</v>
      </c>
      <c r="B48" s="11" t="s">
        <v>57</v>
      </c>
      <c r="C48" s="11" t="s">
        <v>163</v>
      </c>
      <c r="D48" s="11" t="s">
        <v>59</v>
      </c>
      <c r="E48" s="11" t="s">
        <v>116</v>
      </c>
      <c r="F48" s="11" t="s">
        <v>166</v>
      </c>
      <c r="H48" s="14">
        <v>2.365281E-7</v>
      </c>
      <c r="I48" s="14">
        <v>5.1829990000000003E-5</v>
      </c>
      <c r="J48" s="14">
        <f t="shared" si="0"/>
        <v>5.1593461900000004E-5</v>
      </c>
      <c r="K48">
        <v>5</v>
      </c>
      <c r="L48" s="14">
        <v>4.5505090000000003E-3</v>
      </c>
      <c r="M48" t="s">
        <v>323</v>
      </c>
      <c r="N48" t="s">
        <v>23</v>
      </c>
      <c r="O48" s="11">
        <v>4</v>
      </c>
      <c r="P48" t="s">
        <v>93</v>
      </c>
      <c r="Q48" s="14">
        <f>(L48)/(1-0.11)</f>
        <v>5.1129314606741579E-3</v>
      </c>
      <c r="R48" s="14">
        <f t="shared" si="2"/>
        <v>5.1129314606741582E-5</v>
      </c>
    </row>
    <row r="49" spans="1:18" x14ac:dyDescent="0.2">
      <c r="A49" s="11" t="s">
        <v>93</v>
      </c>
      <c r="B49" s="11" t="s">
        <v>57</v>
      </c>
      <c r="C49" s="11" t="s">
        <v>163</v>
      </c>
      <c r="D49" s="11" t="s">
        <v>152</v>
      </c>
      <c r="E49" s="11" t="s">
        <v>137</v>
      </c>
      <c r="F49" s="11" t="s">
        <v>167</v>
      </c>
      <c r="H49" s="14">
        <v>2.365281E-7</v>
      </c>
      <c r="I49" s="14">
        <v>5.7295549999999997E-5</v>
      </c>
      <c r="J49" s="14">
        <f t="shared" si="0"/>
        <v>5.7059021899999999E-5</v>
      </c>
      <c r="K49">
        <v>5</v>
      </c>
      <c r="L49" s="14">
        <v>5.1877829999999996E-3</v>
      </c>
      <c r="M49" t="s">
        <v>323</v>
      </c>
      <c r="N49" t="s">
        <v>23</v>
      </c>
      <c r="O49" s="11">
        <v>4</v>
      </c>
      <c r="P49" t="s">
        <v>105</v>
      </c>
      <c r="Q49" s="14">
        <f>(L49)/(1-0.07)</f>
        <v>5.5782612903225804E-3</v>
      </c>
      <c r="R49" s="14">
        <f t="shared" si="2"/>
        <v>5.57826129032258E-5</v>
      </c>
    </row>
    <row r="50" spans="1:18" x14ac:dyDescent="0.2">
      <c r="A50" s="11" t="s">
        <v>97</v>
      </c>
      <c r="B50" s="11" t="s">
        <v>57</v>
      </c>
      <c r="C50" s="11" t="s">
        <v>163</v>
      </c>
      <c r="D50" s="11" t="s">
        <v>67</v>
      </c>
      <c r="E50" s="11" t="s">
        <v>115</v>
      </c>
      <c r="F50" s="11" t="s">
        <v>168</v>
      </c>
      <c r="H50" s="14">
        <v>2.365281E-7</v>
      </c>
      <c r="I50" s="14">
        <v>4.5236630000000002E-5</v>
      </c>
      <c r="J50" s="14">
        <f t="shared" si="0"/>
        <v>4.5000101900000004E-5</v>
      </c>
      <c r="K50">
        <v>5</v>
      </c>
      <c r="L50" s="14">
        <v>4.0730829999999999E-3</v>
      </c>
      <c r="M50" t="s">
        <v>323</v>
      </c>
      <c r="N50" t="s">
        <v>23</v>
      </c>
      <c r="O50" s="11">
        <v>4</v>
      </c>
      <c r="P50" t="s">
        <v>113</v>
      </c>
      <c r="Q50" s="14">
        <f>(L50)/(1-0.01)</f>
        <v>4.1142252525252524E-3</v>
      </c>
      <c r="R50" s="14">
        <f t="shared" si="2"/>
        <v>4.1142252525252526E-5</v>
      </c>
    </row>
    <row r="51" spans="1:18" x14ac:dyDescent="0.2">
      <c r="A51" s="11" t="s">
        <v>101</v>
      </c>
      <c r="B51" s="11" t="s">
        <v>57</v>
      </c>
      <c r="C51" s="11" t="s">
        <v>163</v>
      </c>
      <c r="D51" s="11" t="s">
        <v>71</v>
      </c>
      <c r="E51" s="11" t="s">
        <v>169</v>
      </c>
      <c r="F51" s="11" t="s">
        <v>170</v>
      </c>
      <c r="H51" s="14">
        <v>2.365281E-7</v>
      </c>
      <c r="I51" s="14">
        <v>5.8383980000000001E-5</v>
      </c>
      <c r="J51" s="14">
        <f t="shared" si="0"/>
        <v>5.8147451900000002E-5</v>
      </c>
      <c r="K51">
        <v>5</v>
      </c>
      <c r="L51" s="14">
        <v>5.3979889999999997E-3</v>
      </c>
      <c r="M51" t="s">
        <v>323</v>
      </c>
      <c r="N51" t="s">
        <v>23</v>
      </c>
      <c r="O51" s="11">
        <v>4</v>
      </c>
      <c r="P51" t="s">
        <v>124</v>
      </c>
      <c r="Q51" s="14">
        <f t="shared" ref="Q51:Q66" si="4">(L51)/(1+0.02)</f>
        <v>5.2921460784313718E-3</v>
      </c>
      <c r="R51" s="14">
        <f t="shared" si="2"/>
        <v>5.2921460784313717E-5</v>
      </c>
    </row>
    <row r="52" spans="1:18" x14ac:dyDescent="0.2">
      <c r="A52" s="11" t="s">
        <v>105</v>
      </c>
      <c r="B52" s="11" t="s">
        <v>57</v>
      </c>
      <c r="C52" s="11" t="s">
        <v>163</v>
      </c>
      <c r="D52" s="11" t="s">
        <v>74</v>
      </c>
      <c r="E52" s="11" t="s">
        <v>81</v>
      </c>
      <c r="F52" s="11" t="s">
        <v>171</v>
      </c>
      <c r="H52" s="14">
        <v>2.365281E-7</v>
      </c>
      <c r="I52" s="14">
        <v>6.315227E-5</v>
      </c>
      <c r="J52" s="14">
        <f t="shared" si="0"/>
        <v>6.2915741900000001E-5</v>
      </c>
      <c r="K52">
        <v>5</v>
      </c>
      <c r="L52" s="14">
        <v>4.89778E-3</v>
      </c>
      <c r="M52" t="s">
        <v>323</v>
      </c>
      <c r="N52" t="s">
        <v>23</v>
      </c>
      <c r="O52" s="11">
        <v>4</v>
      </c>
      <c r="P52" t="s">
        <v>130</v>
      </c>
      <c r="Q52" s="14">
        <f>(L52)/(1-0.02)</f>
        <v>4.9977346938775511E-3</v>
      </c>
      <c r="R52" s="14">
        <f t="shared" si="2"/>
        <v>4.9977346938775512E-5</v>
      </c>
    </row>
    <row r="53" spans="1:18" x14ac:dyDescent="0.2">
      <c r="A53" s="11" t="s">
        <v>109</v>
      </c>
      <c r="B53" s="11" t="s">
        <v>57</v>
      </c>
      <c r="C53" s="11" t="s">
        <v>163</v>
      </c>
      <c r="D53" s="11" t="s">
        <v>98</v>
      </c>
      <c r="E53" s="11" t="s">
        <v>140</v>
      </c>
      <c r="F53" s="11" t="s">
        <v>172</v>
      </c>
      <c r="H53" s="14">
        <v>2.365281E-7</v>
      </c>
      <c r="I53" s="14">
        <v>5.3314530000000001E-5</v>
      </c>
      <c r="J53" s="14">
        <f t="shared" si="0"/>
        <v>5.3078001900000003E-5</v>
      </c>
      <c r="K53">
        <v>5</v>
      </c>
      <c r="L53" s="14">
        <v>4.9087319999999999E-3</v>
      </c>
      <c r="M53" t="s">
        <v>323</v>
      </c>
      <c r="N53" t="s">
        <v>23</v>
      </c>
      <c r="O53" s="11">
        <v>4</v>
      </c>
      <c r="P53" t="s">
        <v>300</v>
      </c>
      <c r="Q53" s="14">
        <f>(L53)/(1-0.01)</f>
        <v>4.9583151515151516E-3</v>
      </c>
      <c r="R53" s="14">
        <f t="shared" si="2"/>
        <v>4.9583151515151516E-5</v>
      </c>
    </row>
    <row r="54" spans="1:18" x14ac:dyDescent="0.2">
      <c r="A54" s="11" t="s">
        <v>113</v>
      </c>
      <c r="B54" s="11" t="s">
        <v>57</v>
      </c>
      <c r="C54" s="11" t="s">
        <v>163</v>
      </c>
      <c r="D54" s="11" t="s">
        <v>59</v>
      </c>
      <c r="E54" s="11" t="s">
        <v>173</v>
      </c>
      <c r="F54" s="11" t="s">
        <v>170</v>
      </c>
      <c r="G54" s="11"/>
      <c r="H54" s="14">
        <v>2.9122599999999999E-7</v>
      </c>
      <c r="I54" s="14">
        <v>5.5339910000000003E-5</v>
      </c>
      <c r="J54" s="14">
        <f t="shared" si="0"/>
        <v>5.5048684000000003E-5</v>
      </c>
      <c r="K54">
        <v>6</v>
      </c>
      <c r="L54" s="14">
        <v>5.0652320000000002E-3</v>
      </c>
      <c r="M54" t="s">
        <v>323</v>
      </c>
      <c r="N54" t="s">
        <v>23</v>
      </c>
      <c r="O54" s="11">
        <v>4</v>
      </c>
      <c r="P54" t="s">
        <v>93</v>
      </c>
      <c r="Q54" s="14">
        <f>(L54)/(1-0.04)</f>
        <v>5.2762833333333337E-3</v>
      </c>
      <c r="R54" s="14">
        <f t="shared" si="2"/>
        <v>5.2762833333333336E-5</v>
      </c>
    </row>
    <row r="55" spans="1:18" x14ac:dyDescent="0.2">
      <c r="A55" s="11" t="s">
        <v>117</v>
      </c>
      <c r="B55" s="11" t="s">
        <v>57</v>
      </c>
      <c r="C55" s="11" t="s">
        <v>163</v>
      </c>
      <c r="D55" s="11" t="s">
        <v>152</v>
      </c>
      <c r="E55" s="11" t="s">
        <v>173</v>
      </c>
      <c r="F55" s="11" t="s">
        <v>68</v>
      </c>
      <c r="G55" s="11"/>
      <c r="H55" s="14">
        <v>2.9122599999999999E-7</v>
      </c>
      <c r="I55" s="14">
        <v>4.9440700000000003E-5</v>
      </c>
      <c r="J55" s="14">
        <f t="shared" si="0"/>
        <v>4.9149474000000003E-5</v>
      </c>
      <c r="K55">
        <v>6</v>
      </c>
      <c r="L55" s="14">
        <v>4.69681E-3</v>
      </c>
      <c r="M55" t="s">
        <v>323</v>
      </c>
      <c r="N55" t="s">
        <v>23</v>
      </c>
      <c r="O55" s="11">
        <v>4</v>
      </c>
      <c r="P55" t="s">
        <v>105</v>
      </c>
      <c r="Q55" s="14">
        <f t="shared" ref="Q55:Q60" si="5">(L55)/(1-0.04)</f>
        <v>4.8925104166666665E-3</v>
      </c>
      <c r="R55" s="14">
        <f t="shared" si="2"/>
        <v>4.8925104166666663E-5</v>
      </c>
    </row>
    <row r="56" spans="1:18" x14ac:dyDescent="0.2">
      <c r="A56" s="11" t="s">
        <v>121</v>
      </c>
      <c r="B56" s="11" t="s">
        <v>57</v>
      </c>
      <c r="C56" s="11" t="s">
        <v>163</v>
      </c>
      <c r="D56" s="11" t="s">
        <v>67</v>
      </c>
      <c r="E56" s="11" t="s">
        <v>68</v>
      </c>
      <c r="F56" s="11" t="s">
        <v>112</v>
      </c>
      <c r="G56" s="11"/>
      <c r="H56" s="14">
        <v>2.9122599999999999E-7</v>
      </c>
      <c r="I56" s="14">
        <v>5.1930289999999999E-5</v>
      </c>
      <c r="J56" s="14">
        <f t="shared" si="0"/>
        <v>5.1639064E-5</v>
      </c>
      <c r="K56">
        <v>6</v>
      </c>
      <c r="L56" s="14">
        <v>5.3087339999999998E-3</v>
      </c>
      <c r="M56" t="s">
        <v>323</v>
      </c>
      <c r="N56" t="s">
        <v>23</v>
      </c>
      <c r="O56" s="11">
        <v>4</v>
      </c>
      <c r="P56" t="s">
        <v>113</v>
      </c>
      <c r="Q56" s="14">
        <f t="shared" si="5"/>
        <v>5.52993125E-3</v>
      </c>
      <c r="R56" s="14">
        <f t="shared" si="2"/>
        <v>5.5299312499999998E-5</v>
      </c>
    </row>
    <row r="57" spans="1:18" x14ac:dyDescent="0.2">
      <c r="A57" s="11" t="s">
        <v>124</v>
      </c>
      <c r="B57" s="11" t="s">
        <v>57</v>
      </c>
      <c r="C57" s="11" t="s">
        <v>163</v>
      </c>
      <c r="D57" s="11" t="s">
        <v>71</v>
      </c>
      <c r="E57" s="11" t="s">
        <v>76</v>
      </c>
      <c r="F57" s="11" t="s">
        <v>108</v>
      </c>
      <c r="G57" s="11"/>
      <c r="H57" s="14">
        <v>2.9122599999999999E-7</v>
      </c>
      <c r="I57" s="14">
        <v>6.9126010000000003E-5</v>
      </c>
      <c r="J57" s="14">
        <f t="shared" si="0"/>
        <v>6.8834783999999997E-5</v>
      </c>
      <c r="K57">
        <v>6</v>
      </c>
      <c r="L57" s="14">
        <v>6.0745579999999999E-3</v>
      </c>
      <c r="M57" t="s">
        <v>323</v>
      </c>
      <c r="N57" t="s">
        <v>23</v>
      </c>
      <c r="O57" s="11">
        <v>4</v>
      </c>
      <c r="P57" t="s">
        <v>124</v>
      </c>
      <c r="Q57" s="14">
        <f t="shared" si="5"/>
        <v>6.3276645833333332E-3</v>
      </c>
      <c r="R57" s="14">
        <f t="shared" si="2"/>
        <v>6.3276645833333327E-5</v>
      </c>
    </row>
    <row r="58" spans="1:18" x14ac:dyDescent="0.2">
      <c r="A58" s="11" t="s">
        <v>126</v>
      </c>
      <c r="B58" s="11" t="s">
        <v>57</v>
      </c>
      <c r="C58" s="11" t="s">
        <v>163</v>
      </c>
      <c r="D58" s="11" t="s">
        <v>174</v>
      </c>
      <c r="E58" s="11" t="s">
        <v>68</v>
      </c>
      <c r="F58" s="11" t="s">
        <v>166</v>
      </c>
      <c r="G58" s="11"/>
      <c r="H58" s="14">
        <v>2.9122599999999999E-7</v>
      </c>
      <c r="I58" s="14">
        <v>5.4300640000000003E-5</v>
      </c>
      <c r="J58" s="14">
        <f t="shared" si="0"/>
        <v>5.4009414000000003E-5</v>
      </c>
      <c r="K58">
        <v>6</v>
      </c>
      <c r="L58" s="14">
        <v>5.4338149999999998E-3</v>
      </c>
      <c r="M58" t="s">
        <v>323</v>
      </c>
      <c r="N58" t="s">
        <v>23</v>
      </c>
      <c r="O58" s="11">
        <v>4</v>
      </c>
      <c r="P58" t="s">
        <v>136</v>
      </c>
      <c r="Q58" s="14">
        <f t="shared" si="5"/>
        <v>5.6602239583333335E-3</v>
      </c>
      <c r="R58" s="14">
        <f t="shared" si="2"/>
        <v>5.6602239583333334E-5</v>
      </c>
    </row>
    <row r="59" spans="1:18" x14ac:dyDescent="0.2">
      <c r="A59" s="11" t="s">
        <v>130</v>
      </c>
      <c r="B59" s="11" t="s">
        <v>57</v>
      </c>
      <c r="C59" s="11" t="s">
        <v>163</v>
      </c>
      <c r="D59" s="11" t="s">
        <v>175</v>
      </c>
      <c r="E59" s="11" t="s">
        <v>112</v>
      </c>
      <c r="F59" s="11" t="s">
        <v>176</v>
      </c>
      <c r="G59" s="11" t="s">
        <v>177</v>
      </c>
      <c r="H59" s="14">
        <v>2.9122599999999999E-7</v>
      </c>
      <c r="I59" s="14">
        <v>6.39412E-6</v>
      </c>
      <c r="J59" s="14">
        <f t="shared" si="0"/>
        <v>6.1028939999999999E-6</v>
      </c>
      <c r="K59">
        <v>6</v>
      </c>
      <c r="L59" s="14">
        <v>0</v>
      </c>
      <c r="M59" t="s">
        <v>323</v>
      </c>
      <c r="N59" t="s">
        <v>23</v>
      </c>
      <c r="O59" s="11">
        <v>4</v>
      </c>
      <c r="P59" t="s">
        <v>302</v>
      </c>
      <c r="Q59" s="14">
        <f t="shared" si="5"/>
        <v>0</v>
      </c>
      <c r="R59" s="14">
        <f t="shared" si="2"/>
        <v>0</v>
      </c>
    </row>
    <row r="60" spans="1:18" x14ac:dyDescent="0.2">
      <c r="A60" s="11" t="s">
        <v>133</v>
      </c>
      <c r="B60" s="11" t="s">
        <v>57</v>
      </c>
      <c r="C60" s="11" t="s">
        <v>178</v>
      </c>
      <c r="D60" s="11" t="s">
        <v>179</v>
      </c>
      <c r="E60" s="11" t="s">
        <v>123</v>
      </c>
      <c r="F60" s="11" t="s">
        <v>176</v>
      </c>
      <c r="G60" s="11" t="s">
        <v>177</v>
      </c>
      <c r="H60" s="14">
        <v>2.9122599999999999E-7</v>
      </c>
      <c r="I60" s="14">
        <v>1.6176039999999998E-5</v>
      </c>
      <c r="J60" s="14">
        <f t="shared" si="0"/>
        <v>1.5884813999999999E-5</v>
      </c>
      <c r="K60">
        <v>6</v>
      </c>
      <c r="L60" s="14">
        <v>1.207037E-3</v>
      </c>
      <c r="M60" t="s">
        <v>323</v>
      </c>
      <c r="N60" t="s">
        <v>23</v>
      </c>
      <c r="O60" s="11">
        <v>4</v>
      </c>
      <c r="P60" t="s">
        <v>336</v>
      </c>
      <c r="Q60" s="14">
        <f t="shared" si="5"/>
        <v>1.2573302083333333E-3</v>
      </c>
      <c r="R60" s="14">
        <f t="shared" si="2"/>
        <v>1.2573302083333333E-5</v>
      </c>
    </row>
    <row r="61" spans="1:18" x14ac:dyDescent="0.2">
      <c r="A61" s="11" t="s">
        <v>21</v>
      </c>
      <c r="B61" s="11" t="s">
        <v>57</v>
      </c>
      <c r="C61" s="11" t="s">
        <v>180</v>
      </c>
      <c r="D61" s="11" t="s">
        <v>114</v>
      </c>
      <c r="E61" s="11" t="s">
        <v>115</v>
      </c>
      <c r="F61" s="11" t="s">
        <v>167</v>
      </c>
      <c r="G61" s="11"/>
      <c r="H61" s="14">
        <v>3.3744420000000002E-7</v>
      </c>
      <c r="I61" s="14">
        <v>4.9013929999999997E-5</v>
      </c>
      <c r="J61" s="14">
        <f t="shared" si="0"/>
        <v>4.8676485799999999E-5</v>
      </c>
      <c r="K61">
        <v>7</v>
      </c>
      <c r="L61" s="14">
        <v>3.8654539999999999E-3</v>
      </c>
      <c r="M61" t="s">
        <v>323</v>
      </c>
      <c r="N61" t="s">
        <v>27</v>
      </c>
      <c r="O61" s="11">
        <v>4</v>
      </c>
      <c r="P61" t="s">
        <v>331</v>
      </c>
      <c r="Q61" s="14">
        <f>(L61)/(1-0.02)</f>
        <v>3.9443408163265309E-3</v>
      </c>
      <c r="R61" s="14">
        <f t="shared" si="2"/>
        <v>3.9443408163265307E-5</v>
      </c>
    </row>
    <row r="62" spans="1:18" x14ac:dyDescent="0.2">
      <c r="A62" s="11" t="s">
        <v>22</v>
      </c>
      <c r="B62" s="11" t="s">
        <v>57</v>
      </c>
      <c r="C62" s="11" t="s">
        <v>180</v>
      </c>
      <c r="D62" s="11" t="s">
        <v>141</v>
      </c>
      <c r="E62" s="11" t="s">
        <v>181</v>
      </c>
      <c r="F62" s="11" t="s">
        <v>60</v>
      </c>
      <c r="G62" s="11" t="s">
        <v>182</v>
      </c>
      <c r="H62" s="14">
        <v>3.3744420000000002E-7</v>
      </c>
      <c r="I62" s="14">
        <v>4.5825580000000002E-5</v>
      </c>
      <c r="J62" s="14">
        <f t="shared" si="0"/>
        <v>4.5488135800000004E-5</v>
      </c>
      <c r="K62">
        <v>7</v>
      </c>
      <c r="L62" s="14">
        <v>3.2178670000000001E-3</v>
      </c>
      <c r="M62" t="s">
        <v>323</v>
      </c>
      <c r="N62" t="s">
        <v>27</v>
      </c>
      <c r="O62" s="11">
        <v>4</v>
      </c>
      <c r="P62" t="s">
        <v>334</v>
      </c>
      <c r="Q62" s="14">
        <f t="shared" si="4"/>
        <v>3.1547715686274509E-3</v>
      </c>
      <c r="R62" s="14">
        <f t="shared" si="2"/>
        <v>3.1547715686274507E-5</v>
      </c>
    </row>
    <row r="63" spans="1:18" x14ac:dyDescent="0.2">
      <c r="A63" s="11" t="s">
        <v>24</v>
      </c>
      <c r="B63" s="11" t="s">
        <v>57</v>
      </c>
      <c r="C63" s="11" t="s">
        <v>180</v>
      </c>
      <c r="D63" s="11" t="s">
        <v>42</v>
      </c>
      <c r="E63" s="11" t="s">
        <v>167</v>
      </c>
      <c r="F63" s="11" t="s">
        <v>53</v>
      </c>
      <c r="G63" s="11"/>
      <c r="H63" s="14">
        <v>3.3744420000000002E-7</v>
      </c>
      <c r="I63" s="14">
        <v>4.8652400000000002E-5</v>
      </c>
      <c r="J63" s="14">
        <f t="shared" si="0"/>
        <v>4.8314955800000004E-5</v>
      </c>
      <c r="K63">
        <v>7</v>
      </c>
      <c r="L63" s="14">
        <v>3.9453819999999999E-3</v>
      </c>
      <c r="M63" t="s">
        <v>323</v>
      </c>
      <c r="N63" t="s">
        <v>27</v>
      </c>
      <c r="O63" s="11">
        <v>4</v>
      </c>
      <c r="P63" t="s">
        <v>327</v>
      </c>
      <c r="Q63" s="14">
        <f t="shared" si="4"/>
        <v>3.8680215686274508E-3</v>
      </c>
      <c r="R63" s="14">
        <f t="shared" si="2"/>
        <v>3.8680215686274507E-5</v>
      </c>
    </row>
    <row r="64" spans="1:18" x14ac:dyDescent="0.2">
      <c r="A64" s="11" t="s">
        <v>25</v>
      </c>
      <c r="B64" s="11" t="s">
        <v>57</v>
      </c>
      <c r="C64" s="11" t="s">
        <v>180</v>
      </c>
      <c r="D64" s="11" t="s">
        <v>183</v>
      </c>
      <c r="E64" s="11" t="s">
        <v>181</v>
      </c>
      <c r="F64" s="11" t="s">
        <v>111</v>
      </c>
      <c r="G64" s="11"/>
      <c r="H64" s="14">
        <v>3.3744420000000002E-7</v>
      </c>
      <c r="I64" s="14">
        <v>5.5648050000000003E-5</v>
      </c>
      <c r="J64" s="14">
        <f t="shared" si="0"/>
        <v>5.5310605800000005E-5</v>
      </c>
      <c r="K64">
        <v>7</v>
      </c>
      <c r="L64" s="14">
        <v>4.6227530000000003E-3</v>
      </c>
      <c r="M64" t="s">
        <v>323</v>
      </c>
      <c r="N64" t="s">
        <v>27</v>
      </c>
      <c r="O64" s="11">
        <v>4</v>
      </c>
      <c r="P64" t="s">
        <v>337</v>
      </c>
      <c r="Q64" s="14">
        <f t="shared" si="4"/>
        <v>4.5321107843137257E-3</v>
      </c>
      <c r="R64" s="14">
        <f t="shared" si="2"/>
        <v>4.5321107843137254E-5</v>
      </c>
    </row>
    <row r="65" spans="1:18" x14ac:dyDescent="0.2">
      <c r="A65" s="11" t="s">
        <v>26</v>
      </c>
      <c r="B65" s="11" t="s">
        <v>57</v>
      </c>
      <c r="C65" s="11" t="s">
        <v>180</v>
      </c>
      <c r="D65" s="11" t="s">
        <v>52</v>
      </c>
      <c r="E65" s="11" t="s">
        <v>132</v>
      </c>
      <c r="F65" s="11" t="s">
        <v>170</v>
      </c>
      <c r="G65" s="11"/>
      <c r="H65" s="14">
        <v>3.3744420000000002E-7</v>
      </c>
      <c r="I65" s="14">
        <v>5.0678469999999997E-5</v>
      </c>
      <c r="J65" s="14">
        <f t="shared" si="0"/>
        <v>5.0341025799999999E-5</v>
      </c>
      <c r="K65">
        <v>7</v>
      </c>
      <c r="L65" s="14">
        <v>4.0242869999999997E-3</v>
      </c>
      <c r="M65" t="s">
        <v>323</v>
      </c>
      <c r="N65" t="s">
        <v>27</v>
      </c>
      <c r="O65" s="11">
        <v>4</v>
      </c>
      <c r="P65" t="s">
        <v>78</v>
      </c>
      <c r="Q65" s="14">
        <f t="shared" si="4"/>
        <v>3.9453794117647054E-3</v>
      </c>
      <c r="R65" s="14">
        <f t="shared" si="2"/>
        <v>3.9453794117647051E-5</v>
      </c>
    </row>
    <row r="66" spans="1:18" x14ac:dyDescent="0.2">
      <c r="A66" s="11" t="s">
        <v>28</v>
      </c>
      <c r="B66" s="11" t="s">
        <v>57</v>
      </c>
      <c r="C66" s="11" t="s">
        <v>180</v>
      </c>
      <c r="D66" s="11" t="s">
        <v>184</v>
      </c>
      <c r="E66" s="11" t="s">
        <v>181</v>
      </c>
      <c r="F66" s="11" t="s">
        <v>185</v>
      </c>
      <c r="G66" s="11" t="s">
        <v>186</v>
      </c>
      <c r="H66" s="14">
        <v>3.3744420000000002E-7</v>
      </c>
      <c r="I66" s="14">
        <v>2.6811330000000001E-5</v>
      </c>
      <c r="J66" s="14">
        <f t="shared" si="0"/>
        <v>2.6473885799999999E-5</v>
      </c>
      <c r="K66">
        <v>7</v>
      </c>
      <c r="L66" s="14">
        <v>2.0512310000000001E-3</v>
      </c>
      <c r="M66" t="s">
        <v>323</v>
      </c>
      <c r="N66" t="s">
        <v>27</v>
      </c>
      <c r="O66" s="11">
        <v>4</v>
      </c>
      <c r="P66" t="s">
        <v>84</v>
      </c>
      <c r="Q66" s="14">
        <f t="shared" si="4"/>
        <v>2.0110107843137257E-3</v>
      </c>
      <c r="R66" s="14">
        <f t="shared" si="2"/>
        <v>2.0110107843137258E-5</v>
      </c>
    </row>
    <row r="67" spans="1:18" x14ac:dyDescent="0.2">
      <c r="A67" s="11" t="s">
        <v>29</v>
      </c>
      <c r="B67" s="11" t="s">
        <v>57</v>
      </c>
      <c r="C67" s="11" t="s">
        <v>180</v>
      </c>
      <c r="D67" s="11" t="s">
        <v>164</v>
      </c>
      <c r="E67" s="11" t="s">
        <v>119</v>
      </c>
      <c r="F67" s="11" t="s">
        <v>181</v>
      </c>
      <c r="G67" s="11"/>
      <c r="H67" s="14">
        <v>3.3744420000000002E-7</v>
      </c>
      <c r="I67" s="14">
        <v>6.4068199999999998E-5</v>
      </c>
      <c r="J67" s="14">
        <f t="shared" ref="J67:J130" si="6">I67-H67</f>
        <v>6.3730755799999993E-5</v>
      </c>
      <c r="K67">
        <v>7</v>
      </c>
      <c r="L67" s="14">
        <v>5.2497469999999999E-3</v>
      </c>
      <c r="M67" t="s">
        <v>323</v>
      </c>
      <c r="N67" t="s">
        <v>27</v>
      </c>
      <c r="O67" s="11">
        <v>4</v>
      </c>
      <c r="P67" t="s">
        <v>89</v>
      </c>
      <c r="Q67" s="14">
        <f t="shared" ref="Q67:Q112" si="7">(L67)/(1+0.02)</f>
        <v>5.146810784313725E-3</v>
      </c>
      <c r="R67" s="14">
        <f t="shared" si="2"/>
        <v>5.1468107843137248E-5</v>
      </c>
    </row>
    <row r="68" spans="1:18" x14ac:dyDescent="0.2">
      <c r="A68" s="11" t="s">
        <v>62</v>
      </c>
      <c r="B68" s="11" t="s">
        <v>57</v>
      </c>
      <c r="C68" s="11" t="s">
        <v>180</v>
      </c>
      <c r="D68" s="11" t="s">
        <v>59</v>
      </c>
      <c r="E68" s="11" t="s">
        <v>187</v>
      </c>
      <c r="F68" s="11" t="s">
        <v>128</v>
      </c>
      <c r="G68" s="11" t="s">
        <v>188</v>
      </c>
      <c r="H68" s="14">
        <v>3.3744420000000002E-7</v>
      </c>
      <c r="I68" s="14">
        <v>5.5267450000000002E-5</v>
      </c>
      <c r="J68" s="14">
        <f t="shared" si="6"/>
        <v>5.4930005800000004E-5</v>
      </c>
      <c r="K68">
        <v>7</v>
      </c>
      <c r="L68" s="14">
        <v>3.9039589999999998E-3</v>
      </c>
      <c r="M68" t="s">
        <v>323</v>
      </c>
      <c r="N68" t="s">
        <v>27</v>
      </c>
      <c r="O68" s="11">
        <v>4</v>
      </c>
      <c r="P68" t="s">
        <v>93</v>
      </c>
      <c r="Q68" s="14">
        <f t="shared" si="7"/>
        <v>3.8274107843137254E-3</v>
      </c>
      <c r="R68" s="14">
        <f t="shared" ref="R68:R131" si="8">Q68/100</f>
        <v>3.8274107843137252E-5</v>
      </c>
    </row>
    <row r="69" spans="1:18" x14ac:dyDescent="0.2">
      <c r="A69" s="11" t="s">
        <v>66</v>
      </c>
      <c r="B69" s="11" t="s">
        <v>57</v>
      </c>
      <c r="C69" s="11" t="s">
        <v>180</v>
      </c>
      <c r="D69" s="11" t="s">
        <v>152</v>
      </c>
      <c r="E69" s="11" t="s">
        <v>189</v>
      </c>
      <c r="F69" s="11" t="s">
        <v>190</v>
      </c>
      <c r="G69" s="11" t="s">
        <v>191</v>
      </c>
      <c r="H69" s="14">
        <v>3.3744420000000002E-7</v>
      </c>
      <c r="I69" s="14">
        <v>3.732463E-5</v>
      </c>
      <c r="J69" s="14">
        <f t="shared" si="6"/>
        <v>3.6987185800000002E-5</v>
      </c>
      <c r="K69">
        <v>7</v>
      </c>
      <c r="L69" s="14">
        <v>2.6021540000000002E-3</v>
      </c>
      <c r="M69" t="s">
        <v>323</v>
      </c>
      <c r="N69" t="s">
        <v>27</v>
      </c>
      <c r="O69" s="11">
        <v>4</v>
      </c>
      <c r="P69" t="s">
        <v>105</v>
      </c>
      <c r="Q69" s="14">
        <f t="shared" si="7"/>
        <v>2.5511313725490197E-3</v>
      </c>
      <c r="R69" s="14">
        <f t="shared" si="8"/>
        <v>2.5511313725490197E-5</v>
      </c>
    </row>
    <row r="70" spans="1:18" x14ac:dyDescent="0.2">
      <c r="A70" s="11" t="s">
        <v>69</v>
      </c>
      <c r="B70" s="11" t="s">
        <v>57</v>
      </c>
      <c r="C70" s="11" t="s">
        <v>180</v>
      </c>
      <c r="D70" s="11" t="s">
        <v>67</v>
      </c>
      <c r="E70" s="11" t="s">
        <v>125</v>
      </c>
      <c r="F70" s="11" t="s">
        <v>61</v>
      </c>
      <c r="G70" s="11"/>
      <c r="H70" s="14">
        <v>3.3744420000000002E-7</v>
      </c>
      <c r="I70" s="14">
        <v>5.7992180000000002E-5</v>
      </c>
      <c r="J70" s="14">
        <f t="shared" si="6"/>
        <v>5.7654735800000004E-5</v>
      </c>
      <c r="K70">
        <v>7</v>
      </c>
      <c r="L70" s="14">
        <v>5.1863409999999997E-3</v>
      </c>
      <c r="M70" t="s">
        <v>323</v>
      </c>
      <c r="N70" t="s">
        <v>27</v>
      </c>
      <c r="O70" s="11">
        <v>4</v>
      </c>
      <c r="P70" t="s">
        <v>113</v>
      </c>
      <c r="Q70" s="14">
        <f t="shared" si="7"/>
        <v>5.084648039215686E-3</v>
      </c>
      <c r="R70" s="14">
        <f t="shared" si="8"/>
        <v>5.0846480392156861E-5</v>
      </c>
    </row>
    <row r="71" spans="1:18" x14ac:dyDescent="0.2">
      <c r="A71" s="11" t="s">
        <v>73</v>
      </c>
      <c r="B71" s="11" t="s">
        <v>57</v>
      </c>
      <c r="C71" s="11" t="s">
        <v>180</v>
      </c>
      <c r="D71" s="11" t="s">
        <v>71</v>
      </c>
      <c r="E71" s="11" t="s">
        <v>127</v>
      </c>
      <c r="F71" s="11" t="s">
        <v>192</v>
      </c>
      <c r="G71" s="11" t="s">
        <v>193</v>
      </c>
      <c r="H71" s="14">
        <v>3.3744420000000002E-7</v>
      </c>
      <c r="I71" s="14">
        <v>3.2068740000000003E-5</v>
      </c>
      <c r="J71" s="14">
        <f t="shared" si="6"/>
        <v>3.1731295800000005E-5</v>
      </c>
      <c r="K71">
        <v>7</v>
      </c>
      <c r="L71" s="14">
        <v>2.1281379999999999E-3</v>
      </c>
      <c r="M71" t="s">
        <v>323</v>
      </c>
      <c r="N71" t="s">
        <v>27</v>
      </c>
      <c r="O71" s="11">
        <v>4</v>
      </c>
      <c r="P71" t="s">
        <v>124</v>
      </c>
      <c r="Q71" s="14">
        <f t="shared" si="7"/>
        <v>2.0864098039215686E-3</v>
      </c>
      <c r="R71" s="14">
        <f t="shared" si="8"/>
        <v>2.0864098039215688E-5</v>
      </c>
    </row>
    <row r="72" spans="1:18" x14ac:dyDescent="0.2">
      <c r="A72" s="11" t="s">
        <v>78</v>
      </c>
      <c r="B72" s="11" t="s">
        <v>57</v>
      </c>
      <c r="C72" s="11" t="s">
        <v>180</v>
      </c>
      <c r="D72" s="11" t="s">
        <v>118</v>
      </c>
      <c r="E72" s="11" t="s">
        <v>190</v>
      </c>
      <c r="F72" s="11" t="s">
        <v>119</v>
      </c>
      <c r="H72" s="14">
        <v>3.31338E-7</v>
      </c>
      <c r="I72" s="14">
        <v>4.7701200000000003E-5</v>
      </c>
      <c r="J72" s="14">
        <f t="shared" si="6"/>
        <v>4.7369862000000005E-5</v>
      </c>
      <c r="K72">
        <v>8</v>
      </c>
      <c r="L72" s="14">
        <v>4.2031350000000002E-3</v>
      </c>
      <c r="M72" t="s">
        <v>323</v>
      </c>
      <c r="N72" t="s">
        <v>27</v>
      </c>
      <c r="O72" s="11">
        <v>4</v>
      </c>
      <c r="P72" t="s">
        <v>332</v>
      </c>
      <c r="Q72" s="14">
        <f>(L72)/(1+0.03)</f>
        <v>4.0807135922330097E-3</v>
      </c>
      <c r="R72" s="14">
        <f t="shared" si="8"/>
        <v>4.0807135922330097E-5</v>
      </c>
    </row>
    <row r="73" spans="1:18" x14ac:dyDescent="0.2">
      <c r="A73" s="11" t="s">
        <v>82</v>
      </c>
      <c r="B73" s="11" t="s">
        <v>57</v>
      </c>
      <c r="C73" s="11" t="s">
        <v>180</v>
      </c>
      <c r="D73" s="11" t="s">
        <v>122</v>
      </c>
      <c r="E73" s="11" t="s">
        <v>189</v>
      </c>
      <c r="F73" s="11" t="s">
        <v>125</v>
      </c>
      <c r="H73" s="14">
        <v>3.31338E-7</v>
      </c>
      <c r="I73" s="14">
        <v>6.6636600000000005E-5</v>
      </c>
      <c r="J73" s="14">
        <f t="shared" si="6"/>
        <v>6.6305262000000006E-5</v>
      </c>
      <c r="K73">
        <v>8</v>
      </c>
      <c r="L73" s="14">
        <v>6.3604040000000001E-3</v>
      </c>
      <c r="M73" t="s">
        <v>323</v>
      </c>
      <c r="N73" t="s">
        <v>27</v>
      </c>
      <c r="O73" s="11">
        <v>4</v>
      </c>
      <c r="P73" t="s">
        <v>333</v>
      </c>
      <c r="Q73" s="14">
        <f>(L73)/(1+0.08)</f>
        <v>5.889262962962963E-3</v>
      </c>
      <c r="R73" s="14">
        <f t="shared" si="8"/>
        <v>5.8892629629629627E-5</v>
      </c>
    </row>
    <row r="74" spans="1:18" x14ac:dyDescent="0.2">
      <c r="A74" s="11" t="s">
        <v>84</v>
      </c>
      <c r="B74" s="11" t="s">
        <v>57</v>
      </c>
      <c r="C74" s="11" t="s">
        <v>180</v>
      </c>
      <c r="D74" s="11" t="s">
        <v>45</v>
      </c>
      <c r="E74" s="11" t="s">
        <v>61</v>
      </c>
      <c r="F74" s="11" t="s">
        <v>194</v>
      </c>
      <c r="H74" s="14">
        <v>3.31338E-7</v>
      </c>
      <c r="I74" s="14">
        <v>6.5064349999999996E-5</v>
      </c>
      <c r="J74" s="14">
        <f t="shared" si="6"/>
        <v>6.4733011999999998E-5</v>
      </c>
      <c r="K74">
        <v>8</v>
      </c>
      <c r="L74" s="14">
        <v>4.626692E-3</v>
      </c>
      <c r="M74" t="s">
        <v>323</v>
      </c>
      <c r="N74" t="s">
        <v>27</v>
      </c>
      <c r="O74" s="11">
        <v>4</v>
      </c>
      <c r="P74" t="s">
        <v>328</v>
      </c>
      <c r="Q74" s="14">
        <f t="shared" ref="Q74:Q82" si="9">(L74)/(1+0.08)</f>
        <v>4.2839740740740736E-3</v>
      </c>
      <c r="R74" s="14">
        <f t="shared" si="8"/>
        <v>4.2839740740740733E-5</v>
      </c>
    </row>
    <row r="75" spans="1:18" x14ac:dyDescent="0.2">
      <c r="A75" s="11" t="s">
        <v>87</v>
      </c>
      <c r="B75" s="11" t="s">
        <v>57</v>
      </c>
      <c r="C75" s="11" t="s">
        <v>180</v>
      </c>
      <c r="D75" s="11" t="s">
        <v>48</v>
      </c>
      <c r="E75" s="11" t="s">
        <v>166</v>
      </c>
      <c r="F75" s="11" t="s">
        <v>60</v>
      </c>
      <c r="H75" s="14">
        <v>3.31338E-7</v>
      </c>
      <c r="I75" s="14">
        <v>5.4995250000000002E-5</v>
      </c>
      <c r="J75" s="14">
        <f t="shared" si="6"/>
        <v>5.4663912000000003E-5</v>
      </c>
      <c r="K75">
        <v>8</v>
      </c>
      <c r="L75" s="14">
        <v>4.3663679999999998E-3</v>
      </c>
      <c r="M75" t="s">
        <v>323</v>
      </c>
      <c r="N75" t="s">
        <v>27</v>
      </c>
      <c r="O75" s="11">
        <v>4</v>
      </c>
      <c r="P75" t="s">
        <v>69</v>
      </c>
      <c r="Q75" s="14">
        <f t="shared" si="9"/>
        <v>4.0429333333333326E-3</v>
      </c>
      <c r="R75" s="14">
        <f t="shared" si="8"/>
        <v>4.0429333333333323E-5</v>
      </c>
    </row>
    <row r="76" spans="1:18" x14ac:dyDescent="0.2">
      <c r="A76" s="11" t="s">
        <v>89</v>
      </c>
      <c r="B76" s="11" t="s">
        <v>57</v>
      </c>
      <c r="C76" s="11" t="s">
        <v>195</v>
      </c>
      <c r="D76" s="11" t="s">
        <v>79</v>
      </c>
      <c r="E76" s="11" t="s">
        <v>44</v>
      </c>
      <c r="F76" s="11" t="s">
        <v>196</v>
      </c>
      <c r="H76" s="14">
        <v>3.31338E-7</v>
      </c>
      <c r="I76" s="14">
        <v>6.2682570000000007E-5</v>
      </c>
      <c r="J76" s="14">
        <f t="shared" si="6"/>
        <v>6.2351232000000008E-5</v>
      </c>
      <c r="K76">
        <v>8</v>
      </c>
      <c r="L76" s="14">
        <v>5.5235049999999997E-3</v>
      </c>
      <c r="M76" t="s">
        <v>323</v>
      </c>
      <c r="N76" t="s">
        <v>27</v>
      </c>
      <c r="O76" s="11">
        <v>4</v>
      </c>
      <c r="P76" t="s">
        <v>73</v>
      </c>
      <c r="Q76" s="14">
        <f t="shared" si="9"/>
        <v>5.114356481481481E-3</v>
      </c>
      <c r="R76" s="14">
        <f t="shared" si="8"/>
        <v>5.1143564814814813E-5</v>
      </c>
    </row>
    <row r="77" spans="1:18" x14ac:dyDescent="0.2">
      <c r="A77" s="11" t="s">
        <v>91</v>
      </c>
      <c r="B77" s="11" t="s">
        <v>57</v>
      </c>
      <c r="C77" s="11" t="s">
        <v>195</v>
      </c>
      <c r="D77" s="11" t="s">
        <v>55</v>
      </c>
      <c r="E77" s="11" t="s">
        <v>112</v>
      </c>
      <c r="F77" s="11" t="s">
        <v>68</v>
      </c>
      <c r="H77" s="14">
        <v>3.31338E-7</v>
      </c>
      <c r="I77" s="14">
        <v>6.3156109999999997E-5</v>
      </c>
      <c r="J77" s="14">
        <f t="shared" si="6"/>
        <v>6.2824771999999999E-5</v>
      </c>
      <c r="K77">
        <v>8</v>
      </c>
      <c r="L77" s="14">
        <v>6.0411730000000004E-3</v>
      </c>
      <c r="M77" t="s">
        <v>323</v>
      </c>
      <c r="N77" t="s">
        <v>27</v>
      </c>
      <c r="O77" s="11">
        <v>4</v>
      </c>
      <c r="P77" t="s">
        <v>87</v>
      </c>
      <c r="Q77" s="14">
        <f t="shared" si="9"/>
        <v>5.5936787037037033E-3</v>
      </c>
      <c r="R77" s="14">
        <f t="shared" si="8"/>
        <v>5.5936787037037031E-5</v>
      </c>
    </row>
    <row r="78" spans="1:18" x14ac:dyDescent="0.2">
      <c r="A78" s="11" t="s">
        <v>93</v>
      </c>
      <c r="B78" s="11" t="s">
        <v>57</v>
      </c>
      <c r="C78" s="11" t="s">
        <v>195</v>
      </c>
      <c r="D78" s="11" t="s">
        <v>59</v>
      </c>
      <c r="E78" s="11" t="s">
        <v>108</v>
      </c>
      <c r="F78" s="11" t="s">
        <v>140</v>
      </c>
      <c r="H78" s="14">
        <v>3.31338E-7</v>
      </c>
      <c r="I78" s="14">
        <v>6.6883040000000006E-5</v>
      </c>
      <c r="J78" s="14">
        <f t="shared" si="6"/>
        <v>6.6551702000000007E-5</v>
      </c>
      <c r="K78">
        <v>8</v>
      </c>
      <c r="L78" s="14">
        <v>6.738399E-3</v>
      </c>
      <c r="M78" t="s">
        <v>323</v>
      </c>
      <c r="N78" t="s">
        <v>27</v>
      </c>
      <c r="O78" s="11">
        <v>4</v>
      </c>
      <c r="P78" t="s">
        <v>93</v>
      </c>
      <c r="Q78" s="14">
        <f t="shared" si="9"/>
        <v>6.2392583333333333E-3</v>
      </c>
      <c r="R78" s="14">
        <f t="shared" si="8"/>
        <v>6.2392583333333333E-5</v>
      </c>
    </row>
    <row r="79" spans="1:18" x14ac:dyDescent="0.2">
      <c r="A79" s="11" t="s">
        <v>97</v>
      </c>
      <c r="B79" s="11" t="s">
        <v>57</v>
      </c>
      <c r="C79" s="11" t="s">
        <v>195</v>
      </c>
      <c r="D79" s="11" t="s">
        <v>63</v>
      </c>
      <c r="E79" s="11" t="s">
        <v>76</v>
      </c>
      <c r="F79" s="11" t="s">
        <v>68</v>
      </c>
      <c r="H79" s="14">
        <v>3.31338E-7</v>
      </c>
      <c r="I79" s="14">
        <v>5.856491E-5</v>
      </c>
      <c r="J79" s="14">
        <f t="shared" si="6"/>
        <v>5.8233572000000001E-5</v>
      </c>
      <c r="K79">
        <v>8</v>
      </c>
      <c r="L79" s="14">
        <v>4.8412589999999997E-3</v>
      </c>
      <c r="M79" t="s">
        <v>323</v>
      </c>
      <c r="N79" t="s">
        <v>27</v>
      </c>
      <c r="O79" s="11">
        <v>4</v>
      </c>
      <c r="P79" t="s">
        <v>101</v>
      </c>
      <c r="Q79" s="14">
        <f t="shared" si="9"/>
        <v>4.4826472222222217E-3</v>
      </c>
      <c r="R79" s="14">
        <f t="shared" si="8"/>
        <v>4.4826472222222216E-5</v>
      </c>
    </row>
    <row r="80" spans="1:18" x14ac:dyDescent="0.2">
      <c r="A80" s="11" t="s">
        <v>101</v>
      </c>
      <c r="B80" s="11" t="s">
        <v>57</v>
      </c>
      <c r="C80" s="11" t="s">
        <v>195</v>
      </c>
      <c r="D80" s="11" t="s">
        <v>197</v>
      </c>
      <c r="E80" s="11" t="s">
        <v>165</v>
      </c>
      <c r="F80" s="11" t="s">
        <v>111</v>
      </c>
      <c r="H80" s="14">
        <v>3.31338E-7</v>
      </c>
      <c r="I80" s="14">
        <v>5.0710420000000003E-5</v>
      </c>
      <c r="J80" s="14">
        <f t="shared" si="6"/>
        <v>5.0379082000000004E-5</v>
      </c>
      <c r="K80">
        <v>8</v>
      </c>
      <c r="L80" s="14">
        <v>3.9866290000000002E-3</v>
      </c>
      <c r="M80" t="s">
        <v>323</v>
      </c>
      <c r="N80" t="s">
        <v>27</v>
      </c>
      <c r="O80" s="11">
        <v>4</v>
      </c>
      <c r="P80" t="s">
        <v>109</v>
      </c>
      <c r="Q80" s="14">
        <f t="shared" si="9"/>
        <v>3.6913231481481481E-3</v>
      </c>
      <c r="R80" s="14">
        <f t="shared" si="8"/>
        <v>3.6913231481481482E-5</v>
      </c>
    </row>
    <row r="81" spans="1:18" x14ac:dyDescent="0.2">
      <c r="A81" s="11" t="s">
        <v>105</v>
      </c>
      <c r="B81" s="11" t="s">
        <v>57</v>
      </c>
      <c r="C81" s="11" t="s">
        <v>195</v>
      </c>
      <c r="D81" s="11" t="s">
        <v>198</v>
      </c>
      <c r="E81" s="11" t="s">
        <v>199</v>
      </c>
      <c r="F81" s="11" t="s">
        <v>170</v>
      </c>
      <c r="H81" s="14">
        <v>3.31338E-7</v>
      </c>
      <c r="I81" s="14">
        <v>6.2773370000000002E-5</v>
      </c>
      <c r="J81" s="14">
        <f t="shared" si="6"/>
        <v>6.2442032000000004E-5</v>
      </c>
      <c r="K81">
        <v>8</v>
      </c>
      <c r="L81" s="14">
        <v>5.4518209999999999E-3</v>
      </c>
      <c r="M81" t="s">
        <v>323</v>
      </c>
      <c r="N81" t="s">
        <v>27</v>
      </c>
      <c r="O81" s="11">
        <v>4</v>
      </c>
      <c r="P81" t="s">
        <v>121</v>
      </c>
      <c r="Q81" s="14">
        <f t="shared" si="9"/>
        <v>5.0479824074074068E-3</v>
      </c>
      <c r="R81" s="14">
        <f t="shared" si="8"/>
        <v>5.0479824074074064E-5</v>
      </c>
    </row>
    <row r="82" spans="1:18" x14ac:dyDescent="0.2">
      <c r="A82" s="11" t="s">
        <v>109</v>
      </c>
      <c r="B82" s="11" t="s">
        <v>57</v>
      </c>
      <c r="C82" s="11" t="s">
        <v>195</v>
      </c>
      <c r="D82" s="11" t="s">
        <v>200</v>
      </c>
      <c r="E82" s="11" t="s">
        <v>137</v>
      </c>
      <c r="F82" s="11" t="s">
        <v>128</v>
      </c>
      <c r="H82" s="14">
        <v>3.31338E-7</v>
      </c>
      <c r="I82" s="14">
        <v>5.7770189999999997E-5</v>
      </c>
      <c r="J82" s="14">
        <f t="shared" si="6"/>
        <v>5.7438851999999999E-5</v>
      </c>
      <c r="K82">
        <v>8</v>
      </c>
      <c r="L82" s="14">
        <v>5.4489830000000001E-3</v>
      </c>
      <c r="M82" t="s">
        <v>323</v>
      </c>
      <c r="N82" t="s">
        <v>27</v>
      </c>
      <c r="O82" s="11">
        <v>4</v>
      </c>
      <c r="P82" t="s">
        <v>126</v>
      </c>
      <c r="Q82" s="14">
        <f t="shared" si="9"/>
        <v>5.0453546296296298E-3</v>
      </c>
      <c r="R82" s="14">
        <f t="shared" si="8"/>
        <v>5.0453546296296299E-5</v>
      </c>
    </row>
    <row r="83" spans="1:18" x14ac:dyDescent="0.2">
      <c r="A83" s="11" t="s">
        <v>113</v>
      </c>
      <c r="B83" s="11" t="s">
        <v>57</v>
      </c>
      <c r="C83" s="11" t="s">
        <v>195</v>
      </c>
      <c r="D83" s="11" t="s">
        <v>164</v>
      </c>
      <c r="E83" s="11" t="s">
        <v>53</v>
      </c>
      <c r="F83" s="11" t="s">
        <v>201</v>
      </c>
      <c r="H83" s="14">
        <v>6.7090030000000003E-7</v>
      </c>
      <c r="I83" s="14">
        <v>6.8766199999999999E-5</v>
      </c>
      <c r="J83" s="14">
        <f t="shared" si="6"/>
        <v>6.8095299699999997E-5</v>
      </c>
      <c r="K83">
        <v>9</v>
      </c>
      <c r="L83" s="14">
        <v>6.6747830000000001E-3</v>
      </c>
      <c r="M83" t="s">
        <v>323</v>
      </c>
      <c r="N83" t="s">
        <v>27</v>
      </c>
      <c r="O83" s="11">
        <v>4</v>
      </c>
      <c r="P83" t="s">
        <v>89</v>
      </c>
      <c r="Q83" s="14">
        <f>(L83)/(1+0.03)</f>
        <v>6.4803718446601937E-3</v>
      </c>
      <c r="R83" s="14">
        <f t="shared" si="8"/>
        <v>6.4803718446601943E-5</v>
      </c>
    </row>
    <row r="84" spans="1:18" x14ac:dyDescent="0.2">
      <c r="A84" s="11" t="s">
        <v>117</v>
      </c>
      <c r="B84" s="11" t="s">
        <v>57</v>
      </c>
      <c r="C84" s="11" t="s">
        <v>195</v>
      </c>
      <c r="D84" s="11" t="s">
        <v>59</v>
      </c>
      <c r="E84" s="11" t="s">
        <v>140</v>
      </c>
      <c r="F84" s="11" t="s">
        <v>127</v>
      </c>
      <c r="H84" s="14">
        <v>6.7090030000000003E-7</v>
      </c>
      <c r="I84" s="14">
        <v>6.2449719999999994E-5</v>
      </c>
      <c r="J84" s="14">
        <f t="shared" si="6"/>
        <v>6.1778819699999992E-5</v>
      </c>
      <c r="K84">
        <v>9</v>
      </c>
      <c r="L84" s="14">
        <v>5.3445029999999996E-3</v>
      </c>
      <c r="M84" t="s">
        <v>323</v>
      </c>
      <c r="N84" t="s">
        <v>27</v>
      </c>
      <c r="O84" s="11">
        <v>4</v>
      </c>
      <c r="P84" t="s">
        <v>93</v>
      </c>
      <c r="Q84" s="14">
        <f t="shared" ref="Q84:Q90" si="10">(L84)/(1+0.03)</f>
        <v>5.1888378640776696E-3</v>
      </c>
      <c r="R84" s="14">
        <f t="shared" si="8"/>
        <v>5.1888378640776694E-5</v>
      </c>
    </row>
    <row r="85" spans="1:18" x14ac:dyDescent="0.2">
      <c r="A85" s="11" t="s">
        <v>121</v>
      </c>
      <c r="B85" s="11" t="s">
        <v>57</v>
      </c>
      <c r="C85" s="11" t="s">
        <v>195</v>
      </c>
      <c r="D85" s="11" t="s">
        <v>63</v>
      </c>
      <c r="E85" s="11" t="s">
        <v>156</v>
      </c>
      <c r="F85" s="11" t="s">
        <v>202</v>
      </c>
      <c r="H85" s="14">
        <v>6.7090030000000003E-7</v>
      </c>
      <c r="I85" s="14">
        <v>8.6807399999999998E-5</v>
      </c>
      <c r="J85" s="14">
        <f t="shared" si="6"/>
        <v>8.6136499699999996E-5</v>
      </c>
      <c r="K85">
        <v>9</v>
      </c>
      <c r="L85" s="14">
        <v>7.4179789999999999E-3</v>
      </c>
      <c r="M85" t="s">
        <v>323</v>
      </c>
      <c r="N85" t="s">
        <v>27</v>
      </c>
      <c r="O85" s="11">
        <v>4</v>
      </c>
      <c r="P85" t="s">
        <v>101</v>
      </c>
      <c r="Q85" s="14">
        <f t="shared" si="10"/>
        <v>7.2019213592233004E-3</v>
      </c>
      <c r="R85" s="14">
        <f t="shared" si="8"/>
        <v>7.2019213592233001E-5</v>
      </c>
    </row>
    <row r="86" spans="1:18" x14ac:dyDescent="0.2">
      <c r="A86" s="11" t="s">
        <v>124</v>
      </c>
      <c r="B86" s="11" t="s">
        <v>57</v>
      </c>
      <c r="C86" s="11" t="s">
        <v>195</v>
      </c>
      <c r="D86" s="11" t="s">
        <v>67</v>
      </c>
      <c r="E86" s="11" t="s">
        <v>53</v>
      </c>
      <c r="F86" s="11" t="s">
        <v>196</v>
      </c>
      <c r="H86" s="14">
        <v>6.7090030000000003E-7</v>
      </c>
      <c r="I86" s="14">
        <v>8.0939960000000005E-5</v>
      </c>
      <c r="J86" s="14">
        <f t="shared" si="6"/>
        <v>8.0269059700000003E-5</v>
      </c>
      <c r="K86">
        <v>9</v>
      </c>
      <c r="L86" s="14">
        <v>7.1963340000000004E-3</v>
      </c>
      <c r="M86" t="s">
        <v>323</v>
      </c>
      <c r="N86" t="s">
        <v>27</v>
      </c>
      <c r="O86" s="11">
        <v>4</v>
      </c>
      <c r="P86" t="s">
        <v>113</v>
      </c>
      <c r="Q86" s="14">
        <f t="shared" si="10"/>
        <v>6.9867320388349516E-3</v>
      </c>
      <c r="R86" s="14">
        <f t="shared" si="8"/>
        <v>6.9867320388349518E-5</v>
      </c>
    </row>
    <row r="87" spans="1:18" x14ac:dyDescent="0.2">
      <c r="A87" s="11" t="s">
        <v>126</v>
      </c>
      <c r="B87" s="11" t="s">
        <v>57</v>
      </c>
      <c r="C87" s="11" t="s">
        <v>195</v>
      </c>
      <c r="D87" s="11" t="s">
        <v>71</v>
      </c>
      <c r="E87" s="11" t="s">
        <v>140</v>
      </c>
      <c r="F87" s="11" t="s">
        <v>111</v>
      </c>
      <c r="H87" s="14">
        <v>6.7090030000000003E-7</v>
      </c>
      <c r="I87" s="14">
        <v>5.5747410000000002E-5</v>
      </c>
      <c r="J87" s="14">
        <f t="shared" si="6"/>
        <v>5.5076509699999999E-5</v>
      </c>
      <c r="K87">
        <v>9</v>
      </c>
      <c r="L87" s="14">
        <v>4.9320320000000003E-3</v>
      </c>
      <c r="M87" t="s">
        <v>323</v>
      </c>
      <c r="N87" t="s">
        <v>27</v>
      </c>
      <c r="O87" s="11">
        <v>4</v>
      </c>
      <c r="P87" t="s">
        <v>124</v>
      </c>
      <c r="Q87" s="14">
        <f t="shared" si="10"/>
        <v>4.7883805825242719E-3</v>
      </c>
      <c r="R87" s="14">
        <f t="shared" si="8"/>
        <v>4.7883805825242717E-5</v>
      </c>
    </row>
    <row r="88" spans="1:18" x14ac:dyDescent="0.2">
      <c r="A88" s="11" t="s">
        <v>130</v>
      </c>
      <c r="B88" s="11" t="s">
        <v>57</v>
      </c>
      <c r="C88" s="11" t="s">
        <v>195</v>
      </c>
      <c r="D88" s="11" t="s">
        <v>74</v>
      </c>
      <c r="E88" s="11" t="s">
        <v>76</v>
      </c>
      <c r="F88" s="11" t="s">
        <v>170</v>
      </c>
      <c r="H88" s="14">
        <v>6.7090030000000003E-7</v>
      </c>
      <c r="I88" s="14">
        <v>6.8153150000000007E-5</v>
      </c>
      <c r="J88" s="14">
        <f>I88-H88</f>
        <v>6.7482249700000004E-5</v>
      </c>
      <c r="K88">
        <v>9</v>
      </c>
      <c r="L88" s="14">
        <v>6.5224310000000004E-3</v>
      </c>
      <c r="M88" t="s">
        <v>323</v>
      </c>
      <c r="N88" t="s">
        <v>27</v>
      </c>
      <c r="O88" s="11">
        <v>4</v>
      </c>
      <c r="P88" t="s">
        <v>130</v>
      </c>
      <c r="Q88" s="14">
        <f t="shared" si="10"/>
        <v>6.3324572815533983E-3</v>
      </c>
      <c r="R88" s="14">
        <f t="shared" si="8"/>
        <v>6.3324572815533984E-5</v>
      </c>
    </row>
    <row r="89" spans="1:18" x14ac:dyDescent="0.2">
      <c r="A89" s="11" t="s">
        <v>133</v>
      </c>
      <c r="B89" s="11" t="s">
        <v>57</v>
      </c>
      <c r="C89" s="11" t="s">
        <v>195</v>
      </c>
      <c r="D89" s="11" t="s">
        <v>174</v>
      </c>
      <c r="E89" s="11" t="s">
        <v>83</v>
      </c>
      <c r="F89" s="11" t="s">
        <v>72</v>
      </c>
      <c r="H89" s="14">
        <v>6.7090030000000003E-7</v>
      </c>
      <c r="I89" s="14">
        <v>5.8106339999999999E-5</v>
      </c>
      <c r="J89" s="14">
        <f>I89-H89</f>
        <v>5.7435439699999997E-5</v>
      </c>
      <c r="K89">
        <v>9</v>
      </c>
      <c r="L89" s="14">
        <v>5.765727E-3</v>
      </c>
      <c r="M89" t="s">
        <v>323</v>
      </c>
      <c r="N89" t="s">
        <v>27</v>
      </c>
      <c r="O89" s="11">
        <v>4</v>
      </c>
      <c r="P89" t="s">
        <v>136</v>
      </c>
      <c r="Q89" s="14">
        <f t="shared" si="10"/>
        <v>5.5977932038834954E-3</v>
      </c>
      <c r="R89" s="14">
        <f t="shared" si="8"/>
        <v>5.5977932038834955E-5</v>
      </c>
    </row>
    <row r="90" spans="1:18" x14ac:dyDescent="0.2">
      <c r="A90" s="11" t="s">
        <v>136</v>
      </c>
      <c r="B90" s="11" t="s">
        <v>57</v>
      </c>
      <c r="C90" s="11" t="s">
        <v>195</v>
      </c>
      <c r="D90" s="11" t="s">
        <v>102</v>
      </c>
      <c r="E90" s="11" t="s">
        <v>203</v>
      </c>
      <c r="F90" s="11" t="s">
        <v>167</v>
      </c>
      <c r="H90" s="14">
        <v>6.7090030000000003E-7</v>
      </c>
      <c r="I90" s="14">
        <v>6.6103149999999997E-5</v>
      </c>
      <c r="J90" s="14">
        <f t="shared" si="6"/>
        <v>6.5432249699999995E-5</v>
      </c>
      <c r="K90">
        <v>9</v>
      </c>
      <c r="L90" s="14">
        <v>5.2952199999999998E-3</v>
      </c>
      <c r="M90" t="s">
        <v>323</v>
      </c>
      <c r="N90" t="s">
        <v>27</v>
      </c>
      <c r="O90" s="11">
        <v>4</v>
      </c>
      <c r="P90" t="s">
        <v>305</v>
      </c>
      <c r="Q90" s="14">
        <f t="shared" si="10"/>
        <v>5.1409902912621357E-3</v>
      </c>
      <c r="R90" s="14">
        <f t="shared" si="8"/>
        <v>5.1409902912621361E-5</v>
      </c>
    </row>
    <row r="91" spans="1:18" x14ac:dyDescent="0.2">
      <c r="A91" s="11" t="s">
        <v>21</v>
      </c>
      <c r="B91" s="11" t="s">
        <v>57</v>
      </c>
      <c r="C91" s="11" t="s">
        <v>204</v>
      </c>
      <c r="D91" s="11" t="s">
        <v>122</v>
      </c>
      <c r="E91" s="11" t="s">
        <v>189</v>
      </c>
      <c r="F91" s="11" t="s">
        <v>205</v>
      </c>
      <c r="H91" s="14">
        <v>1.5412190000000001E-6</v>
      </c>
      <c r="I91" s="14">
        <v>5.7431440000000003E-5</v>
      </c>
      <c r="J91" s="14">
        <f t="shared" si="6"/>
        <v>5.5890221000000007E-5</v>
      </c>
      <c r="K91">
        <v>10</v>
      </c>
      <c r="L91" s="14">
        <v>4.5893039999999998E-3</v>
      </c>
      <c r="M91" t="s">
        <v>322</v>
      </c>
      <c r="N91" t="s">
        <v>27</v>
      </c>
      <c r="O91" s="11">
        <v>4</v>
      </c>
      <c r="P91" t="s">
        <v>333</v>
      </c>
      <c r="Q91" s="14">
        <f>(L91)/(1-0.09)</f>
        <v>5.0431912087912081E-3</v>
      </c>
      <c r="R91" s="14">
        <f t="shared" si="8"/>
        <v>5.0431912087912079E-5</v>
      </c>
    </row>
    <row r="92" spans="1:18" x14ac:dyDescent="0.2">
      <c r="A92" s="11" t="s">
        <v>22</v>
      </c>
      <c r="B92" s="11" t="s">
        <v>57</v>
      </c>
      <c r="C92" s="11" t="s">
        <v>204</v>
      </c>
      <c r="D92" s="11" t="s">
        <v>45</v>
      </c>
      <c r="E92" s="11" t="s">
        <v>190</v>
      </c>
      <c r="F92" s="11" t="s">
        <v>206</v>
      </c>
      <c r="H92" s="14">
        <v>1.5412190000000001E-6</v>
      </c>
      <c r="I92" s="14">
        <v>4.9264410000000003E-5</v>
      </c>
      <c r="J92" s="14">
        <f t="shared" si="6"/>
        <v>4.7723190999999999E-5</v>
      </c>
      <c r="K92">
        <v>10</v>
      </c>
      <c r="L92" s="14">
        <v>4.1216220000000001E-3</v>
      </c>
      <c r="M92" t="s">
        <v>322</v>
      </c>
      <c r="N92" t="s">
        <v>27</v>
      </c>
      <c r="O92" s="11">
        <v>4</v>
      </c>
      <c r="P92" t="s">
        <v>328</v>
      </c>
      <c r="Q92" s="14">
        <f t="shared" ref="Q92:Q101" si="11">(L92)/(1-0.09)</f>
        <v>4.5292549450549448E-3</v>
      </c>
      <c r="R92" s="14">
        <f t="shared" si="8"/>
        <v>4.529254945054945E-5</v>
      </c>
    </row>
    <row r="93" spans="1:18" x14ac:dyDescent="0.2">
      <c r="A93" s="11" t="s">
        <v>24</v>
      </c>
      <c r="B93" s="11" t="s">
        <v>57</v>
      </c>
      <c r="C93" s="11" t="s">
        <v>204</v>
      </c>
      <c r="D93" s="11" t="s">
        <v>52</v>
      </c>
      <c r="E93" s="11" t="s">
        <v>166</v>
      </c>
      <c r="F93" s="11" t="s">
        <v>132</v>
      </c>
      <c r="H93" s="14">
        <v>1.5412190000000001E-6</v>
      </c>
      <c r="I93" s="14">
        <v>5.3436739999999999E-5</v>
      </c>
      <c r="J93" s="14">
        <f t="shared" si="6"/>
        <v>5.1895520999999995E-5</v>
      </c>
      <c r="K93">
        <v>10</v>
      </c>
      <c r="L93" s="14">
        <v>4.5697339999999998E-3</v>
      </c>
      <c r="M93" t="s">
        <v>322</v>
      </c>
      <c r="N93" t="s">
        <v>27</v>
      </c>
      <c r="O93" s="11">
        <v>4</v>
      </c>
      <c r="P93" t="s">
        <v>78</v>
      </c>
      <c r="Q93" s="14">
        <f t="shared" si="11"/>
        <v>5.0216857142857136E-3</v>
      </c>
      <c r="R93" s="14">
        <f t="shared" si="8"/>
        <v>5.0216857142857134E-5</v>
      </c>
    </row>
    <row r="94" spans="1:18" x14ac:dyDescent="0.2">
      <c r="A94" s="11" t="s">
        <v>25</v>
      </c>
      <c r="B94" s="11" t="s">
        <v>57</v>
      </c>
      <c r="C94" s="11" t="s">
        <v>204</v>
      </c>
      <c r="D94" s="11" t="s">
        <v>55</v>
      </c>
      <c r="E94" s="11" t="s">
        <v>194</v>
      </c>
      <c r="F94" s="11" t="s">
        <v>207</v>
      </c>
      <c r="H94" s="14">
        <v>1.5412190000000001E-6</v>
      </c>
      <c r="I94" s="14">
        <v>4.9056310000000001E-5</v>
      </c>
      <c r="J94" s="14">
        <f t="shared" si="6"/>
        <v>4.7515090999999997E-5</v>
      </c>
      <c r="K94">
        <v>10</v>
      </c>
      <c r="L94" s="14">
        <v>4.2920689999999999E-3</v>
      </c>
      <c r="M94" t="s">
        <v>322</v>
      </c>
      <c r="N94" t="s">
        <v>27</v>
      </c>
      <c r="O94" s="11">
        <v>4</v>
      </c>
      <c r="P94" t="s">
        <v>87</v>
      </c>
      <c r="Q94" s="14">
        <f t="shared" si="11"/>
        <v>4.7165593406593405E-3</v>
      </c>
      <c r="R94" s="14">
        <f t="shared" si="8"/>
        <v>4.7165593406593408E-5</v>
      </c>
    </row>
    <row r="95" spans="1:18" x14ac:dyDescent="0.2">
      <c r="A95" s="11" t="s">
        <v>26</v>
      </c>
      <c r="B95" s="11" t="s">
        <v>57</v>
      </c>
      <c r="C95" s="11" t="s">
        <v>204</v>
      </c>
      <c r="D95" s="11" t="s">
        <v>150</v>
      </c>
      <c r="E95" s="11" t="s">
        <v>127</v>
      </c>
      <c r="F95" s="11" t="s">
        <v>128</v>
      </c>
      <c r="H95" s="14">
        <v>1.5412190000000001E-6</v>
      </c>
      <c r="I95" s="14">
        <v>5.9450029999999997E-5</v>
      </c>
      <c r="J95" s="14">
        <f t="shared" si="6"/>
        <v>5.7908811E-5</v>
      </c>
      <c r="K95">
        <v>10</v>
      </c>
      <c r="L95" s="14">
        <v>4.9708089999999996E-3</v>
      </c>
      <c r="M95" t="s">
        <v>322</v>
      </c>
      <c r="N95" t="s">
        <v>27</v>
      </c>
      <c r="O95" s="11">
        <v>4</v>
      </c>
      <c r="P95" t="s">
        <v>97</v>
      </c>
      <c r="Q95" s="14">
        <f t="shared" si="11"/>
        <v>5.4624274725274717E-3</v>
      </c>
      <c r="R95" s="14">
        <f t="shared" si="8"/>
        <v>5.4624274725274719E-5</v>
      </c>
    </row>
    <row r="96" spans="1:18" x14ac:dyDescent="0.2">
      <c r="A96" s="11" t="s">
        <v>28</v>
      </c>
      <c r="B96" s="11" t="s">
        <v>57</v>
      </c>
      <c r="C96" s="11" t="s">
        <v>204</v>
      </c>
      <c r="D96" s="11" t="s">
        <v>197</v>
      </c>
      <c r="E96" s="11" t="s">
        <v>119</v>
      </c>
      <c r="F96" s="11" t="s">
        <v>208</v>
      </c>
      <c r="H96" s="14">
        <v>1.5412190000000001E-6</v>
      </c>
      <c r="I96" s="14">
        <v>5.1480790000000003E-5</v>
      </c>
      <c r="J96" s="14">
        <f t="shared" si="6"/>
        <v>4.9939571000000006E-5</v>
      </c>
      <c r="K96">
        <v>10</v>
      </c>
      <c r="L96" s="14">
        <v>4.4438419999999999E-3</v>
      </c>
      <c r="M96" t="s">
        <v>322</v>
      </c>
      <c r="N96" t="s">
        <v>27</v>
      </c>
      <c r="O96" s="11">
        <v>4</v>
      </c>
      <c r="P96" t="s">
        <v>109</v>
      </c>
      <c r="Q96" s="14">
        <f t="shared" si="11"/>
        <v>4.8833428571428573E-3</v>
      </c>
      <c r="R96" s="14">
        <f t="shared" si="8"/>
        <v>4.8833428571428574E-5</v>
      </c>
    </row>
    <row r="97" spans="1:18" x14ac:dyDescent="0.2">
      <c r="A97" s="11" t="s">
        <v>29</v>
      </c>
      <c r="B97" s="11" t="s">
        <v>57</v>
      </c>
      <c r="C97" s="11" t="s">
        <v>204</v>
      </c>
      <c r="D97" s="11" t="s">
        <v>200</v>
      </c>
      <c r="E97" s="11" t="s">
        <v>208</v>
      </c>
      <c r="F97" s="11" t="s">
        <v>209</v>
      </c>
      <c r="H97" s="14">
        <v>1.5412190000000001E-6</v>
      </c>
      <c r="I97" s="14">
        <v>4.4289539999999999E-5</v>
      </c>
      <c r="J97" s="14">
        <f t="shared" si="6"/>
        <v>4.2748320999999996E-5</v>
      </c>
      <c r="K97">
        <v>10</v>
      </c>
      <c r="L97" s="14">
        <v>3.2805809999999999E-3</v>
      </c>
      <c r="M97" t="s">
        <v>322</v>
      </c>
      <c r="N97" t="s">
        <v>27</v>
      </c>
      <c r="O97" s="11">
        <v>4</v>
      </c>
      <c r="P97" t="s">
        <v>126</v>
      </c>
      <c r="Q97" s="14">
        <f t="shared" si="11"/>
        <v>3.6050340659340655E-3</v>
      </c>
      <c r="R97" s="14">
        <f t="shared" si="8"/>
        <v>3.6050340659340657E-5</v>
      </c>
    </row>
    <row r="98" spans="1:18" x14ac:dyDescent="0.2">
      <c r="A98" s="11" t="s">
        <v>62</v>
      </c>
      <c r="B98" s="11" t="s">
        <v>57</v>
      </c>
      <c r="C98" s="11" t="s">
        <v>204</v>
      </c>
      <c r="D98" s="11" t="s">
        <v>94</v>
      </c>
      <c r="E98" s="11" t="s">
        <v>210</v>
      </c>
      <c r="F98" s="11" t="s">
        <v>128</v>
      </c>
      <c r="H98" s="14">
        <v>1.5412190000000001E-6</v>
      </c>
      <c r="I98" s="14">
        <v>5.1788810000000002E-5</v>
      </c>
      <c r="J98" s="14">
        <f t="shared" si="6"/>
        <v>5.0247591000000005E-5</v>
      </c>
      <c r="K98">
        <v>10</v>
      </c>
      <c r="L98" s="14">
        <v>4.2659990000000004E-3</v>
      </c>
      <c r="M98" t="s">
        <v>322</v>
      </c>
      <c r="N98" t="s">
        <v>27</v>
      </c>
      <c r="O98" s="11">
        <v>4</v>
      </c>
      <c r="P98" t="s">
        <v>133</v>
      </c>
      <c r="Q98" s="14">
        <f t="shared" si="11"/>
        <v>4.6879109890109894E-3</v>
      </c>
      <c r="R98" s="14">
        <f t="shared" si="8"/>
        <v>4.6879109890109893E-5</v>
      </c>
    </row>
    <row r="99" spans="1:18" x14ac:dyDescent="0.2">
      <c r="A99" s="11" t="s">
        <v>66</v>
      </c>
      <c r="B99" s="11" t="s">
        <v>57</v>
      </c>
      <c r="C99" s="11" t="s">
        <v>211</v>
      </c>
      <c r="D99" s="11" t="s">
        <v>98</v>
      </c>
      <c r="E99" s="11" t="s">
        <v>212</v>
      </c>
      <c r="F99" s="11" t="s">
        <v>61</v>
      </c>
      <c r="H99" s="14">
        <v>1.5412190000000001E-6</v>
      </c>
      <c r="I99" s="14">
        <v>4.9915579999999999E-5</v>
      </c>
      <c r="J99" s="14">
        <f t="shared" si="6"/>
        <v>4.8374361000000002E-5</v>
      </c>
      <c r="K99">
        <v>10</v>
      </c>
      <c r="L99" s="14">
        <v>4.601122E-3</v>
      </c>
      <c r="M99" t="s">
        <v>322</v>
      </c>
      <c r="N99" t="s">
        <v>27</v>
      </c>
      <c r="O99" s="11">
        <v>4</v>
      </c>
      <c r="P99" t="s">
        <v>300</v>
      </c>
      <c r="Q99" s="14">
        <f t="shared" si="11"/>
        <v>5.0561780219780215E-3</v>
      </c>
      <c r="R99" s="14">
        <f t="shared" si="8"/>
        <v>5.0561780219780214E-5</v>
      </c>
    </row>
    <row r="100" spans="1:18" x14ac:dyDescent="0.2">
      <c r="A100" s="11" t="s">
        <v>69</v>
      </c>
      <c r="B100" s="11" t="s">
        <v>57</v>
      </c>
      <c r="C100" s="11" t="s">
        <v>211</v>
      </c>
      <c r="D100" s="11" t="s">
        <v>179</v>
      </c>
      <c r="E100" s="11" t="s">
        <v>60</v>
      </c>
      <c r="F100" s="11" t="s">
        <v>205</v>
      </c>
      <c r="H100" s="14">
        <v>1.5412190000000001E-6</v>
      </c>
      <c r="I100" s="14">
        <v>5.4686840000000002E-5</v>
      </c>
      <c r="J100" s="14">
        <f t="shared" si="6"/>
        <v>5.3145621000000006E-5</v>
      </c>
      <c r="K100">
        <v>10</v>
      </c>
      <c r="L100" s="14">
        <v>5.5386480000000002E-3</v>
      </c>
      <c r="M100" t="s">
        <v>322</v>
      </c>
      <c r="N100" t="s">
        <v>27</v>
      </c>
      <c r="O100" s="11">
        <v>4</v>
      </c>
      <c r="P100" t="s">
        <v>336</v>
      </c>
      <c r="Q100" s="14">
        <f t="shared" si="11"/>
        <v>6.0864263736263736E-3</v>
      </c>
      <c r="R100" s="14">
        <f t="shared" si="8"/>
        <v>6.0864263736263736E-5</v>
      </c>
    </row>
    <row r="101" spans="1:18" x14ac:dyDescent="0.2">
      <c r="A101" s="11" t="s">
        <v>73</v>
      </c>
      <c r="B101" s="11" t="s">
        <v>57</v>
      </c>
      <c r="C101" s="11" t="s">
        <v>211</v>
      </c>
      <c r="D101" s="11" t="s">
        <v>213</v>
      </c>
      <c r="E101" s="11" t="s">
        <v>167</v>
      </c>
      <c r="F101" s="11" t="s">
        <v>192</v>
      </c>
      <c r="H101" s="14">
        <v>1.5412190000000001E-6</v>
      </c>
      <c r="I101" s="14">
        <v>5.6500240000000001E-5</v>
      </c>
      <c r="J101" s="14">
        <f t="shared" si="6"/>
        <v>5.4959020999999998E-5</v>
      </c>
      <c r="K101">
        <v>10</v>
      </c>
      <c r="L101" s="14">
        <v>5.3049669999999998E-3</v>
      </c>
      <c r="M101" t="s">
        <v>322</v>
      </c>
      <c r="N101" t="s">
        <v>27</v>
      </c>
      <c r="O101" s="11">
        <v>4</v>
      </c>
      <c r="P101" t="s">
        <v>338</v>
      </c>
      <c r="Q101" s="14">
        <f t="shared" si="11"/>
        <v>5.8296340659340657E-3</v>
      </c>
      <c r="R101" s="14">
        <f t="shared" si="8"/>
        <v>5.829634065934066E-5</v>
      </c>
    </row>
    <row r="102" spans="1:18" x14ac:dyDescent="0.2">
      <c r="A102" s="11" t="s">
        <v>78</v>
      </c>
      <c r="B102" s="11" t="s">
        <v>57</v>
      </c>
      <c r="C102" s="11" t="s">
        <v>211</v>
      </c>
      <c r="D102" s="11" t="s">
        <v>71</v>
      </c>
      <c r="E102" s="11" t="s">
        <v>205</v>
      </c>
      <c r="F102" s="11" t="s">
        <v>214</v>
      </c>
      <c r="H102" s="14">
        <v>7.2517279999999997E-7</v>
      </c>
      <c r="I102" s="14">
        <v>5.7613749999999997E-5</v>
      </c>
      <c r="J102" s="14">
        <f t="shared" si="6"/>
        <v>5.6888577199999996E-5</v>
      </c>
      <c r="K102">
        <v>11</v>
      </c>
      <c r="L102" s="14">
        <v>4.3203110000000003E-3</v>
      </c>
      <c r="M102" t="s">
        <v>322</v>
      </c>
      <c r="N102" t="s">
        <v>27</v>
      </c>
      <c r="O102" s="11">
        <v>4</v>
      </c>
      <c r="P102" t="s">
        <v>124</v>
      </c>
      <c r="Q102" s="14">
        <f>(L102)/(1-0.06)</f>
        <v>4.5960755319148939E-3</v>
      </c>
      <c r="R102" s="14">
        <f t="shared" si="8"/>
        <v>4.5960755319148942E-5</v>
      </c>
    </row>
    <row r="103" spans="1:18" x14ac:dyDescent="0.2">
      <c r="A103" s="11" t="s">
        <v>82</v>
      </c>
      <c r="B103" s="11" t="s">
        <v>57</v>
      </c>
      <c r="C103" s="11" t="s">
        <v>211</v>
      </c>
      <c r="D103" s="11" t="s">
        <v>74</v>
      </c>
      <c r="E103" s="11" t="s">
        <v>167</v>
      </c>
      <c r="F103" s="11" t="s">
        <v>215</v>
      </c>
      <c r="H103" s="14">
        <v>7.2517279999999997E-7</v>
      </c>
      <c r="I103" s="14">
        <v>5.3648420000000001E-5</v>
      </c>
      <c r="J103" s="14">
        <f t="shared" si="6"/>
        <v>5.29232472E-5</v>
      </c>
      <c r="K103">
        <v>11</v>
      </c>
      <c r="L103" s="14">
        <v>5.1644810000000003E-3</v>
      </c>
      <c r="M103" t="s">
        <v>322</v>
      </c>
      <c r="N103" t="s">
        <v>27</v>
      </c>
      <c r="O103" s="11">
        <v>4</v>
      </c>
      <c r="P103" t="s">
        <v>130</v>
      </c>
      <c r="Q103" s="14">
        <f>(L103)/(1+0.05)</f>
        <v>4.9185533333333331E-3</v>
      </c>
      <c r="R103" s="14">
        <f t="shared" si="8"/>
        <v>4.9185533333333332E-5</v>
      </c>
    </row>
    <row r="104" spans="1:18" x14ac:dyDescent="0.2">
      <c r="A104" s="11" t="s">
        <v>84</v>
      </c>
      <c r="B104" s="11" t="s">
        <v>57</v>
      </c>
      <c r="C104" s="11" t="s">
        <v>211</v>
      </c>
      <c r="D104" s="11" t="s">
        <v>174</v>
      </c>
      <c r="E104" s="11" t="s">
        <v>135</v>
      </c>
      <c r="F104" s="11" t="s">
        <v>60</v>
      </c>
      <c r="H104" s="14">
        <v>7.2517279999999997E-7</v>
      </c>
      <c r="I104" s="14">
        <v>5.76137E-5</v>
      </c>
      <c r="J104" s="14">
        <f t="shared" si="6"/>
        <v>5.68885272E-5</v>
      </c>
      <c r="K104">
        <v>11</v>
      </c>
      <c r="L104" s="14">
        <v>5.0319579999999996E-3</v>
      </c>
      <c r="M104" t="s">
        <v>322</v>
      </c>
      <c r="N104" t="s">
        <v>27</v>
      </c>
      <c r="O104" s="11">
        <v>4</v>
      </c>
      <c r="P104" t="s">
        <v>136</v>
      </c>
      <c r="Q104" s="14">
        <f>(L104)/(1+0.03)</f>
        <v>4.8853961165048537E-3</v>
      </c>
      <c r="R104" s="14">
        <f t="shared" si="8"/>
        <v>4.8853961165048534E-5</v>
      </c>
    </row>
    <row r="105" spans="1:18" x14ac:dyDescent="0.2">
      <c r="A105" s="11" t="s">
        <v>87</v>
      </c>
      <c r="B105" s="11" t="s">
        <v>57</v>
      </c>
      <c r="C105" s="11" t="s">
        <v>211</v>
      </c>
      <c r="D105" s="11" t="s">
        <v>102</v>
      </c>
      <c r="E105" s="11" t="s">
        <v>216</v>
      </c>
      <c r="F105" s="11" t="s">
        <v>61</v>
      </c>
      <c r="H105" s="14">
        <v>7.2517279999999997E-7</v>
      </c>
      <c r="I105" s="14">
        <v>6.8589420000000006E-5</v>
      </c>
      <c r="J105" s="14">
        <f t="shared" si="6"/>
        <v>6.7864247200000012E-5</v>
      </c>
      <c r="K105">
        <v>11</v>
      </c>
      <c r="L105" s="14">
        <v>5.3765540000000004E-3</v>
      </c>
      <c r="M105" t="s">
        <v>322</v>
      </c>
      <c r="N105" t="s">
        <v>27</v>
      </c>
      <c r="O105" s="11">
        <v>4</v>
      </c>
      <c r="P105" t="s">
        <v>305</v>
      </c>
      <c r="Q105" s="14">
        <f>(L105)/(1+0.07)</f>
        <v>5.0248168224299068E-3</v>
      </c>
      <c r="R105" s="14">
        <f t="shared" si="8"/>
        <v>5.0248168224299071E-5</v>
      </c>
    </row>
    <row r="106" spans="1:18" x14ac:dyDescent="0.2">
      <c r="A106" s="11" t="s">
        <v>89</v>
      </c>
      <c r="B106" s="11" t="s">
        <v>37</v>
      </c>
      <c r="C106" s="11" t="s">
        <v>217</v>
      </c>
      <c r="D106" s="11" t="s">
        <v>218</v>
      </c>
      <c r="E106" s="11" t="s">
        <v>53</v>
      </c>
      <c r="F106" s="11" t="s">
        <v>135</v>
      </c>
      <c r="H106" s="14">
        <v>7.2517279999999997E-7</v>
      </c>
      <c r="I106" s="14">
        <v>5.8680810000000003E-5</v>
      </c>
      <c r="J106" s="14">
        <f t="shared" si="6"/>
        <v>5.7955637200000002E-5</v>
      </c>
      <c r="K106">
        <v>11</v>
      </c>
      <c r="L106" s="14">
        <v>5.498747E-3</v>
      </c>
      <c r="M106" t="s">
        <v>322</v>
      </c>
      <c r="N106" t="s">
        <v>27</v>
      </c>
      <c r="O106" s="11">
        <v>4</v>
      </c>
      <c r="P106" t="s">
        <v>339</v>
      </c>
      <c r="Q106" s="14">
        <f>(L106)/(1+0.04)</f>
        <v>5.2872567307692304E-3</v>
      </c>
      <c r="R106" s="14">
        <f t="shared" si="8"/>
        <v>5.2872567307692303E-5</v>
      </c>
    </row>
    <row r="107" spans="1:18" x14ac:dyDescent="0.2">
      <c r="A107" s="11" t="s">
        <v>91</v>
      </c>
      <c r="B107" s="11" t="s">
        <v>37</v>
      </c>
      <c r="C107" s="11" t="s">
        <v>217</v>
      </c>
      <c r="D107" s="11" t="s">
        <v>219</v>
      </c>
      <c r="E107" s="11" t="s">
        <v>202</v>
      </c>
      <c r="F107" s="11" t="s">
        <v>220</v>
      </c>
      <c r="H107" s="14">
        <v>7.2517279999999997E-7</v>
      </c>
      <c r="I107" s="14">
        <v>6.4756610000000003E-5</v>
      </c>
      <c r="J107" s="14">
        <f t="shared" si="6"/>
        <v>6.4031437200000009E-5</v>
      </c>
      <c r="K107">
        <v>11</v>
      </c>
      <c r="L107" s="14">
        <v>5.472485E-3</v>
      </c>
      <c r="M107" t="s">
        <v>322</v>
      </c>
      <c r="N107" t="s">
        <v>27</v>
      </c>
      <c r="O107" s="11">
        <v>4</v>
      </c>
      <c r="P107" t="s">
        <v>340</v>
      </c>
      <c r="Q107" s="14">
        <f>(L107)/(1-0.04)</f>
        <v>5.7005052083333339E-3</v>
      </c>
      <c r="R107" s="14">
        <f t="shared" si="8"/>
        <v>5.700505208333334E-5</v>
      </c>
    </row>
    <row r="108" spans="1:18" x14ac:dyDescent="0.2">
      <c r="A108" s="11" t="s">
        <v>93</v>
      </c>
      <c r="B108" s="11" t="s">
        <v>37</v>
      </c>
      <c r="C108" s="11" t="s">
        <v>217</v>
      </c>
      <c r="D108" s="11" t="s">
        <v>213</v>
      </c>
      <c r="E108" s="11" t="s">
        <v>76</v>
      </c>
      <c r="F108" s="11" t="s">
        <v>203</v>
      </c>
      <c r="H108" s="14">
        <v>7.2517279999999997E-7</v>
      </c>
      <c r="I108" s="14">
        <v>6.2151199999999995E-5</v>
      </c>
      <c r="J108" s="14">
        <f t="shared" si="6"/>
        <v>6.1426027200000001E-5</v>
      </c>
      <c r="K108">
        <v>11</v>
      </c>
      <c r="L108" s="14">
        <v>6.4172329999999996E-3</v>
      </c>
      <c r="M108" t="s">
        <v>322</v>
      </c>
      <c r="N108" t="s">
        <v>27</v>
      </c>
      <c r="O108" s="11">
        <v>4</v>
      </c>
      <c r="P108" t="s">
        <v>338</v>
      </c>
      <c r="Q108" s="14">
        <f t="shared" ref="Q108:Q111" si="12">(L108)/(1-0.04)</f>
        <v>6.6846177083333333E-3</v>
      </c>
      <c r="R108" s="14">
        <f t="shared" si="8"/>
        <v>6.6846177083333338E-5</v>
      </c>
    </row>
    <row r="109" spans="1:18" x14ac:dyDescent="0.2">
      <c r="A109" s="11" t="s">
        <v>97</v>
      </c>
      <c r="B109" s="11" t="s">
        <v>37</v>
      </c>
      <c r="C109" s="11" t="s">
        <v>217</v>
      </c>
      <c r="D109" s="11" t="s">
        <v>221</v>
      </c>
      <c r="E109" s="11" t="s">
        <v>222</v>
      </c>
      <c r="F109" s="11" t="s">
        <v>196</v>
      </c>
      <c r="H109" s="14">
        <v>7.2517279999999997E-7</v>
      </c>
      <c r="I109" s="14">
        <v>6.6518060000000007E-5</v>
      </c>
      <c r="J109" s="14">
        <f t="shared" si="6"/>
        <v>6.5792887200000013E-5</v>
      </c>
      <c r="K109">
        <v>11</v>
      </c>
      <c r="L109" s="14">
        <v>5.6632389999999996E-3</v>
      </c>
      <c r="M109" t="s">
        <v>322</v>
      </c>
      <c r="N109" t="s">
        <v>27</v>
      </c>
      <c r="O109" s="11">
        <v>4</v>
      </c>
      <c r="P109" t="s">
        <v>341</v>
      </c>
      <c r="Q109" s="14">
        <f t="shared" si="12"/>
        <v>5.8992072916666666E-3</v>
      </c>
      <c r="R109" s="14">
        <f t="shared" si="8"/>
        <v>5.8992072916666662E-5</v>
      </c>
    </row>
    <row r="110" spans="1:18" x14ac:dyDescent="0.2">
      <c r="A110" s="11" t="s">
        <v>101</v>
      </c>
      <c r="B110" s="11" t="s">
        <v>37</v>
      </c>
      <c r="C110" s="11" t="s">
        <v>217</v>
      </c>
      <c r="D110" s="11" t="s">
        <v>223</v>
      </c>
      <c r="E110" s="11" t="s">
        <v>224</v>
      </c>
      <c r="F110" s="11" t="s">
        <v>172</v>
      </c>
      <c r="H110" s="14">
        <v>7.2517279999999997E-7</v>
      </c>
      <c r="I110" s="14">
        <v>8.5954019999999999E-5</v>
      </c>
      <c r="J110" s="14">
        <f t="shared" si="6"/>
        <v>8.5228847200000005E-5</v>
      </c>
      <c r="K110">
        <v>11</v>
      </c>
      <c r="L110" s="14">
        <v>7.2501830000000003E-3</v>
      </c>
      <c r="M110" t="s">
        <v>322</v>
      </c>
      <c r="N110" t="s">
        <v>27</v>
      </c>
      <c r="O110" s="11">
        <v>4</v>
      </c>
      <c r="P110" t="s">
        <v>342</v>
      </c>
      <c r="Q110" s="14">
        <f t="shared" si="12"/>
        <v>7.5522739583333337E-3</v>
      </c>
      <c r="R110" s="14">
        <f t="shared" si="8"/>
        <v>7.5522739583333337E-5</v>
      </c>
    </row>
    <row r="111" spans="1:18" x14ac:dyDescent="0.2">
      <c r="A111" s="11" t="s">
        <v>105</v>
      </c>
      <c r="B111" s="11" t="s">
        <v>37</v>
      </c>
      <c r="C111" s="11" t="s">
        <v>217</v>
      </c>
      <c r="D111" s="11" t="s">
        <v>225</v>
      </c>
      <c r="E111" s="11" t="s">
        <v>169</v>
      </c>
      <c r="F111" s="11" t="s">
        <v>190</v>
      </c>
      <c r="H111" s="14">
        <v>7.2517279999999997E-7</v>
      </c>
      <c r="I111" s="14">
        <v>5.5164439999999999E-5</v>
      </c>
      <c r="J111" s="14">
        <f t="shared" si="6"/>
        <v>5.4439267199999999E-5</v>
      </c>
      <c r="K111">
        <v>11</v>
      </c>
      <c r="L111" s="14">
        <v>4.8252260000000002E-3</v>
      </c>
      <c r="M111" t="s">
        <v>322</v>
      </c>
      <c r="N111" t="s">
        <v>27</v>
      </c>
      <c r="O111" s="11">
        <v>4</v>
      </c>
      <c r="P111" t="s">
        <v>343</v>
      </c>
      <c r="Q111" s="14">
        <f t="shared" si="12"/>
        <v>5.0262770833333333E-3</v>
      </c>
      <c r="R111" s="14">
        <f t="shared" si="8"/>
        <v>5.0262770833333335E-5</v>
      </c>
    </row>
    <row r="112" spans="1:18" x14ac:dyDescent="0.2">
      <c r="A112" s="11" t="s">
        <v>109</v>
      </c>
      <c r="B112" s="11" t="s">
        <v>37</v>
      </c>
      <c r="C112" s="11" t="s">
        <v>217</v>
      </c>
      <c r="D112" s="11" t="s">
        <v>226</v>
      </c>
      <c r="E112" s="11" t="s">
        <v>64</v>
      </c>
      <c r="F112" s="11" t="s">
        <v>203</v>
      </c>
      <c r="H112" s="14">
        <v>7.2517279999999997E-7</v>
      </c>
      <c r="I112" s="14">
        <v>8.2369490000000004E-5</v>
      </c>
      <c r="J112" s="14">
        <f t="shared" si="6"/>
        <v>8.164431720000001E-5</v>
      </c>
      <c r="K112">
        <v>11</v>
      </c>
      <c r="L112" s="14">
        <v>6.8182800000000003E-3</v>
      </c>
      <c r="M112" t="s">
        <v>322</v>
      </c>
      <c r="N112" t="s">
        <v>27</v>
      </c>
      <c r="O112" s="11">
        <v>4</v>
      </c>
      <c r="P112" t="s">
        <v>344</v>
      </c>
      <c r="Q112" s="14">
        <f t="shared" si="7"/>
        <v>6.6845882352941175E-3</v>
      </c>
      <c r="R112" s="14">
        <f t="shared" si="8"/>
        <v>6.6845882352941174E-5</v>
      </c>
    </row>
    <row r="113" spans="1:18" x14ac:dyDescent="0.2">
      <c r="A113" s="11" t="s">
        <v>113</v>
      </c>
      <c r="B113" s="11" t="s">
        <v>37</v>
      </c>
      <c r="C113" s="11" t="s">
        <v>217</v>
      </c>
      <c r="D113" s="11" t="s">
        <v>175</v>
      </c>
      <c r="E113" s="11" t="s">
        <v>227</v>
      </c>
      <c r="F113" s="11" t="s">
        <v>228</v>
      </c>
      <c r="G113" s="11" t="s">
        <v>229</v>
      </c>
      <c r="H113" s="14">
        <v>5.0793730000000003E-7</v>
      </c>
      <c r="I113" s="14">
        <v>3.8700730000000002E-5</v>
      </c>
      <c r="J113" s="14">
        <f t="shared" si="6"/>
        <v>3.8192792700000004E-5</v>
      </c>
      <c r="K113">
        <v>12</v>
      </c>
      <c r="L113" s="14">
        <v>3.322321E-3</v>
      </c>
      <c r="M113" t="s">
        <v>322</v>
      </c>
      <c r="N113" t="s">
        <v>27</v>
      </c>
      <c r="O113" s="11">
        <v>4</v>
      </c>
      <c r="P113" t="s">
        <v>302</v>
      </c>
      <c r="Q113" s="14">
        <f>(L113)/(1-0.02)</f>
        <v>3.3901234693877553E-3</v>
      </c>
      <c r="R113" s="14">
        <f t="shared" si="8"/>
        <v>3.3901234693877552E-5</v>
      </c>
    </row>
    <row r="114" spans="1:18" x14ac:dyDescent="0.2">
      <c r="A114" s="11" t="s">
        <v>117</v>
      </c>
      <c r="B114" s="11" t="s">
        <v>37</v>
      </c>
      <c r="C114" s="11" t="s">
        <v>217</v>
      </c>
      <c r="D114" s="11" t="s">
        <v>179</v>
      </c>
      <c r="E114" s="11" t="s">
        <v>199</v>
      </c>
      <c r="F114" s="11" t="s">
        <v>108</v>
      </c>
      <c r="G114" s="11"/>
      <c r="H114" s="14">
        <v>5.0793730000000003E-7</v>
      </c>
      <c r="I114" s="14">
        <v>5.4504089999999998E-5</v>
      </c>
      <c r="J114" s="14">
        <f t="shared" si="6"/>
        <v>5.39961527E-5</v>
      </c>
      <c r="K114">
        <v>12</v>
      </c>
      <c r="L114" s="14">
        <v>5.4074830000000003E-3</v>
      </c>
      <c r="M114" t="s">
        <v>322</v>
      </c>
      <c r="N114" t="s">
        <v>27</v>
      </c>
      <c r="O114" s="11">
        <v>4</v>
      </c>
      <c r="P114" t="s">
        <v>336</v>
      </c>
      <c r="Q114" s="14">
        <f t="shared" ref="Q114:Q120" si="13">(L114)/(1-0.02)</f>
        <v>5.5178397959183677E-3</v>
      </c>
      <c r="R114" s="14">
        <f t="shared" si="8"/>
        <v>5.5178397959183679E-5</v>
      </c>
    </row>
    <row r="115" spans="1:18" x14ac:dyDescent="0.2">
      <c r="A115" s="11" t="s">
        <v>121</v>
      </c>
      <c r="B115" s="11" t="s">
        <v>37</v>
      </c>
      <c r="C115" s="11" t="s">
        <v>217</v>
      </c>
      <c r="D115" s="11" t="s">
        <v>219</v>
      </c>
      <c r="E115" s="11" t="s">
        <v>123</v>
      </c>
      <c r="F115" s="11" t="s">
        <v>72</v>
      </c>
      <c r="G115" s="11"/>
      <c r="H115" s="14">
        <v>5.0793730000000003E-7</v>
      </c>
      <c r="I115" s="14">
        <v>6.2892370000000006E-5</v>
      </c>
      <c r="J115" s="14">
        <f t="shared" si="6"/>
        <v>6.2384432700000007E-5</v>
      </c>
      <c r="K115">
        <v>12</v>
      </c>
      <c r="L115" s="14">
        <v>5.0645259999999998E-3</v>
      </c>
      <c r="M115" t="s">
        <v>322</v>
      </c>
      <c r="N115" t="s">
        <v>27</v>
      </c>
      <c r="O115" s="11">
        <v>4</v>
      </c>
      <c r="P115" t="s">
        <v>340</v>
      </c>
      <c r="Q115" s="14">
        <f t="shared" si="13"/>
        <v>5.1678836734693877E-3</v>
      </c>
      <c r="R115" s="14">
        <f t="shared" si="8"/>
        <v>5.1678836734693877E-5</v>
      </c>
    </row>
    <row r="116" spans="1:18" x14ac:dyDescent="0.2">
      <c r="A116" s="11" t="s">
        <v>124</v>
      </c>
      <c r="B116" s="11" t="s">
        <v>37</v>
      </c>
      <c r="C116" s="11" t="s">
        <v>230</v>
      </c>
      <c r="D116" s="11" t="s">
        <v>213</v>
      </c>
      <c r="E116" s="11" t="s">
        <v>156</v>
      </c>
      <c r="F116" s="11" t="s">
        <v>202</v>
      </c>
      <c r="G116" s="11"/>
      <c r="H116" s="14">
        <v>5.0793730000000003E-7</v>
      </c>
      <c r="I116" s="14">
        <v>7.2846020000000002E-5</v>
      </c>
      <c r="J116" s="14">
        <f t="shared" si="6"/>
        <v>7.2338082700000003E-5</v>
      </c>
      <c r="K116">
        <v>12</v>
      </c>
      <c r="L116" s="14">
        <v>7.823198E-3</v>
      </c>
      <c r="M116" t="s">
        <v>322</v>
      </c>
      <c r="N116" t="s">
        <v>27</v>
      </c>
      <c r="O116" s="11">
        <v>4</v>
      </c>
      <c r="P116" t="s">
        <v>338</v>
      </c>
      <c r="Q116" s="14">
        <f t="shared" si="13"/>
        <v>7.9828551020408173E-3</v>
      </c>
      <c r="R116" s="14">
        <f t="shared" si="8"/>
        <v>7.9828551020408171E-5</v>
      </c>
    </row>
    <row r="117" spans="1:18" x14ac:dyDescent="0.2">
      <c r="A117" s="11" t="s">
        <v>126</v>
      </c>
      <c r="B117" s="11" t="s">
        <v>37</v>
      </c>
      <c r="C117" s="11" t="s">
        <v>230</v>
      </c>
      <c r="D117" s="11" t="s">
        <v>231</v>
      </c>
      <c r="E117" s="11" t="s">
        <v>202</v>
      </c>
      <c r="F117" s="11"/>
      <c r="G117" s="11" t="s">
        <v>232</v>
      </c>
      <c r="H117" s="14">
        <v>0</v>
      </c>
      <c r="I117" s="14">
        <v>0</v>
      </c>
      <c r="J117" s="14">
        <f>I117-H117</f>
        <v>0</v>
      </c>
      <c r="K117">
        <v>12</v>
      </c>
      <c r="L117" s="14">
        <v>0</v>
      </c>
      <c r="M117" t="s">
        <v>322</v>
      </c>
      <c r="N117" t="s">
        <v>27</v>
      </c>
      <c r="O117" s="11">
        <v>0</v>
      </c>
      <c r="P117">
        <v>0</v>
      </c>
      <c r="Q117" s="14">
        <f t="shared" si="13"/>
        <v>0</v>
      </c>
      <c r="R117" s="14">
        <f t="shared" si="8"/>
        <v>0</v>
      </c>
    </row>
    <row r="118" spans="1:18" x14ac:dyDescent="0.2">
      <c r="A118" s="11" t="s">
        <v>130</v>
      </c>
      <c r="B118" s="11" t="s">
        <v>37</v>
      </c>
      <c r="C118" s="11" t="s">
        <v>230</v>
      </c>
      <c r="D118" s="11" t="s">
        <v>233</v>
      </c>
      <c r="E118" s="11" t="s">
        <v>80</v>
      </c>
      <c r="F118" s="11" t="s">
        <v>115</v>
      </c>
      <c r="G118" s="11"/>
      <c r="H118" s="14">
        <v>5.0793730000000003E-7</v>
      </c>
      <c r="I118" s="14">
        <v>8.7497510000000001E-5</v>
      </c>
      <c r="J118" s="14">
        <f>I118-H118</f>
        <v>8.6989572700000003E-5</v>
      </c>
      <c r="K118">
        <v>12</v>
      </c>
      <c r="L118" s="14">
        <v>7.8891380000000004E-3</v>
      </c>
      <c r="M118" t="s">
        <v>322</v>
      </c>
      <c r="N118" t="s">
        <v>27</v>
      </c>
      <c r="O118" s="11">
        <v>4</v>
      </c>
      <c r="P118" t="s">
        <v>345</v>
      </c>
      <c r="Q118" s="14">
        <f t="shared" si="13"/>
        <v>8.0501408163265314E-3</v>
      </c>
      <c r="R118" s="14">
        <f t="shared" si="8"/>
        <v>8.0501408163265319E-5</v>
      </c>
    </row>
    <row r="119" spans="1:18" x14ac:dyDescent="0.2">
      <c r="A119" s="11" t="s">
        <v>133</v>
      </c>
      <c r="B119" s="11" t="s">
        <v>37</v>
      </c>
      <c r="C119" s="11" t="s">
        <v>230</v>
      </c>
      <c r="D119" s="11" t="s">
        <v>234</v>
      </c>
      <c r="E119" s="11" t="s">
        <v>156</v>
      </c>
      <c r="F119" s="11" t="s">
        <v>68</v>
      </c>
      <c r="G119" s="11"/>
      <c r="H119" s="14">
        <v>5.0793730000000003E-7</v>
      </c>
      <c r="I119" s="14">
        <v>7.1802689999999995E-5</v>
      </c>
      <c r="J119" s="14">
        <f>I119-H119</f>
        <v>7.1294752699999997E-5</v>
      </c>
      <c r="K119">
        <v>12</v>
      </c>
      <c r="L119" s="14">
        <v>6.3506680000000003E-3</v>
      </c>
      <c r="M119" t="s">
        <v>322</v>
      </c>
      <c r="N119" t="s">
        <v>27</v>
      </c>
      <c r="O119" s="11">
        <v>4</v>
      </c>
      <c r="P119" t="s">
        <v>346</v>
      </c>
      <c r="Q119" s="14">
        <f t="shared" si="13"/>
        <v>6.4802734693877552E-3</v>
      </c>
      <c r="R119" s="14">
        <f t="shared" si="8"/>
        <v>6.4802734693877547E-5</v>
      </c>
    </row>
    <row r="120" spans="1:18" x14ac:dyDescent="0.2">
      <c r="A120" s="11" t="s">
        <v>136</v>
      </c>
      <c r="B120" s="11" t="s">
        <v>37</v>
      </c>
      <c r="C120" s="11" t="s">
        <v>230</v>
      </c>
      <c r="D120" s="11" t="s">
        <v>235</v>
      </c>
      <c r="E120" s="11" t="s">
        <v>236</v>
      </c>
      <c r="F120" s="11" t="s">
        <v>199</v>
      </c>
      <c r="G120" s="11"/>
      <c r="H120" s="14">
        <v>5.0793730000000003E-7</v>
      </c>
      <c r="I120" s="14">
        <v>7.2842000000000005E-5</v>
      </c>
      <c r="J120" s="14">
        <f>I120-H120</f>
        <v>7.2334062700000007E-5</v>
      </c>
      <c r="K120">
        <v>12</v>
      </c>
      <c r="L120" s="14">
        <v>6.6214919999999997E-3</v>
      </c>
      <c r="M120" t="s">
        <v>322</v>
      </c>
      <c r="N120" t="s">
        <v>27</v>
      </c>
      <c r="O120" s="11">
        <v>4</v>
      </c>
      <c r="P120" t="s">
        <v>347</v>
      </c>
      <c r="Q120" s="14">
        <f t="shared" si="13"/>
        <v>6.7566244897959184E-3</v>
      </c>
      <c r="R120" s="14">
        <f t="shared" si="8"/>
        <v>6.7566244897959181E-5</v>
      </c>
    </row>
    <row r="121" spans="1:18" x14ac:dyDescent="0.2">
      <c r="A121" s="11" t="s">
        <v>21</v>
      </c>
      <c r="B121" s="11" t="s">
        <v>57</v>
      </c>
      <c r="C121" s="11" t="s">
        <v>237</v>
      </c>
      <c r="D121" s="11" t="s">
        <v>238</v>
      </c>
      <c r="E121" s="11" t="s">
        <v>166</v>
      </c>
      <c r="F121" s="11" t="s">
        <v>190</v>
      </c>
      <c r="H121" s="14">
        <v>4.3076350000000002E-7</v>
      </c>
      <c r="I121" s="14">
        <v>5.7902219999999997E-5</v>
      </c>
      <c r="J121" s="14">
        <f t="shared" si="6"/>
        <v>5.7471456499999998E-5</v>
      </c>
      <c r="K121">
        <v>13</v>
      </c>
      <c r="L121" s="14">
        <v>4.8468570000000004E-3</v>
      </c>
      <c r="M121" t="s">
        <v>324</v>
      </c>
      <c r="N121" t="s">
        <v>27</v>
      </c>
      <c r="O121" s="11">
        <v>3</v>
      </c>
      <c r="P121" t="s">
        <v>348</v>
      </c>
      <c r="Q121" s="14">
        <f>(L121)/(1-0.02)</f>
        <v>4.9457724489795924E-3</v>
      </c>
      <c r="R121" s="14">
        <f t="shared" si="8"/>
        <v>4.9457724489795926E-5</v>
      </c>
    </row>
    <row r="122" spans="1:18" x14ac:dyDescent="0.2">
      <c r="A122" s="11" t="s">
        <v>22</v>
      </c>
      <c r="B122" s="11" t="s">
        <v>57</v>
      </c>
      <c r="C122" s="11" t="s">
        <v>237</v>
      </c>
      <c r="D122" s="11" t="s">
        <v>239</v>
      </c>
      <c r="E122" s="11" t="s">
        <v>116</v>
      </c>
      <c r="F122" s="11" t="s">
        <v>132</v>
      </c>
      <c r="H122" s="14">
        <v>4.3076350000000002E-7</v>
      </c>
      <c r="I122" s="14">
        <v>5.0029530000000001E-5</v>
      </c>
      <c r="J122" s="14">
        <f t="shared" si="6"/>
        <v>4.9598766500000002E-5</v>
      </c>
      <c r="K122">
        <v>13</v>
      </c>
      <c r="L122" s="14">
        <v>3.7489099999999998E-3</v>
      </c>
      <c r="M122" t="s">
        <v>324</v>
      </c>
      <c r="N122" t="s">
        <v>27</v>
      </c>
      <c r="O122" s="11">
        <v>3</v>
      </c>
      <c r="P122" t="s">
        <v>349</v>
      </c>
      <c r="Q122" s="14">
        <f t="shared" ref="Q122:Q142" si="14">(L122)/(1-0.02)</f>
        <v>3.8254183673469386E-3</v>
      </c>
      <c r="R122" s="14">
        <f t="shared" si="8"/>
        <v>3.8254183673469388E-5</v>
      </c>
    </row>
    <row r="123" spans="1:18" x14ac:dyDescent="0.2">
      <c r="A123" s="11" t="s">
        <v>24</v>
      </c>
      <c r="B123" s="11" t="s">
        <v>57</v>
      </c>
      <c r="C123" s="11" t="s">
        <v>237</v>
      </c>
      <c r="D123" s="11" t="s">
        <v>240</v>
      </c>
      <c r="E123" s="11" t="s">
        <v>123</v>
      </c>
      <c r="F123" s="11" t="s">
        <v>206</v>
      </c>
      <c r="H123" s="14">
        <v>4.3076350000000002E-7</v>
      </c>
      <c r="I123" s="14">
        <v>6.0741659999999999E-5</v>
      </c>
      <c r="J123" s="14">
        <f t="shared" si="6"/>
        <v>6.0310896499999999E-5</v>
      </c>
      <c r="K123">
        <v>13</v>
      </c>
      <c r="L123" s="14">
        <v>5.7812130000000003E-3</v>
      </c>
      <c r="M123" t="s">
        <v>324</v>
      </c>
      <c r="N123" t="s">
        <v>27</v>
      </c>
      <c r="O123" s="11">
        <v>3</v>
      </c>
      <c r="P123" t="s">
        <v>350</v>
      </c>
      <c r="Q123" s="14">
        <f t="shared" si="14"/>
        <v>5.8991969387755102E-3</v>
      </c>
      <c r="R123" s="14">
        <f t="shared" si="8"/>
        <v>5.8991969387755104E-5</v>
      </c>
    </row>
    <row r="124" spans="1:18" x14ac:dyDescent="0.2">
      <c r="A124" s="11" t="s">
        <v>25</v>
      </c>
      <c r="B124" s="11" t="s">
        <v>57</v>
      </c>
      <c r="C124" s="11" t="s">
        <v>237</v>
      </c>
      <c r="D124" s="11" t="s">
        <v>77</v>
      </c>
      <c r="E124" s="11" t="s">
        <v>216</v>
      </c>
      <c r="F124" s="11" t="s">
        <v>61</v>
      </c>
      <c r="H124" s="14">
        <v>4.3076350000000002E-7</v>
      </c>
      <c r="I124" s="14">
        <v>4.1907409999999999E-5</v>
      </c>
      <c r="J124" s="14">
        <f t="shared" si="6"/>
        <v>4.1476646499999999E-5</v>
      </c>
      <c r="K124">
        <v>13</v>
      </c>
      <c r="L124" s="14">
        <v>3.5475340000000002E-3</v>
      </c>
      <c r="M124" t="s">
        <v>324</v>
      </c>
      <c r="N124" t="s">
        <v>27</v>
      </c>
      <c r="O124" s="11">
        <v>4</v>
      </c>
      <c r="P124" t="s">
        <v>351</v>
      </c>
      <c r="Q124" s="14">
        <f t="shared" si="14"/>
        <v>3.6199326530612246E-3</v>
      </c>
      <c r="R124" s="14">
        <f t="shared" si="8"/>
        <v>3.6199326530612245E-5</v>
      </c>
    </row>
    <row r="125" spans="1:18" x14ac:dyDescent="0.2">
      <c r="A125" s="11" t="s">
        <v>26</v>
      </c>
      <c r="B125" s="11" t="s">
        <v>57</v>
      </c>
      <c r="C125" s="11" t="s">
        <v>237</v>
      </c>
      <c r="D125" s="11" t="s">
        <v>39</v>
      </c>
      <c r="E125" s="11" t="s">
        <v>123</v>
      </c>
      <c r="F125" s="11" t="s">
        <v>125</v>
      </c>
      <c r="H125" s="14">
        <v>4.3076350000000002E-7</v>
      </c>
      <c r="I125" s="14">
        <v>5.556654E-5</v>
      </c>
      <c r="J125" s="14">
        <f t="shared" si="6"/>
        <v>5.5135776500000001E-5</v>
      </c>
      <c r="K125">
        <v>13</v>
      </c>
      <c r="L125" s="14">
        <v>4.6224940000000004E-3</v>
      </c>
      <c r="M125" t="s">
        <v>324</v>
      </c>
      <c r="N125" t="s">
        <v>27</v>
      </c>
      <c r="O125" s="11">
        <v>4</v>
      </c>
      <c r="P125" t="s">
        <v>326</v>
      </c>
      <c r="Q125" s="14">
        <f t="shared" si="14"/>
        <v>4.7168306122448989E-3</v>
      </c>
      <c r="R125" s="14">
        <f t="shared" si="8"/>
        <v>4.716830612244899E-5</v>
      </c>
    </row>
    <row r="126" spans="1:18" x14ac:dyDescent="0.2">
      <c r="A126" s="11" t="s">
        <v>28</v>
      </c>
      <c r="B126" s="11" t="s">
        <v>57</v>
      </c>
      <c r="C126" s="11" t="s">
        <v>237</v>
      </c>
      <c r="D126" s="11" t="s">
        <v>42</v>
      </c>
      <c r="E126" s="11" t="s">
        <v>132</v>
      </c>
      <c r="F126" s="11" t="s">
        <v>166</v>
      </c>
      <c r="H126" s="14">
        <v>4.3076350000000002E-7</v>
      </c>
      <c r="I126" s="14">
        <v>6.1267350000000006E-5</v>
      </c>
      <c r="J126" s="14">
        <f t="shared" si="6"/>
        <v>6.0836586500000006E-5</v>
      </c>
      <c r="K126">
        <v>13</v>
      </c>
      <c r="L126" s="14">
        <v>4.7582470000000002E-3</v>
      </c>
      <c r="M126" t="s">
        <v>324</v>
      </c>
      <c r="N126" t="s">
        <v>27</v>
      </c>
      <c r="O126" s="11">
        <v>4</v>
      </c>
      <c r="P126" t="s">
        <v>327</v>
      </c>
      <c r="Q126" s="14">
        <f t="shared" si="14"/>
        <v>4.855354081632653E-3</v>
      </c>
      <c r="R126" s="14">
        <f t="shared" si="8"/>
        <v>4.855354081632653E-5</v>
      </c>
    </row>
    <row r="127" spans="1:18" x14ac:dyDescent="0.2">
      <c r="A127" s="11" t="s">
        <v>29</v>
      </c>
      <c r="B127" s="11" t="s">
        <v>57</v>
      </c>
      <c r="C127" s="11" t="s">
        <v>237</v>
      </c>
      <c r="D127" s="11" t="s">
        <v>159</v>
      </c>
      <c r="E127" s="11" t="s">
        <v>170</v>
      </c>
      <c r="F127" s="11" t="s">
        <v>205</v>
      </c>
      <c r="H127" s="14">
        <v>4.3076350000000002E-7</v>
      </c>
      <c r="I127" s="14">
        <v>6.3669449999999994E-5</v>
      </c>
      <c r="J127" s="14">
        <f t="shared" si="6"/>
        <v>6.3238686499999988E-5</v>
      </c>
      <c r="K127">
        <v>13</v>
      </c>
      <c r="L127" s="14">
        <v>5.1653849999999998E-3</v>
      </c>
      <c r="M127" t="s">
        <v>324</v>
      </c>
      <c r="N127" t="s">
        <v>27</v>
      </c>
      <c r="O127" s="11">
        <v>4</v>
      </c>
      <c r="P127" t="s">
        <v>335</v>
      </c>
      <c r="Q127" s="14">
        <f t="shared" si="14"/>
        <v>5.2708010204081633E-3</v>
      </c>
      <c r="R127" s="14">
        <f t="shared" si="8"/>
        <v>5.2708010204081636E-5</v>
      </c>
    </row>
    <row r="128" spans="1:18" x14ac:dyDescent="0.2">
      <c r="A128" s="11" t="s">
        <v>62</v>
      </c>
      <c r="B128" s="11" t="s">
        <v>57</v>
      </c>
      <c r="C128" s="11" t="s">
        <v>237</v>
      </c>
      <c r="D128" s="11" t="s">
        <v>183</v>
      </c>
      <c r="E128" s="11" t="s">
        <v>108</v>
      </c>
      <c r="F128" s="11" t="s">
        <v>60</v>
      </c>
      <c r="H128" s="14">
        <v>4.3076350000000002E-7</v>
      </c>
      <c r="I128" s="14">
        <v>5.93814E-5</v>
      </c>
      <c r="J128" s="14">
        <f t="shared" si="6"/>
        <v>5.8950636500000001E-5</v>
      </c>
      <c r="K128">
        <v>13</v>
      </c>
      <c r="L128" s="14">
        <v>4.2338239999999997E-3</v>
      </c>
      <c r="M128" t="s">
        <v>324</v>
      </c>
      <c r="N128" t="s">
        <v>27</v>
      </c>
      <c r="O128" s="11">
        <v>4</v>
      </c>
      <c r="P128" t="s">
        <v>337</v>
      </c>
      <c r="Q128" s="14">
        <f t="shared" si="14"/>
        <v>4.3202285714285709E-3</v>
      </c>
      <c r="R128" s="14">
        <f t="shared" si="8"/>
        <v>4.320228571428571E-5</v>
      </c>
    </row>
    <row r="129" spans="1:18" x14ac:dyDescent="0.2">
      <c r="A129" s="11" t="s">
        <v>66</v>
      </c>
      <c r="B129" s="11" t="s">
        <v>57</v>
      </c>
      <c r="C129" s="11" t="s">
        <v>237</v>
      </c>
      <c r="D129" s="11" t="s">
        <v>52</v>
      </c>
      <c r="E129" s="11" t="s">
        <v>135</v>
      </c>
      <c r="F129" s="11" t="s">
        <v>208</v>
      </c>
      <c r="H129" s="14">
        <v>4.3076350000000002E-7</v>
      </c>
      <c r="I129" s="14">
        <v>9.0200349999999994E-5</v>
      </c>
      <c r="J129" s="14">
        <f t="shared" si="6"/>
        <v>8.9769586499999988E-5</v>
      </c>
      <c r="K129">
        <v>13</v>
      </c>
      <c r="L129" s="14">
        <v>6.5207520000000003E-3</v>
      </c>
      <c r="M129" t="s">
        <v>324</v>
      </c>
      <c r="N129" t="s">
        <v>27</v>
      </c>
      <c r="O129" s="11">
        <v>4</v>
      </c>
      <c r="P129" t="s">
        <v>78</v>
      </c>
      <c r="Q129" s="14">
        <f t="shared" si="14"/>
        <v>6.6538285714285716E-3</v>
      </c>
      <c r="R129" s="14">
        <f t="shared" si="8"/>
        <v>6.6538285714285719E-5</v>
      </c>
    </row>
    <row r="130" spans="1:18" x14ac:dyDescent="0.2">
      <c r="A130" s="11" t="s">
        <v>69</v>
      </c>
      <c r="B130" s="11" t="s">
        <v>57</v>
      </c>
      <c r="C130" s="11" t="s">
        <v>237</v>
      </c>
      <c r="D130" s="11" t="s">
        <v>55</v>
      </c>
      <c r="E130" s="11" t="s">
        <v>215</v>
      </c>
      <c r="F130" s="11" t="s">
        <v>190</v>
      </c>
      <c r="H130" s="14">
        <v>4.3076350000000002E-7</v>
      </c>
      <c r="I130" s="14">
        <v>4.7889590000000002E-5</v>
      </c>
      <c r="J130" s="14">
        <f t="shared" si="6"/>
        <v>4.7458826500000003E-5</v>
      </c>
      <c r="K130">
        <v>13</v>
      </c>
      <c r="L130" s="14">
        <v>3.7715069999999999E-3</v>
      </c>
      <c r="M130" t="s">
        <v>324</v>
      </c>
      <c r="N130" t="s">
        <v>27</v>
      </c>
      <c r="O130" s="11">
        <v>4</v>
      </c>
      <c r="P130" t="s">
        <v>87</v>
      </c>
      <c r="Q130" s="14">
        <f t="shared" si="14"/>
        <v>3.8484765306122447E-3</v>
      </c>
      <c r="R130" s="14">
        <f t="shared" si="8"/>
        <v>3.8484765306122449E-5</v>
      </c>
    </row>
    <row r="131" spans="1:18" x14ac:dyDescent="0.2">
      <c r="A131" s="11" t="s">
        <v>73</v>
      </c>
      <c r="B131" s="11" t="s">
        <v>57</v>
      </c>
      <c r="C131" s="11" t="s">
        <v>237</v>
      </c>
      <c r="D131" s="11" t="s">
        <v>148</v>
      </c>
      <c r="E131" s="11" t="s">
        <v>60</v>
      </c>
      <c r="F131" s="11" t="s">
        <v>192</v>
      </c>
      <c r="H131" s="14">
        <v>4.3076350000000002E-7</v>
      </c>
      <c r="I131" s="14">
        <v>4.4528109999999999E-5</v>
      </c>
      <c r="J131" s="14">
        <f t="shared" ref="J131:J195" si="15">I131-H131</f>
        <v>4.4097346499999999E-5</v>
      </c>
      <c r="K131">
        <v>13</v>
      </c>
      <c r="L131" s="14">
        <v>3.3488889999999999E-3</v>
      </c>
      <c r="M131" t="s">
        <v>324</v>
      </c>
      <c r="N131" t="s">
        <v>27</v>
      </c>
      <c r="O131" s="11">
        <v>4</v>
      </c>
      <c r="P131" t="s">
        <v>91</v>
      </c>
      <c r="Q131" s="14">
        <f t="shared" si="14"/>
        <v>3.4172336734693879E-3</v>
      </c>
      <c r="R131" s="14">
        <f t="shared" si="8"/>
        <v>3.4172336734693878E-5</v>
      </c>
    </row>
    <row r="132" spans="1:18" x14ac:dyDescent="0.2">
      <c r="A132" s="11" t="s">
        <v>78</v>
      </c>
      <c r="B132" s="11" t="s">
        <v>57</v>
      </c>
      <c r="C132" s="11" t="s">
        <v>237</v>
      </c>
      <c r="D132" s="11" t="s">
        <v>241</v>
      </c>
      <c r="E132" s="11" t="s">
        <v>170</v>
      </c>
      <c r="F132" s="11" t="s">
        <v>167</v>
      </c>
      <c r="G132" s="11"/>
      <c r="H132" s="14">
        <v>2.9811390000000003E-7</v>
      </c>
      <c r="I132" s="14">
        <v>5.6043859999999998E-5</v>
      </c>
      <c r="J132" s="14">
        <f t="shared" si="15"/>
        <v>5.5745746099999995E-5</v>
      </c>
      <c r="K132">
        <v>14</v>
      </c>
      <c r="L132" s="14">
        <v>4.7862479999999999E-3</v>
      </c>
      <c r="M132" t="s">
        <v>324</v>
      </c>
      <c r="N132" t="s">
        <v>27</v>
      </c>
      <c r="O132" s="11">
        <v>3</v>
      </c>
      <c r="P132" t="s">
        <v>352</v>
      </c>
      <c r="Q132" s="14">
        <f t="shared" si="14"/>
        <v>4.8839265306122445E-3</v>
      </c>
      <c r="R132" s="14">
        <f t="shared" ref="R132:R195" si="16">Q132/100</f>
        <v>4.8839265306122446E-5</v>
      </c>
    </row>
    <row r="133" spans="1:18" x14ac:dyDescent="0.2">
      <c r="A133" s="11" t="s">
        <v>82</v>
      </c>
      <c r="B133" s="11" t="s">
        <v>57</v>
      </c>
      <c r="C133" s="11" t="s">
        <v>237</v>
      </c>
      <c r="D133" s="11" t="s">
        <v>114</v>
      </c>
      <c r="E133" s="11" t="s">
        <v>60</v>
      </c>
      <c r="F133" s="11" t="s">
        <v>127</v>
      </c>
      <c r="G133" s="11"/>
      <c r="H133" s="14">
        <v>2.9811390000000003E-7</v>
      </c>
      <c r="I133" s="14">
        <v>5.244117E-5</v>
      </c>
      <c r="J133" s="14">
        <f t="shared" si="15"/>
        <v>5.2143056099999997E-5</v>
      </c>
      <c r="K133">
        <v>14</v>
      </c>
      <c r="L133" s="14">
        <v>4.2529359999999997E-3</v>
      </c>
      <c r="M133" t="s">
        <v>324</v>
      </c>
      <c r="N133" t="s">
        <v>27</v>
      </c>
      <c r="O133" s="11">
        <v>4</v>
      </c>
      <c r="P133" t="s">
        <v>331</v>
      </c>
      <c r="Q133" s="14">
        <f t="shared" si="14"/>
        <v>4.339730612244898E-3</v>
      </c>
      <c r="R133" s="14">
        <f t="shared" si="16"/>
        <v>4.3397306122448982E-5</v>
      </c>
    </row>
    <row r="134" spans="1:18" x14ac:dyDescent="0.2">
      <c r="A134" s="11" t="s">
        <v>84</v>
      </c>
      <c r="B134" s="11" t="s">
        <v>57</v>
      </c>
      <c r="C134" s="11" t="s">
        <v>242</v>
      </c>
      <c r="D134" s="11" t="s">
        <v>141</v>
      </c>
      <c r="E134" s="11" t="s">
        <v>189</v>
      </c>
      <c r="F134" s="11"/>
      <c r="G134" s="11" t="s">
        <v>243</v>
      </c>
      <c r="H134" s="14">
        <v>2.9811390000000003E-7</v>
      </c>
      <c r="I134" s="14">
        <v>1.9456879999999999E-5</v>
      </c>
      <c r="J134" s="14">
        <f t="shared" si="15"/>
        <v>1.9158766099999999E-5</v>
      </c>
      <c r="K134">
        <v>14</v>
      </c>
      <c r="L134" s="14">
        <v>1.661341E-3</v>
      </c>
      <c r="M134" t="s">
        <v>324</v>
      </c>
      <c r="N134" t="s">
        <v>27</v>
      </c>
      <c r="O134" s="11">
        <v>4</v>
      </c>
      <c r="P134" t="s">
        <v>334</v>
      </c>
      <c r="Q134" s="14">
        <f t="shared" si="14"/>
        <v>1.695245918367347E-3</v>
      </c>
      <c r="R134" s="14">
        <f t="shared" si="16"/>
        <v>1.6952459183673469E-5</v>
      </c>
    </row>
    <row r="135" spans="1:18" x14ac:dyDescent="0.2">
      <c r="A135" s="11" t="s">
        <v>87</v>
      </c>
      <c r="B135" s="11" t="s">
        <v>37</v>
      </c>
      <c r="C135" s="11" t="s">
        <v>244</v>
      </c>
      <c r="D135" s="11" t="s">
        <v>42</v>
      </c>
      <c r="E135" s="11" t="s">
        <v>144</v>
      </c>
      <c r="F135" s="11" t="s">
        <v>236</v>
      </c>
      <c r="G135" s="11" t="s">
        <v>245</v>
      </c>
      <c r="H135" s="14">
        <v>2.9811390000000003E-7</v>
      </c>
      <c r="I135" s="14">
        <v>5.3793940000000003E-5</v>
      </c>
      <c r="J135" s="14">
        <f t="shared" si="15"/>
        <v>5.34958261E-5</v>
      </c>
      <c r="K135">
        <v>14</v>
      </c>
      <c r="L135" s="14">
        <v>5.4243720000000002E-3</v>
      </c>
      <c r="M135" t="s">
        <v>324</v>
      </c>
      <c r="N135" t="s">
        <v>23</v>
      </c>
      <c r="O135" s="11">
        <v>4</v>
      </c>
      <c r="P135" t="s">
        <v>327</v>
      </c>
      <c r="Q135" s="14">
        <f t="shared" si="14"/>
        <v>5.5350734693877558E-3</v>
      </c>
      <c r="R135" s="14">
        <f t="shared" si="16"/>
        <v>5.5350734693877557E-5</v>
      </c>
    </row>
    <row r="136" spans="1:18" x14ac:dyDescent="0.2">
      <c r="A136" s="11" t="s">
        <v>89</v>
      </c>
      <c r="B136" s="11" t="s">
        <v>37</v>
      </c>
      <c r="C136" s="11" t="s">
        <v>244</v>
      </c>
      <c r="D136" s="11" t="s">
        <v>159</v>
      </c>
      <c r="E136" s="11" t="s">
        <v>146</v>
      </c>
      <c r="F136" s="11" t="s">
        <v>151</v>
      </c>
      <c r="G136" s="11"/>
      <c r="H136" s="14">
        <v>2.9811390000000003E-7</v>
      </c>
      <c r="I136" s="14">
        <v>4.5425659999999998E-5</v>
      </c>
      <c r="J136" s="14">
        <f t="shared" si="15"/>
        <v>4.5127546099999995E-5</v>
      </c>
      <c r="K136">
        <v>14</v>
      </c>
      <c r="L136" s="14">
        <v>5.3297300000000004E-3</v>
      </c>
      <c r="M136" t="s">
        <v>324</v>
      </c>
      <c r="N136" t="s">
        <v>23</v>
      </c>
      <c r="O136" s="11">
        <v>4</v>
      </c>
      <c r="P136" t="s">
        <v>335</v>
      </c>
      <c r="Q136" s="14">
        <f t="shared" si="14"/>
        <v>5.4385000000000006E-3</v>
      </c>
      <c r="R136" s="14">
        <f t="shared" si="16"/>
        <v>5.4385000000000009E-5</v>
      </c>
    </row>
    <row r="137" spans="1:18" x14ac:dyDescent="0.2">
      <c r="A137" s="11" t="s">
        <v>91</v>
      </c>
      <c r="B137" s="11" t="s">
        <v>37</v>
      </c>
      <c r="C137" s="11" t="s">
        <v>244</v>
      </c>
      <c r="D137" s="11" t="s">
        <v>48</v>
      </c>
      <c r="E137" s="11" t="s">
        <v>157</v>
      </c>
      <c r="F137" s="11" t="s">
        <v>81</v>
      </c>
      <c r="G137" s="11"/>
      <c r="H137" s="14">
        <v>2.9811390000000003E-7</v>
      </c>
      <c r="I137" s="14">
        <v>6.0908890000000002E-5</v>
      </c>
      <c r="J137" s="14">
        <f t="shared" si="15"/>
        <v>6.0610776099999998E-5</v>
      </c>
      <c r="K137">
        <v>14</v>
      </c>
      <c r="L137" s="14">
        <v>5.2069409999999997E-3</v>
      </c>
      <c r="M137" t="s">
        <v>324</v>
      </c>
      <c r="N137" t="s">
        <v>23</v>
      </c>
      <c r="O137" s="11">
        <v>4</v>
      </c>
      <c r="P137" t="s">
        <v>69</v>
      </c>
      <c r="Q137" s="14">
        <f t="shared" si="14"/>
        <v>5.3132051020408164E-3</v>
      </c>
      <c r="R137" s="14">
        <f t="shared" si="16"/>
        <v>5.3132051020408166E-5</v>
      </c>
    </row>
    <row r="138" spans="1:18" x14ac:dyDescent="0.2">
      <c r="A138" s="11" t="s">
        <v>93</v>
      </c>
      <c r="B138" s="11" t="s">
        <v>37</v>
      </c>
      <c r="C138" s="11" t="s">
        <v>244</v>
      </c>
      <c r="D138" s="11" t="s">
        <v>246</v>
      </c>
      <c r="E138" s="11" t="s">
        <v>123</v>
      </c>
      <c r="F138" s="11"/>
      <c r="G138" s="11" t="s">
        <v>247</v>
      </c>
      <c r="H138" s="14">
        <v>2.9811390000000003E-7</v>
      </c>
      <c r="I138" s="14">
        <v>4.7566689999999999E-5</v>
      </c>
      <c r="J138" s="14">
        <f t="shared" si="15"/>
        <v>4.7268576099999996E-5</v>
      </c>
      <c r="K138">
        <v>14</v>
      </c>
      <c r="L138" s="14">
        <v>4.8643410000000003E-3</v>
      </c>
      <c r="M138" t="s">
        <v>324</v>
      </c>
      <c r="N138" t="s">
        <v>23</v>
      </c>
      <c r="O138" s="11">
        <v>3</v>
      </c>
      <c r="P138" t="s">
        <v>353</v>
      </c>
      <c r="Q138" s="14">
        <f t="shared" si="14"/>
        <v>4.963613265306123E-3</v>
      </c>
      <c r="R138" s="14">
        <f t="shared" si="16"/>
        <v>4.9636132653061228E-5</v>
      </c>
    </row>
    <row r="139" spans="1:18" x14ac:dyDescent="0.2">
      <c r="A139" s="11" t="s">
        <v>97</v>
      </c>
      <c r="B139" s="11" t="s">
        <v>37</v>
      </c>
      <c r="C139" s="11" t="s">
        <v>244</v>
      </c>
      <c r="D139" s="11" t="s">
        <v>55</v>
      </c>
      <c r="E139" s="11" t="s">
        <v>81</v>
      </c>
      <c r="F139" s="11"/>
      <c r="G139" s="11"/>
      <c r="H139" s="14">
        <v>2.9811390000000003E-7</v>
      </c>
      <c r="I139" s="14">
        <v>5.7332169999999998E-5</v>
      </c>
      <c r="J139" s="14">
        <f t="shared" si="15"/>
        <v>5.7034056099999994E-5</v>
      </c>
      <c r="K139">
        <v>14</v>
      </c>
      <c r="L139" s="14">
        <v>5.8605640000000004E-3</v>
      </c>
      <c r="M139" t="s">
        <v>324</v>
      </c>
      <c r="N139" t="s">
        <v>23</v>
      </c>
      <c r="O139" s="11">
        <v>4</v>
      </c>
      <c r="P139" t="s">
        <v>87</v>
      </c>
      <c r="Q139" s="14">
        <f t="shared" si="14"/>
        <v>5.9801673469387761E-3</v>
      </c>
      <c r="R139" s="14">
        <f t="shared" si="16"/>
        <v>5.980167346938776E-5</v>
      </c>
    </row>
    <row r="140" spans="1:18" x14ac:dyDescent="0.2">
      <c r="A140" s="11" t="s">
        <v>101</v>
      </c>
      <c r="B140" s="11" t="s">
        <v>37</v>
      </c>
      <c r="C140" s="11" t="s">
        <v>244</v>
      </c>
      <c r="D140" s="11" t="s">
        <v>148</v>
      </c>
      <c r="E140" s="11" t="s">
        <v>236</v>
      </c>
      <c r="F140" s="11" t="s">
        <v>53</v>
      </c>
      <c r="G140" s="11"/>
      <c r="H140" s="14">
        <v>2.9811390000000003E-7</v>
      </c>
      <c r="I140" s="14">
        <v>6.5673859999999999E-5</v>
      </c>
      <c r="J140" s="14">
        <f t="shared" si="15"/>
        <v>6.5375746099999996E-5</v>
      </c>
      <c r="K140">
        <v>14</v>
      </c>
      <c r="L140" s="14">
        <v>4.8557959999999999E-3</v>
      </c>
      <c r="M140" t="s">
        <v>324</v>
      </c>
      <c r="N140" t="s">
        <v>23</v>
      </c>
      <c r="O140" s="11">
        <v>4</v>
      </c>
      <c r="P140" t="s">
        <v>91</v>
      </c>
      <c r="Q140" s="14">
        <f t="shared" si="14"/>
        <v>4.9548938775510207E-3</v>
      </c>
      <c r="R140" s="14">
        <f t="shared" si="16"/>
        <v>4.954893877551021E-5</v>
      </c>
    </row>
    <row r="141" spans="1:18" x14ac:dyDescent="0.2">
      <c r="A141" s="11" t="s">
        <v>105</v>
      </c>
      <c r="B141" s="11" t="s">
        <v>37</v>
      </c>
      <c r="C141" s="11" t="s">
        <v>244</v>
      </c>
      <c r="D141" s="11" t="s">
        <v>63</v>
      </c>
      <c r="E141" s="11" t="s">
        <v>151</v>
      </c>
      <c r="F141" s="11"/>
      <c r="G141" s="11" t="s">
        <v>248</v>
      </c>
      <c r="H141" s="14">
        <v>2.9811390000000003E-7</v>
      </c>
      <c r="I141" s="14">
        <v>6.8536009999999996E-5</v>
      </c>
      <c r="J141" s="14">
        <f t="shared" si="15"/>
        <v>6.8237896099999993E-5</v>
      </c>
      <c r="K141">
        <v>14</v>
      </c>
      <c r="L141" s="14">
        <v>6.6604669999999998E-3</v>
      </c>
      <c r="M141" t="s">
        <v>324</v>
      </c>
      <c r="N141" t="s">
        <v>23</v>
      </c>
      <c r="O141" s="11">
        <v>4</v>
      </c>
      <c r="P141" t="s">
        <v>101</v>
      </c>
      <c r="Q141" s="14">
        <f t="shared" si="14"/>
        <v>6.7963948979591834E-3</v>
      </c>
      <c r="R141" s="14">
        <f t="shared" si="16"/>
        <v>6.7963948979591834E-5</v>
      </c>
    </row>
    <row r="142" spans="1:18" x14ac:dyDescent="0.2">
      <c r="A142" s="11" t="s">
        <v>109</v>
      </c>
      <c r="B142" s="11" t="s">
        <v>37</v>
      </c>
      <c r="C142" s="11" t="s">
        <v>244</v>
      </c>
      <c r="D142" s="11" t="s">
        <v>67</v>
      </c>
      <c r="E142" s="11" t="s">
        <v>169</v>
      </c>
      <c r="F142" s="11" t="s">
        <v>115</v>
      </c>
      <c r="G142" s="11"/>
      <c r="H142" s="14">
        <v>2.9811390000000003E-7</v>
      </c>
      <c r="I142" s="14">
        <v>4.7191129999999998E-5</v>
      </c>
      <c r="J142" s="14">
        <f t="shared" si="15"/>
        <v>4.6893016099999995E-5</v>
      </c>
      <c r="K142">
        <v>14</v>
      </c>
      <c r="L142" s="14">
        <v>5.5410529999999998E-3</v>
      </c>
      <c r="M142" t="s">
        <v>324</v>
      </c>
      <c r="N142" t="s">
        <v>23</v>
      </c>
      <c r="O142" s="11">
        <v>4</v>
      </c>
      <c r="P142" t="s">
        <v>113</v>
      </c>
      <c r="Q142" s="14">
        <f t="shared" si="14"/>
        <v>5.6541357142857141E-3</v>
      </c>
      <c r="R142" s="14">
        <f t="shared" si="16"/>
        <v>5.6541357142857144E-5</v>
      </c>
    </row>
    <row r="143" spans="1:18" x14ac:dyDescent="0.2">
      <c r="A143" s="11" t="s">
        <v>113</v>
      </c>
      <c r="B143" s="11" t="s">
        <v>37</v>
      </c>
      <c r="C143" s="11" t="s">
        <v>244</v>
      </c>
      <c r="D143" s="11" t="s">
        <v>122</v>
      </c>
      <c r="E143" s="11" t="s">
        <v>172</v>
      </c>
      <c r="F143" s="11" t="s">
        <v>76</v>
      </c>
      <c r="G143" s="11"/>
      <c r="H143" s="14">
        <v>2.26896E-7</v>
      </c>
      <c r="I143" s="14">
        <v>4.3905410000000002E-5</v>
      </c>
      <c r="J143" s="14">
        <f t="shared" si="15"/>
        <v>4.3678514000000004E-5</v>
      </c>
      <c r="K143">
        <v>15</v>
      </c>
      <c r="L143" s="14">
        <v>4.5705199999999998E-3</v>
      </c>
      <c r="M143" t="s">
        <v>324</v>
      </c>
      <c r="N143" t="s">
        <v>23</v>
      </c>
      <c r="O143" s="11">
        <v>4</v>
      </c>
      <c r="P143" t="s">
        <v>333</v>
      </c>
      <c r="Q143" s="14">
        <f>(L143)/(1-0.04)</f>
        <v>4.7609583333333332E-3</v>
      </c>
      <c r="R143" s="14">
        <f t="shared" si="16"/>
        <v>4.7609583333333329E-5</v>
      </c>
    </row>
    <row r="144" spans="1:18" x14ac:dyDescent="0.2">
      <c r="A144" s="11" t="s">
        <v>117</v>
      </c>
      <c r="B144" s="11" t="s">
        <v>57</v>
      </c>
      <c r="C144" s="11" t="s">
        <v>249</v>
      </c>
      <c r="D144" s="11" t="s">
        <v>48</v>
      </c>
      <c r="E144" s="11" t="s">
        <v>202</v>
      </c>
      <c r="F144" s="11" t="s">
        <v>170</v>
      </c>
      <c r="G144" s="11"/>
      <c r="H144" s="14">
        <v>2.26896E-7</v>
      </c>
      <c r="I144" s="14">
        <v>4.1834269999999998E-5</v>
      </c>
      <c r="J144" s="14">
        <f t="shared" si="15"/>
        <v>4.1607374E-5</v>
      </c>
      <c r="K144">
        <v>15</v>
      </c>
      <c r="L144" s="14">
        <v>4.1243449999999997E-3</v>
      </c>
      <c r="M144" t="s">
        <v>325</v>
      </c>
      <c r="N144" t="s">
        <v>23</v>
      </c>
      <c r="O144" s="11">
        <v>4</v>
      </c>
      <c r="P144" t="s">
        <v>69</v>
      </c>
      <c r="Q144" s="14">
        <f>(L144)/(1-0.04)</f>
        <v>4.2961927083333329E-3</v>
      </c>
      <c r="R144" s="14">
        <f t="shared" si="16"/>
        <v>4.2961927083333331E-5</v>
      </c>
    </row>
    <row r="145" spans="1:18" x14ac:dyDescent="0.2">
      <c r="A145" s="11" t="s">
        <v>121</v>
      </c>
      <c r="B145" s="11" t="s">
        <v>57</v>
      </c>
      <c r="C145" s="11" t="s">
        <v>249</v>
      </c>
      <c r="D145" s="11" t="s">
        <v>55</v>
      </c>
      <c r="E145" s="11" t="s">
        <v>115</v>
      </c>
      <c r="F145" s="11" t="s">
        <v>196</v>
      </c>
      <c r="G145" s="11"/>
      <c r="H145" s="14">
        <v>2.26896E-7</v>
      </c>
      <c r="I145" s="14">
        <v>3.6967939999999998E-5</v>
      </c>
      <c r="J145" s="14">
        <f t="shared" si="15"/>
        <v>3.6741044E-5</v>
      </c>
      <c r="K145">
        <v>15</v>
      </c>
      <c r="L145" s="14">
        <v>3.0017300000000002E-3</v>
      </c>
      <c r="M145" t="s">
        <v>325</v>
      </c>
      <c r="N145" t="s">
        <v>23</v>
      </c>
      <c r="O145" s="11">
        <v>4</v>
      </c>
      <c r="P145" t="s">
        <v>87</v>
      </c>
      <c r="Q145" s="14">
        <f t="shared" ref="Q145:Q194" si="17">(L145)/(1+0.02)</f>
        <v>2.942872549019608E-3</v>
      </c>
      <c r="R145" s="14">
        <f t="shared" si="16"/>
        <v>2.942872549019608E-5</v>
      </c>
    </row>
    <row r="146" spans="1:18" x14ac:dyDescent="0.2">
      <c r="A146" s="11" t="s">
        <v>124</v>
      </c>
      <c r="B146" s="11" t="s">
        <v>57</v>
      </c>
      <c r="C146" s="11" t="s">
        <v>249</v>
      </c>
      <c r="D146" s="11" t="s">
        <v>150</v>
      </c>
      <c r="E146" s="11" t="s">
        <v>216</v>
      </c>
      <c r="F146" s="11" t="s">
        <v>43</v>
      </c>
      <c r="G146" s="11" t="s">
        <v>250</v>
      </c>
      <c r="H146" s="14">
        <v>2.26896E-7</v>
      </c>
      <c r="I146" s="14">
        <v>6.2618509999999998E-5</v>
      </c>
      <c r="J146" s="14">
        <f t="shared" si="15"/>
        <v>6.2391613999999992E-5</v>
      </c>
      <c r="K146">
        <v>15</v>
      </c>
      <c r="L146" s="14">
        <v>5.7228619999999996E-3</v>
      </c>
      <c r="M146" t="s">
        <v>325</v>
      </c>
      <c r="N146" t="s">
        <v>23</v>
      </c>
      <c r="O146" s="11">
        <v>4</v>
      </c>
      <c r="P146" t="s">
        <v>97</v>
      </c>
      <c r="Q146" s="14">
        <f>(L146)/(1-0.11)</f>
        <v>6.4301820224719093E-3</v>
      </c>
      <c r="R146" s="14">
        <f t="shared" si="16"/>
        <v>6.4301820224719097E-5</v>
      </c>
    </row>
    <row r="147" spans="1:18" x14ac:dyDescent="0.2">
      <c r="A147" s="11" t="s">
        <v>126</v>
      </c>
      <c r="B147" s="11" t="s">
        <v>57</v>
      </c>
      <c r="C147" s="11" t="s">
        <v>249</v>
      </c>
      <c r="D147" s="11" t="s">
        <v>67</v>
      </c>
      <c r="E147" s="11" t="s">
        <v>165</v>
      </c>
      <c r="F147" s="11"/>
      <c r="G147" s="11" t="s">
        <v>251</v>
      </c>
      <c r="H147" s="14">
        <v>2.26896E-7</v>
      </c>
      <c r="I147" s="14">
        <v>4.171253E-5</v>
      </c>
      <c r="J147" s="14">
        <f t="shared" si="15"/>
        <v>4.1485634000000001E-5</v>
      </c>
      <c r="K147">
        <v>15</v>
      </c>
      <c r="L147" s="14">
        <v>4.2976639999999997E-3</v>
      </c>
      <c r="M147" t="s">
        <v>325</v>
      </c>
      <c r="N147" t="s">
        <v>23</v>
      </c>
      <c r="O147" s="11">
        <v>4</v>
      </c>
      <c r="P147" t="s">
        <v>113</v>
      </c>
      <c r="Q147" s="14">
        <f>(L147)/(1+0.15)</f>
        <v>3.7370991304347826E-3</v>
      </c>
      <c r="R147" s="14">
        <f t="shared" si="16"/>
        <v>3.7370991304347829E-5</v>
      </c>
    </row>
    <row r="148" spans="1:18" x14ac:dyDescent="0.2">
      <c r="A148" s="11" t="s">
        <v>130</v>
      </c>
      <c r="B148" s="11" t="s">
        <v>57</v>
      </c>
      <c r="C148" s="11" t="s">
        <v>249</v>
      </c>
      <c r="D148" s="11" t="s">
        <v>71</v>
      </c>
      <c r="E148" s="11" t="s">
        <v>171</v>
      </c>
      <c r="F148" s="11" t="s">
        <v>115</v>
      </c>
      <c r="G148" s="11"/>
      <c r="H148" s="14">
        <v>2.26896E-7</v>
      </c>
      <c r="I148" s="14">
        <v>4.6798480000000001E-5</v>
      </c>
      <c r="J148" s="14">
        <f t="shared" si="15"/>
        <v>4.6571584000000003E-5</v>
      </c>
      <c r="K148">
        <v>15</v>
      </c>
      <c r="L148" s="14">
        <v>4.0196299999999997E-3</v>
      </c>
      <c r="M148" t="s">
        <v>325</v>
      </c>
      <c r="N148" t="s">
        <v>23</v>
      </c>
      <c r="O148" s="11">
        <v>4</v>
      </c>
      <c r="P148" t="s">
        <v>124</v>
      </c>
      <c r="Q148" s="14">
        <f>(L148)/(1-0.16)</f>
        <v>4.7852738095238096E-3</v>
      </c>
      <c r="R148" s="14">
        <f t="shared" si="16"/>
        <v>4.7852738095238095E-5</v>
      </c>
    </row>
    <row r="149" spans="1:18" x14ac:dyDescent="0.2">
      <c r="A149" s="11" t="s">
        <v>133</v>
      </c>
      <c r="B149" s="11" t="s">
        <v>57</v>
      </c>
      <c r="C149" s="11" t="s">
        <v>249</v>
      </c>
      <c r="D149" s="11" t="s">
        <v>74</v>
      </c>
      <c r="E149" s="11" t="s">
        <v>165</v>
      </c>
      <c r="F149" s="11" t="s">
        <v>116</v>
      </c>
      <c r="G149" s="11"/>
      <c r="H149" s="14">
        <v>2.26896E-7</v>
      </c>
      <c r="I149" s="14">
        <v>4.0038920000000002E-5</v>
      </c>
      <c r="J149" s="14">
        <f t="shared" si="15"/>
        <v>3.9812024000000003E-5</v>
      </c>
      <c r="K149">
        <v>15</v>
      </c>
      <c r="L149" s="14">
        <v>3.8474310000000001E-3</v>
      </c>
      <c r="M149" t="s">
        <v>325</v>
      </c>
      <c r="N149" t="s">
        <v>23</v>
      </c>
      <c r="O149" s="11">
        <v>4</v>
      </c>
      <c r="P149" t="s">
        <v>130</v>
      </c>
      <c r="Q149" s="14">
        <f>(L149)/(1-0.16)</f>
        <v>4.580275E-3</v>
      </c>
      <c r="R149" s="14">
        <f t="shared" si="16"/>
        <v>4.5802749999999998E-5</v>
      </c>
    </row>
    <row r="150" spans="1:18" x14ac:dyDescent="0.2">
      <c r="A150" s="11" t="s">
        <v>136</v>
      </c>
      <c r="B150" s="11" t="s">
        <v>57</v>
      </c>
      <c r="C150" s="11" t="s">
        <v>249</v>
      </c>
      <c r="D150" s="11" t="s">
        <v>98</v>
      </c>
      <c r="E150" s="11" t="s">
        <v>135</v>
      </c>
      <c r="F150" s="11" t="s">
        <v>115</v>
      </c>
      <c r="G150" s="11"/>
      <c r="H150" s="14">
        <v>2.26896E-7</v>
      </c>
      <c r="I150" s="14">
        <v>4.654903E-5</v>
      </c>
      <c r="J150" s="14">
        <f t="shared" si="15"/>
        <v>4.6322134000000001E-5</v>
      </c>
      <c r="K150">
        <v>15</v>
      </c>
      <c r="L150" s="14">
        <v>3.5333080000000002E-3</v>
      </c>
      <c r="M150" t="s">
        <v>325</v>
      </c>
      <c r="N150" t="s">
        <v>23</v>
      </c>
      <c r="O150" s="11">
        <v>4</v>
      </c>
      <c r="P150" t="s">
        <v>300</v>
      </c>
      <c r="Q150" s="14">
        <f>(L150)/(1-0.16)</f>
        <v>4.2063190476190476E-3</v>
      </c>
      <c r="R150" s="14">
        <f t="shared" si="16"/>
        <v>4.2063190476190478E-5</v>
      </c>
    </row>
    <row r="151" spans="1:18" x14ac:dyDescent="0.2">
      <c r="A151" s="11" t="s">
        <v>21</v>
      </c>
      <c r="B151" s="11" t="s">
        <v>37</v>
      </c>
      <c r="C151" s="11" t="s">
        <v>252</v>
      </c>
      <c r="D151" s="11" t="s">
        <v>253</v>
      </c>
      <c r="E151" s="11" t="s">
        <v>76</v>
      </c>
      <c r="F151" s="11" t="s">
        <v>137</v>
      </c>
      <c r="G151" s="11"/>
      <c r="H151" s="14">
        <v>2.5069589999999999E-7</v>
      </c>
      <c r="I151" s="14">
        <v>4.5056160000000001E-5</v>
      </c>
      <c r="J151" s="14">
        <f t="shared" si="15"/>
        <v>4.4805464100000003E-5</v>
      </c>
      <c r="K151">
        <v>16</v>
      </c>
      <c r="L151" s="14">
        <v>4.0786590000000001E-3</v>
      </c>
      <c r="M151" t="s">
        <v>324</v>
      </c>
      <c r="N151" t="s">
        <v>23</v>
      </c>
      <c r="O151" s="11">
        <v>3</v>
      </c>
      <c r="P151" t="s">
        <v>354</v>
      </c>
      <c r="Q151" s="14">
        <f>(L151)/(1-0.01)</f>
        <v>4.1198575757575755E-3</v>
      </c>
      <c r="R151" s="14">
        <f t="shared" si="16"/>
        <v>4.1198575757575752E-5</v>
      </c>
    </row>
    <row r="152" spans="1:18" x14ac:dyDescent="0.2">
      <c r="A152" s="11" t="s">
        <v>22</v>
      </c>
      <c r="B152" s="11" t="s">
        <v>37</v>
      </c>
      <c r="C152" s="11" t="s">
        <v>252</v>
      </c>
      <c r="D152" s="11" t="s">
        <v>254</v>
      </c>
      <c r="E152" s="11" t="s">
        <v>165</v>
      </c>
      <c r="F152" s="11" t="s">
        <v>173</v>
      </c>
      <c r="G152" s="11"/>
      <c r="H152" s="14">
        <v>2.5069589999999999E-7</v>
      </c>
      <c r="I152" s="14">
        <v>3.7498379999999999E-5</v>
      </c>
      <c r="J152" s="14">
        <f t="shared" si="15"/>
        <v>3.72476841E-5</v>
      </c>
      <c r="K152">
        <v>16</v>
      </c>
      <c r="L152" s="14">
        <v>3.5973680000000001E-3</v>
      </c>
      <c r="M152" t="s">
        <v>324</v>
      </c>
      <c r="N152" t="s">
        <v>23</v>
      </c>
      <c r="O152" s="11">
        <v>3</v>
      </c>
      <c r="P152" t="s">
        <v>355</v>
      </c>
      <c r="Q152" s="14">
        <f t="shared" ref="Q152:Q161" si="18">(L152)/(1-0.01)</f>
        <v>3.6337050505050508E-3</v>
      </c>
      <c r="R152" s="14">
        <f t="shared" si="16"/>
        <v>3.6337050505050508E-5</v>
      </c>
    </row>
    <row r="153" spans="1:18" x14ac:dyDescent="0.2">
      <c r="A153" s="11" t="s">
        <v>24</v>
      </c>
      <c r="B153" s="11" t="s">
        <v>37</v>
      </c>
      <c r="C153" s="11" t="s">
        <v>252</v>
      </c>
      <c r="D153" s="11" t="s">
        <v>114</v>
      </c>
      <c r="E153" s="11" t="s">
        <v>140</v>
      </c>
      <c r="F153" s="11" t="s">
        <v>65</v>
      </c>
      <c r="G153" s="11"/>
      <c r="H153" s="14">
        <v>2.5069589999999999E-7</v>
      </c>
      <c r="I153" s="14">
        <v>4.3695010000000002E-5</v>
      </c>
      <c r="J153" s="14">
        <f t="shared" si="15"/>
        <v>4.3444314100000003E-5</v>
      </c>
      <c r="K153">
        <v>16</v>
      </c>
      <c r="L153" s="14">
        <v>3.8884119999999999E-3</v>
      </c>
      <c r="M153" t="s">
        <v>324</v>
      </c>
      <c r="N153" t="s">
        <v>23</v>
      </c>
      <c r="O153" s="11">
        <v>4</v>
      </c>
      <c r="P153" t="s">
        <v>331</v>
      </c>
      <c r="Q153" s="14">
        <f t="shared" si="18"/>
        <v>3.9276888888888891E-3</v>
      </c>
      <c r="R153" s="14">
        <f t="shared" si="16"/>
        <v>3.9276888888888888E-5</v>
      </c>
    </row>
    <row r="154" spans="1:18" x14ac:dyDescent="0.2">
      <c r="A154" s="11" t="s">
        <v>25</v>
      </c>
      <c r="B154" s="11" t="s">
        <v>37</v>
      </c>
      <c r="C154" s="11" t="s">
        <v>252</v>
      </c>
      <c r="D154" s="11" t="s">
        <v>141</v>
      </c>
      <c r="E154" s="11" t="s">
        <v>255</v>
      </c>
      <c r="F154" s="11" t="s">
        <v>68</v>
      </c>
      <c r="G154" s="11"/>
      <c r="H154" s="14">
        <v>2.5069589999999999E-7</v>
      </c>
      <c r="I154" s="14">
        <v>3.9459799999999998E-5</v>
      </c>
      <c r="J154" s="14">
        <f t="shared" si="15"/>
        <v>3.92091041E-5</v>
      </c>
      <c r="K154">
        <v>16</v>
      </c>
      <c r="L154" s="14">
        <v>3.2945919999999998E-3</v>
      </c>
      <c r="M154" t="s">
        <v>324</v>
      </c>
      <c r="N154" t="s">
        <v>23</v>
      </c>
      <c r="O154" s="11">
        <v>4</v>
      </c>
      <c r="P154" t="s">
        <v>334</v>
      </c>
      <c r="Q154" s="14">
        <f t="shared" si="18"/>
        <v>3.3278707070707068E-3</v>
      </c>
      <c r="R154" s="14">
        <f t="shared" si="16"/>
        <v>3.3278707070707068E-5</v>
      </c>
    </row>
    <row r="155" spans="1:18" x14ac:dyDescent="0.2">
      <c r="A155" s="11" t="s">
        <v>26</v>
      </c>
      <c r="B155" s="11" t="s">
        <v>37</v>
      </c>
      <c r="C155" s="11" t="s">
        <v>252</v>
      </c>
      <c r="D155" s="11" t="s">
        <v>122</v>
      </c>
      <c r="E155" s="11" t="s">
        <v>224</v>
      </c>
      <c r="F155" s="11" t="s">
        <v>44</v>
      </c>
      <c r="G155" s="11" t="s">
        <v>256</v>
      </c>
      <c r="H155" s="14">
        <v>2.5069589999999999E-7</v>
      </c>
      <c r="I155" s="14">
        <v>5.3249019999999999E-5</v>
      </c>
      <c r="J155" s="14">
        <f t="shared" si="15"/>
        <v>5.2998324100000001E-5</v>
      </c>
      <c r="K155">
        <v>16</v>
      </c>
      <c r="L155" s="14">
        <v>5.1834200000000002E-3</v>
      </c>
      <c r="M155" t="s">
        <v>324</v>
      </c>
      <c r="N155" t="s">
        <v>23</v>
      </c>
      <c r="O155" s="11">
        <v>4</v>
      </c>
      <c r="P155" t="s">
        <v>333</v>
      </c>
      <c r="Q155" s="14">
        <f t="shared" si="18"/>
        <v>5.2357777777777784E-3</v>
      </c>
      <c r="R155" s="14">
        <f t="shared" si="16"/>
        <v>5.2357777777777784E-5</v>
      </c>
    </row>
    <row r="156" spans="1:18" x14ac:dyDescent="0.2">
      <c r="A156" s="11" t="s">
        <v>28</v>
      </c>
      <c r="B156" s="11" t="s">
        <v>37</v>
      </c>
      <c r="C156" s="11" t="s">
        <v>252</v>
      </c>
      <c r="D156" s="11" t="s">
        <v>45</v>
      </c>
      <c r="E156" s="11" t="s">
        <v>203</v>
      </c>
      <c r="F156" s="11" t="s">
        <v>151</v>
      </c>
      <c r="G156" s="11"/>
      <c r="H156" s="14">
        <v>2.5069589999999999E-7</v>
      </c>
      <c r="I156" s="14">
        <v>5.8121500000000002E-5</v>
      </c>
      <c r="J156" s="14">
        <f t="shared" si="15"/>
        <v>5.7870804100000004E-5</v>
      </c>
      <c r="K156">
        <v>16</v>
      </c>
      <c r="L156" s="14">
        <v>5.036965E-3</v>
      </c>
      <c r="M156" t="s">
        <v>324</v>
      </c>
      <c r="N156" t="s">
        <v>23</v>
      </c>
      <c r="O156" s="11">
        <v>4</v>
      </c>
      <c r="P156" t="s">
        <v>328</v>
      </c>
      <c r="Q156" s="14">
        <f t="shared" si="18"/>
        <v>5.0878434343434344E-3</v>
      </c>
      <c r="R156" s="14">
        <f t="shared" si="16"/>
        <v>5.0878434343434344E-5</v>
      </c>
    </row>
    <row r="157" spans="1:18" x14ac:dyDescent="0.2">
      <c r="A157" s="11" t="s">
        <v>29</v>
      </c>
      <c r="B157" s="11" t="s">
        <v>37</v>
      </c>
      <c r="C157" s="11" t="s">
        <v>257</v>
      </c>
      <c r="D157" s="11" t="s">
        <v>48</v>
      </c>
      <c r="E157" s="11" t="s">
        <v>92</v>
      </c>
      <c r="F157" s="11" t="s">
        <v>96</v>
      </c>
      <c r="G157" s="11"/>
      <c r="H157" s="14">
        <v>2.5069589999999999E-7</v>
      </c>
      <c r="I157" s="14">
        <v>8.3118709999999995E-5</v>
      </c>
      <c r="J157" s="14">
        <f t="shared" si="15"/>
        <v>8.2868014099999997E-5</v>
      </c>
      <c r="K157">
        <v>16</v>
      </c>
      <c r="L157" s="14">
        <v>5.4050060000000004E-3</v>
      </c>
      <c r="M157" t="s">
        <v>325</v>
      </c>
      <c r="N157" t="s">
        <v>23</v>
      </c>
      <c r="O157" s="11">
        <v>4</v>
      </c>
      <c r="P157" t="s">
        <v>69</v>
      </c>
      <c r="Q157" s="14">
        <f t="shared" si="18"/>
        <v>5.4596020202020206E-3</v>
      </c>
      <c r="R157" s="14">
        <f t="shared" si="16"/>
        <v>5.4596020202020209E-5</v>
      </c>
    </row>
    <row r="158" spans="1:18" x14ac:dyDescent="0.2">
      <c r="A158" s="11" t="s">
        <v>62</v>
      </c>
      <c r="B158" s="11" t="s">
        <v>37</v>
      </c>
      <c r="C158" s="11" t="s">
        <v>257</v>
      </c>
      <c r="D158" s="11" t="s">
        <v>184</v>
      </c>
      <c r="E158" s="11" t="s">
        <v>46</v>
      </c>
      <c r="F158" s="11" t="s">
        <v>86</v>
      </c>
      <c r="G158" s="11"/>
      <c r="H158" s="14">
        <v>2.5069589999999999E-7</v>
      </c>
      <c r="I158" s="14">
        <v>7.3264439999999999E-5</v>
      </c>
      <c r="J158" s="14">
        <f t="shared" si="15"/>
        <v>7.3013744100000001E-5</v>
      </c>
      <c r="K158">
        <v>16</v>
      </c>
      <c r="L158" s="14">
        <v>4.7823060000000001E-3</v>
      </c>
      <c r="M158" t="s">
        <v>325</v>
      </c>
      <c r="N158" t="s">
        <v>23</v>
      </c>
      <c r="O158" s="11">
        <v>4</v>
      </c>
      <c r="P158" t="s">
        <v>84</v>
      </c>
      <c r="Q158" s="14">
        <f t="shared" si="18"/>
        <v>4.8306121212121217E-3</v>
      </c>
      <c r="R158" s="14">
        <f t="shared" si="16"/>
        <v>4.830612121212122E-5</v>
      </c>
    </row>
    <row r="159" spans="1:18" x14ac:dyDescent="0.2">
      <c r="A159" s="11" t="s">
        <v>66</v>
      </c>
      <c r="B159" s="11" t="s">
        <v>37</v>
      </c>
      <c r="C159" s="11" t="s">
        <v>257</v>
      </c>
      <c r="D159" s="11" t="s">
        <v>164</v>
      </c>
      <c r="E159" s="11" t="s">
        <v>258</v>
      </c>
      <c r="F159" s="11" t="s">
        <v>259</v>
      </c>
      <c r="G159" s="11"/>
      <c r="H159" s="14">
        <v>2.5069589999999999E-7</v>
      </c>
      <c r="I159" s="14">
        <v>7.8247209999999999E-5</v>
      </c>
      <c r="J159" s="14">
        <f t="shared" si="15"/>
        <v>7.7996514100000001E-5</v>
      </c>
      <c r="K159">
        <v>16</v>
      </c>
      <c r="L159" s="14">
        <v>6.367864E-3</v>
      </c>
      <c r="M159" t="s">
        <v>325</v>
      </c>
      <c r="N159" t="s">
        <v>23</v>
      </c>
      <c r="O159" s="11">
        <v>4</v>
      </c>
      <c r="P159" t="s">
        <v>89</v>
      </c>
      <c r="Q159" s="14">
        <f t="shared" si="18"/>
        <v>6.4321858585858586E-3</v>
      </c>
      <c r="R159" s="14">
        <f t="shared" si="16"/>
        <v>6.4321858585858588E-5</v>
      </c>
    </row>
    <row r="160" spans="1:18" x14ac:dyDescent="0.2">
      <c r="A160" s="11" t="s">
        <v>69</v>
      </c>
      <c r="B160" s="11" t="s">
        <v>37</v>
      </c>
      <c r="C160" s="11" t="s">
        <v>257</v>
      </c>
      <c r="D160" s="11" t="s">
        <v>59</v>
      </c>
      <c r="E160" s="11" t="s">
        <v>100</v>
      </c>
      <c r="F160" s="11" t="s">
        <v>260</v>
      </c>
      <c r="G160" s="11"/>
      <c r="H160" s="14">
        <v>2.5069589999999999E-7</v>
      </c>
      <c r="I160" s="14">
        <v>7.1401580000000003E-5</v>
      </c>
      <c r="J160" s="14">
        <f t="shared" si="15"/>
        <v>7.1150884100000005E-5</v>
      </c>
      <c r="K160">
        <v>16</v>
      </c>
      <c r="L160" s="14">
        <v>6.1608169999999999E-3</v>
      </c>
      <c r="M160" t="s">
        <v>325</v>
      </c>
      <c r="N160" t="s">
        <v>23</v>
      </c>
      <c r="O160" s="11">
        <v>4</v>
      </c>
      <c r="P160" t="s">
        <v>93</v>
      </c>
      <c r="Q160" s="14">
        <f t="shared" si="18"/>
        <v>6.2230474747474746E-3</v>
      </c>
      <c r="R160" s="14">
        <f t="shared" si="16"/>
        <v>6.223047474747475E-5</v>
      </c>
    </row>
    <row r="161" spans="1:18" x14ac:dyDescent="0.2">
      <c r="A161" s="11" t="s">
        <v>73</v>
      </c>
      <c r="B161" s="11" t="s">
        <v>37</v>
      </c>
      <c r="C161" s="11" t="s">
        <v>257</v>
      </c>
      <c r="D161" s="11" t="s">
        <v>152</v>
      </c>
      <c r="E161" s="11"/>
      <c r="F161" s="11" t="s">
        <v>261</v>
      </c>
      <c r="G161" s="11" t="s">
        <v>256</v>
      </c>
      <c r="H161" s="14">
        <v>2.5069589999999999E-7</v>
      </c>
      <c r="I161" s="14">
        <v>6.1415269999999999E-5</v>
      </c>
      <c r="J161" s="14">
        <f t="shared" si="15"/>
        <v>6.1164574100000001E-5</v>
      </c>
      <c r="K161">
        <v>16</v>
      </c>
      <c r="L161" s="14">
        <v>6.2966009999999998E-3</v>
      </c>
      <c r="M161" t="s">
        <v>325</v>
      </c>
      <c r="N161" t="s">
        <v>23</v>
      </c>
      <c r="O161" s="11">
        <v>4</v>
      </c>
      <c r="P161" t="s">
        <v>105</v>
      </c>
      <c r="Q161" s="14">
        <f t="shared" si="18"/>
        <v>6.3602030303030301E-3</v>
      </c>
      <c r="R161" s="14">
        <f t="shared" si="16"/>
        <v>6.36020303030303E-5</v>
      </c>
    </row>
    <row r="162" spans="1:18" x14ac:dyDescent="0.2">
      <c r="A162" s="11" t="s">
        <v>78</v>
      </c>
      <c r="B162" s="11" t="s">
        <v>37</v>
      </c>
      <c r="C162" s="11" t="s">
        <v>257</v>
      </c>
      <c r="D162" s="11" t="s">
        <v>262</v>
      </c>
      <c r="E162" s="11" t="s">
        <v>143</v>
      </c>
      <c r="F162" s="11" t="s">
        <v>263</v>
      </c>
      <c r="G162" s="11"/>
      <c r="H162" s="14">
        <v>2.8079449999999998E-7</v>
      </c>
      <c r="I162" s="14">
        <v>6.0357730000000002E-5</v>
      </c>
      <c r="J162" s="14">
        <f t="shared" si="15"/>
        <v>6.0076935500000001E-5</v>
      </c>
      <c r="K162">
        <v>17</v>
      </c>
      <c r="L162" s="14">
        <v>5.4610659999999997E-3</v>
      </c>
      <c r="M162" t="s">
        <v>325</v>
      </c>
      <c r="N162" t="s">
        <v>23</v>
      </c>
      <c r="O162" s="11">
        <v>3</v>
      </c>
      <c r="P162" t="s">
        <v>356</v>
      </c>
      <c r="Q162" s="14">
        <f>(L162)/(1-0.03)</f>
        <v>5.6299649484536076E-3</v>
      </c>
      <c r="R162" s="14">
        <f t="shared" si="16"/>
        <v>5.6299649484536076E-5</v>
      </c>
    </row>
    <row r="163" spans="1:18" x14ac:dyDescent="0.2">
      <c r="A163" s="11" t="s">
        <v>82</v>
      </c>
      <c r="B163" s="11" t="s">
        <v>37</v>
      </c>
      <c r="C163" s="11" t="s">
        <v>257</v>
      </c>
      <c r="D163" s="11" t="s">
        <v>239</v>
      </c>
      <c r="E163" s="11" t="s">
        <v>264</v>
      </c>
      <c r="F163" s="11" t="s">
        <v>265</v>
      </c>
      <c r="G163" s="11"/>
      <c r="H163" s="14">
        <v>2.8079449999999998E-7</v>
      </c>
      <c r="I163" s="14">
        <v>4.3286199999999999E-5</v>
      </c>
      <c r="J163" s="14">
        <f t="shared" si="15"/>
        <v>4.3005405499999998E-5</v>
      </c>
      <c r="K163">
        <v>17</v>
      </c>
      <c r="L163" s="14">
        <v>4.4905459999999998E-3</v>
      </c>
      <c r="M163" t="s">
        <v>325</v>
      </c>
      <c r="N163" t="s">
        <v>23</v>
      </c>
      <c r="O163" s="11">
        <v>3</v>
      </c>
      <c r="P163" t="s">
        <v>349</v>
      </c>
      <c r="Q163" s="14">
        <f t="shared" ref="Q163:Q167" si="19">(L163)/(1-0.03)</f>
        <v>4.6294288659793816E-3</v>
      </c>
      <c r="R163" s="14">
        <f t="shared" si="16"/>
        <v>4.6294288659793816E-5</v>
      </c>
    </row>
    <row r="164" spans="1:18" x14ac:dyDescent="0.2">
      <c r="A164" s="11" t="s">
        <v>84</v>
      </c>
      <c r="B164" s="11" t="s">
        <v>37</v>
      </c>
      <c r="C164" s="11" t="s">
        <v>257</v>
      </c>
      <c r="D164" s="11" t="s">
        <v>240</v>
      </c>
      <c r="E164" s="11" t="s">
        <v>100</v>
      </c>
      <c r="F164" s="11" t="s">
        <v>266</v>
      </c>
      <c r="G164" s="11"/>
      <c r="H164" s="14">
        <v>2.8079449999999998E-7</v>
      </c>
      <c r="I164" s="14">
        <v>6.440785E-5</v>
      </c>
      <c r="J164" s="14">
        <f t="shared" si="15"/>
        <v>6.41270555E-5</v>
      </c>
      <c r="K164">
        <v>17</v>
      </c>
      <c r="L164" s="14">
        <v>5.7866289999999997E-3</v>
      </c>
      <c r="M164" t="s">
        <v>325</v>
      </c>
      <c r="N164" t="s">
        <v>23</v>
      </c>
      <c r="O164" s="11">
        <v>3</v>
      </c>
      <c r="P164" t="s">
        <v>350</v>
      </c>
      <c r="Q164" s="14">
        <f t="shared" si="19"/>
        <v>5.9655969072164947E-3</v>
      </c>
      <c r="R164" s="14">
        <f t="shared" si="16"/>
        <v>5.9655969072164945E-5</v>
      </c>
    </row>
    <row r="165" spans="1:18" x14ac:dyDescent="0.2">
      <c r="A165" s="11" t="s">
        <v>87</v>
      </c>
      <c r="B165" s="11" t="s">
        <v>37</v>
      </c>
      <c r="C165" s="11" t="s">
        <v>257</v>
      </c>
      <c r="D165" s="11" t="s">
        <v>77</v>
      </c>
      <c r="E165" s="11" t="s">
        <v>267</v>
      </c>
      <c r="F165" s="11" t="s">
        <v>40</v>
      </c>
      <c r="G165" s="11"/>
      <c r="H165" s="14">
        <v>2.8079449999999998E-7</v>
      </c>
      <c r="I165" s="14">
        <v>6.763947E-5</v>
      </c>
      <c r="J165" s="14">
        <f t="shared" si="15"/>
        <v>6.7358675499999999E-5</v>
      </c>
      <c r="K165">
        <v>17</v>
      </c>
      <c r="L165" s="14">
        <v>5.622948E-3</v>
      </c>
      <c r="M165" t="s">
        <v>325</v>
      </c>
      <c r="N165" t="s">
        <v>23</v>
      </c>
      <c r="O165" s="11">
        <v>4</v>
      </c>
      <c r="P165" t="s">
        <v>351</v>
      </c>
      <c r="Q165" s="14">
        <f t="shared" si="19"/>
        <v>5.7968536082474232E-3</v>
      </c>
      <c r="R165" s="14">
        <f t="shared" si="16"/>
        <v>5.7968536082474234E-5</v>
      </c>
    </row>
    <row r="166" spans="1:18" x14ac:dyDescent="0.2">
      <c r="A166" s="11" t="s">
        <v>89</v>
      </c>
      <c r="B166" s="11" t="s">
        <v>37</v>
      </c>
      <c r="C166" s="11" t="s">
        <v>268</v>
      </c>
      <c r="D166" s="11" t="s">
        <v>39</v>
      </c>
      <c r="E166" s="11" t="s">
        <v>269</v>
      </c>
      <c r="F166" s="11" t="s">
        <v>153</v>
      </c>
      <c r="G166" s="11"/>
      <c r="H166" s="14">
        <v>2.8079449999999998E-7</v>
      </c>
      <c r="I166" s="14">
        <v>7.1741200000000004E-5</v>
      </c>
      <c r="J166" s="14">
        <f t="shared" si="15"/>
        <v>7.1460405500000003E-5</v>
      </c>
      <c r="K166">
        <v>17</v>
      </c>
      <c r="L166" s="14">
        <v>4.6627680000000003E-3</v>
      </c>
      <c r="M166" t="s">
        <v>325</v>
      </c>
      <c r="N166" t="s">
        <v>23</v>
      </c>
      <c r="O166" s="11">
        <v>4</v>
      </c>
      <c r="P166" t="s">
        <v>326</v>
      </c>
      <c r="Q166" s="14">
        <f t="shared" si="19"/>
        <v>4.8069773195876294E-3</v>
      </c>
      <c r="R166" s="14">
        <f t="shared" si="16"/>
        <v>4.8069773195876292E-5</v>
      </c>
    </row>
    <row r="167" spans="1:18" x14ac:dyDescent="0.2">
      <c r="A167" s="11" t="s">
        <v>91</v>
      </c>
      <c r="B167" s="11" t="s">
        <v>37</v>
      </c>
      <c r="C167" s="11" t="s">
        <v>268</v>
      </c>
      <c r="D167" s="11" t="s">
        <v>42</v>
      </c>
      <c r="E167" s="11" t="s">
        <v>153</v>
      </c>
      <c r="F167" s="11" t="s">
        <v>261</v>
      </c>
      <c r="G167" s="11"/>
      <c r="H167" s="14">
        <v>2.8079449999999998E-7</v>
      </c>
      <c r="I167" s="14">
        <v>6.6383950000000003E-5</v>
      </c>
      <c r="J167" s="14">
        <f t="shared" si="15"/>
        <v>6.6103155500000003E-5</v>
      </c>
      <c r="K167">
        <v>17</v>
      </c>
      <c r="L167" s="14">
        <v>4.8137800000000001E-3</v>
      </c>
      <c r="M167" t="s">
        <v>325</v>
      </c>
      <c r="N167" t="s">
        <v>23</v>
      </c>
      <c r="O167" s="11">
        <v>4</v>
      </c>
      <c r="P167" t="s">
        <v>327</v>
      </c>
      <c r="Q167" s="14">
        <f t="shared" si="19"/>
        <v>4.9626597938144329E-3</v>
      </c>
      <c r="R167" s="14">
        <f t="shared" si="16"/>
        <v>4.9626597938144326E-5</v>
      </c>
    </row>
    <row r="168" spans="1:18" x14ac:dyDescent="0.2">
      <c r="A168" s="11" t="s">
        <v>93</v>
      </c>
      <c r="B168" s="11" t="s">
        <v>37</v>
      </c>
      <c r="C168" s="11" t="s">
        <v>268</v>
      </c>
      <c r="D168" s="11" t="s">
        <v>159</v>
      </c>
      <c r="E168" s="11" t="s">
        <v>261</v>
      </c>
      <c r="F168" s="11" t="s">
        <v>270</v>
      </c>
      <c r="G168" s="11" t="s">
        <v>271</v>
      </c>
      <c r="H168" s="14">
        <v>2.8079449999999998E-7</v>
      </c>
      <c r="I168" s="14">
        <v>1.3370990000000001E-5</v>
      </c>
      <c r="J168" s="14">
        <f t="shared" si="15"/>
        <v>1.30901955E-5</v>
      </c>
      <c r="K168">
        <v>17</v>
      </c>
      <c r="L168" s="14">
        <v>0</v>
      </c>
      <c r="M168" t="s">
        <v>325</v>
      </c>
      <c r="N168" t="s">
        <v>23</v>
      </c>
      <c r="O168" s="11">
        <v>4</v>
      </c>
      <c r="P168" t="s">
        <v>335</v>
      </c>
      <c r="Q168" s="14">
        <f>(L168)/(1-0.03)</f>
        <v>0</v>
      </c>
      <c r="R168" s="14">
        <f t="shared" si="16"/>
        <v>0</v>
      </c>
    </row>
    <row r="169" spans="1:18" x14ac:dyDescent="0.2">
      <c r="A169" s="11" t="s">
        <v>97</v>
      </c>
      <c r="B169" s="11" t="s">
        <v>37</v>
      </c>
      <c r="C169" s="11" t="s">
        <v>268</v>
      </c>
      <c r="D169" s="11" t="s">
        <v>183</v>
      </c>
      <c r="E169" s="11" t="s">
        <v>153</v>
      </c>
      <c r="F169" s="11" t="s">
        <v>272</v>
      </c>
      <c r="G169" s="11"/>
      <c r="H169" s="14">
        <v>2.8079449999999998E-7</v>
      </c>
      <c r="I169" s="14">
        <v>8.2381510000000005E-5</v>
      </c>
      <c r="J169" s="14">
        <f t="shared" si="15"/>
        <v>8.2100715500000004E-5</v>
      </c>
      <c r="K169">
        <v>17</v>
      </c>
      <c r="L169" s="14">
        <v>7.694294E-3</v>
      </c>
      <c r="M169" t="s">
        <v>325</v>
      </c>
      <c r="N169" t="s">
        <v>23</v>
      </c>
      <c r="O169" s="11">
        <v>4</v>
      </c>
      <c r="P169" t="s">
        <v>337</v>
      </c>
      <c r="Q169" s="14">
        <f>(L169)/(1-0.03)</f>
        <v>7.9322618556701037E-3</v>
      </c>
      <c r="R169" s="14">
        <f t="shared" si="16"/>
        <v>7.9322618556701042E-5</v>
      </c>
    </row>
    <row r="170" spans="1:18" x14ac:dyDescent="0.2">
      <c r="A170" s="11" t="s">
        <v>101</v>
      </c>
      <c r="B170" s="11" t="s">
        <v>37</v>
      </c>
      <c r="C170" s="11" t="s">
        <v>268</v>
      </c>
      <c r="D170" s="11" t="s">
        <v>79</v>
      </c>
      <c r="E170" s="11" t="s">
        <v>90</v>
      </c>
      <c r="F170" s="11" t="s">
        <v>160</v>
      </c>
      <c r="G170" s="11"/>
      <c r="H170" s="14">
        <v>2.8079449999999998E-7</v>
      </c>
      <c r="I170" s="14">
        <v>7.4076949999999999E-5</v>
      </c>
      <c r="J170" s="14">
        <f t="shared" si="15"/>
        <v>7.3796155499999998E-5</v>
      </c>
      <c r="K170">
        <v>17</v>
      </c>
      <c r="L170" s="14">
        <v>5.627885E-3</v>
      </c>
      <c r="M170" t="s">
        <v>325</v>
      </c>
      <c r="N170" t="s">
        <v>23</v>
      </c>
      <c r="O170" s="11">
        <v>4</v>
      </c>
      <c r="P170" t="s">
        <v>73</v>
      </c>
      <c r="Q170" s="14">
        <f>(L170)/(1-0.03)</f>
        <v>5.8019432989690721E-3</v>
      </c>
      <c r="R170" s="14">
        <f t="shared" si="16"/>
        <v>5.801943298969072E-5</v>
      </c>
    </row>
    <row r="171" spans="1:18" x14ac:dyDescent="0.2">
      <c r="A171" s="11" t="s">
        <v>105</v>
      </c>
      <c r="B171" s="11" t="s">
        <v>37</v>
      </c>
      <c r="C171" s="11" t="s">
        <v>268</v>
      </c>
      <c r="D171" s="11" t="s">
        <v>55</v>
      </c>
      <c r="E171" s="11" t="s">
        <v>143</v>
      </c>
      <c r="F171" s="11" t="s">
        <v>99</v>
      </c>
      <c r="G171" s="11"/>
      <c r="H171" s="14">
        <v>2.8079449999999998E-7</v>
      </c>
      <c r="I171" s="14">
        <v>7.3898089999999996E-5</v>
      </c>
      <c r="J171" s="14">
        <f t="shared" si="15"/>
        <v>7.3617295499999995E-5</v>
      </c>
      <c r="K171">
        <v>17</v>
      </c>
      <c r="L171" s="14">
        <v>6.5045650000000003E-3</v>
      </c>
      <c r="M171" t="s">
        <v>325</v>
      </c>
      <c r="N171" t="s">
        <v>23</v>
      </c>
      <c r="O171" s="11">
        <v>4</v>
      </c>
      <c r="P171" t="s">
        <v>87</v>
      </c>
      <c r="Q171" s="14">
        <f>(L171)/(1-0.03)</f>
        <v>6.7057371134020627E-3</v>
      </c>
      <c r="R171" s="14">
        <f t="shared" si="16"/>
        <v>6.7057371134020629E-5</v>
      </c>
    </row>
    <row r="172" spans="1:18" x14ac:dyDescent="0.2">
      <c r="A172" s="11" t="s">
        <v>109</v>
      </c>
      <c r="B172" s="11" t="s">
        <v>37</v>
      </c>
      <c r="C172" s="11" t="s">
        <v>268</v>
      </c>
      <c r="D172" s="11" t="s">
        <v>148</v>
      </c>
      <c r="E172" s="11" t="s">
        <v>146</v>
      </c>
      <c r="F172" s="11" t="s">
        <v>104</v>
      </c>
      <c r="G172" s="11"/>
      <c r="H172" s="14">
        <v>2.8079449999999998E-7</v>
      </c>
      <c r="I172" s="14">
        <v>6.2382149999999997E-5</v>
      </c>
      <c r="J172" s="14">
        <f t="shared" si="15"/>
        <v>6.2101355499999996E-5</v>
      </c>
      <c r="K172">
        <v>17</v>
      </c>
      <c r="L172" s="14">
        <v>6.402802E-3</v>
      </c>
      <c r="M172" t="s">
        <v>325</v>
      </c>
      <c r="N172" t="s">
        <v>23</v>
      </c>
      <c r="O172" s="11">
        <v>4</v>
      </c>
      <c r="P172" t="s">
        <v>91</v>
      </c>
      <c r="Q172" s="14">
        <f>(L172)/(1-0.03)</f>
        <v>6.6008268041237118E-3</v>
      </c>
      <c r="R172" s="14">
        <f t="shared" si="16"/>
        <v>6.6008268041237123E-5</v>
      </c>
    </row>
    <row r="173" spans="1:18" x14ac:dyDescent="0.2">
      <c r="A173" s="11" t="s">
        <v>21</v>
      </c>
      <c r="B173" s="11" t="s">
        <v>57</v>
      </c>
      <c r="C173" s="11" t="s">
        <v>273</v>
      </c>
      <c r="D173" s="11" t="s">
        <v>241</v>
      </c>
      <c r="E173" s="11" t="s">
        <v>216</v>
      </c>
      <c r="F173" s="11" t="s">
        <v>123</v>
      </c>
      <c r="G173" s="11" t="s">
        <v>274</v>
      </c>
      <c r="H173" s="14">
        <v>3.2671169999999999E-6</v>
      </c>
      <c r="I173" s="14">
        <v>3.873489E-5</v>
      </c>
      <c r="J173" s="14">
        <f t="shared" si="15"/>
        <v>3.5467772999999999E-5</v>
      </c>
      <c r="K173">
        <v>18</v>
      </c>
      <c r="L173" s="14">
        <v>3.753125E-3</v>
      </c>
      <c r="M173" t="s">
        <v>324</v>
      </c>
      <c r="N173" t="s">
        <v>23</v>
      </c>
      <c r="O173" s="11">
        <v>3</v>
      </c>
      <c r="P173" t="s">
        <v>352</v>
      </c>
      <c r="Q173" s="14">
        <f>(L173)/(1-0.02)</f>
        <v>3.829719387755102E-3</v>
      </c>
      <c r="R173" s="14">
        <f t="shared" si="16"/>
        <v>3.829719387755102E-5</v>
      </c>
    </row>
    <row r="174" spans="1:18" x14ac:dyDescent="0.2">
      <c r="A174" s="11" t="s">
        <v>22</v>
      </c>
      <c r="B174" s="11" t="s">
        <v>57</v>
      </c>
      <c r="C174" s="11" t="s">
        <v>273</v>
      </c>
      <c r="D174" s="11" t="s">
        <v>77</v>
      </c>
      <c r="E174" s="11" t="s">
        <v>172</v>
      </c>
      <c r="F174" s="11" t="s">
        <v>115</v>
      </c>
      <c r="G174" s="11"/>
      <c r="H174" s="14">
        <v>3.2671169999999999E-6</v>
      </c>
      <c r="I174" s="14">
        <v>4.2014010000000002E-5</v>
      </c>
      <c r="J174" s="14">
        <f t="shared" si="15"/>
        <v>3.8746893000000001E-5</v>
      </c>
      <c r="K174">
        <v>18</v>
      </c>
      <c r="L174" s="14">
        <v>3.9039510000000001E-3</v>
      </c>
      <c r="M174" t="s">
        <v>324</v>
      </c>
      <c r="N174" t="s">
        <v>23</v>
      </c>
      <c r="O174" s="11">
        <v>4</v>
      </c>
      <c r="P174" t="s">
        <v>351</v>
      </c>
      <c r="Q174" s="14">
        <f t="shared" ref="Q174:Q232" si="20">(L174)/(1-0.02)</f>
        <v>3.9836234693877556E-3</v>
      </c>
      <c r="R174" s="14">
        <f t="shared" si="16"/>
        <v>3.9836234693877555E-5</v>
      </c>
    </row>
    <row r="175" spans="1:18" x14ac:dyDescent="0.2">
      <c r="A175" s="11" t="s">
        <v>24</v>
      </c>
      <c r="B175" s="11" t="s">
        <v>57</v>
      </c>
      <c r="C175" s="11" t="s">
        <v>273</v>
      </c>
      <c r="D175" s="11" t="s">
        <v>118</v>
      </c>
      <c r="E175" s="11" t="s">
        <v>68</v>
      </c>
      <c r="F175" s="11" t="s">
        <v>125</v>
      </c>
      <c r="G175" s="11"/>
      <c r="H175" s="14">
        <v>3.2671169999999999E-6</v>
      </c>
      <c r="I175" s="14">
        <v>4.0032530000000002E-5</v>
      </c>
      <c r="J175" s="14">
        <f t="shared" si="15"/>
        <v>3.6765413000000001E-5</v>
      </c>
      <c r="K175">
        <v>18</v>
      </c>
      <c r="L175" s="14">
        <v>3.0730250000000001E-3</v>
      </c>
      <c r="M175" t="s">
        <v>324</v>
      </c>
      <c r="N175" t="s">
        <v>23</v>
      </c>
      <c r="O175" s="11">
        <v>4</v>
      </c>
      <c r="P175" t="s">
        <v>332</v>
      </c>
      <c r="Q175" s="14">
        <f t="shared" si="20"/>
        <v>3.1357397959183675E-3</v>
      </c>
      <c r="R175" s="14">
        <f t="shared" si="16"/>
        <v>3.1357397959183678E-5</v>
      </c>
    </row>
    <row r="176" spans="1:18" x14ac:dyDescent="0.2">
      <c r="A176" s="11" t="s">
        <v>25</v>
      </c>
      <c r="B176" s="11" t="s">
        <v>57</v>
      </c>
      <c r="C176" s="11" t="s">
        <v>273</v>
      </c>
      <c r="D176" s="11" t="s">
        <v>159</v>
      </c>
      <c r="E176" s="11" t="s">
        <v>171</v>
      </c>
      <c r="F176" s="11" t="s">
        <v>135</v>
      </c>
      <c r="G176" s="11"/>
      <c r="H176" s="14">
        <v>3.2671169999999999E-6</v>
      </c>
      <c r="I176" s="14">
        <v>4.3168219999999999E-5</v>
      </c>
      <c r="J176" s="14">
        <f t="shared" si="15"/>
        <v>3.9901102999999998E-5</v>
      </c>
      <c r="K176">
        <v>18</v>
      </c>
      <c r="L176" s="14">
        <v>3.8200669999999999E-3</v>
      </c>
      <c r="M176" t="s">
        <v>324</v>
      </c>
      <c r="N176" t="s">
        <v>23</v>
      </c>
      <c r="O176" s="11">
        <v>4</v>
      </c>
      <c r="P176" t="s">
        <v>335</v>
      </c>
      <c r="Q176" s="14">
        <f t="shared" si="20"/>
        <v>3.8980275510204082E-3</v>
      </c>
      <c r="R176" s="14">
        <f t="shared" si="16"/>
        <v>3.8980275510204084E-5</v>
      </c>
    </row>
    <row r="177" spans="1:18" x14ac:dyDescent="0.2">
      <c r="A177" s="11" t="s">
        <v>26</v>
      </c>
      <c r="B177" s="11" t="s">
        <v>57</v>
      </c>
      <c r="C177" s="11" t="s">
        <v>273</v>
      </c>
      <c r="D177" s="11" t="s">
        <v>183</v>
      </c>
      <c r="E177" s="11" t="s">
        <v>169</v>
      </c>
      <c r="F177" s="11" t="s">
        <v>189</v>
      </c>
      <c r="G177" s="11"/>
      <c r="H177" s="14">
        <v>3.2671169999999999E-6</v>
      </c>
      <c r="I177" s="14">
        <v>3.9793709999999999E-5</v>
      </c>
      <c r="J177" s="14">
        <f t="shared" si="15"/>
        <v>3.6526592999999998E-5</v>
      </c>
      <c r="K177">
        <v>18</v>
      </c>
      <c r="L177" s="14">
        <v>2.5805820000000001E-3</v>
      </c>
      <c r="M177" t="s">
        <v>324</v>
      </c>
      <c r="N177" t="s">
        <v>23</v>
      </c>
      <c r="O177" s="11">
        <v>4</v>
      </c>
      <c r="P177" t="s">
        <v>337</v>
      </c>
      <c r="Q177" s="14">
        <f t="shared" si="20"/>
        <v>2.6332469387755106E-3</v>
      </c>
      <c r="R177" s="14">
        <f t="shared" si="16"/>
        <v>2.6332469387755106E-5</v>
      </c>
    </row>
    <row r="178" spans="1:18" x14ac:dyDescent="0.2">
      <c r="A178" s="11" t="s">
        <v>28</v>
      </c>
      <c r="B178" s="11" t="s">
        <v>57</v>
      </c>
      <c r="C178" s="11" t="s">
        <v>275</v>
      </c>
      <c r="D178" s="11" t="s">
        <v>79</v>
      </c>
      <c r="E178" s="11" t="s">
        <v>220</v>
      </c>
      <c r="F178" s="11" t="s">
        <v>167</v>
      </c>
      <c r="G178" s="11" t="s">
        <v>276</v>
      </c>
      <c r="H178" s="14">
        <v>3.2671169999999999E-6</v>
      </c>
      <c r="I178" s="14">
        <v>4.8631090000000002E-5</v>
      </c>
      <c r="J178" s="14">
        <f t="shared" si="15"/>
        <v>4.5363973000000001E-5</v>
      </c>
      <c r="K178">
        <v>18</v>
      </c>
      <c r="L178" s="14">
        <v>3.4837449999999999E-3</v>
      </c>
      <c r="M178" t="s">
        <v>324</v>
      </c>
      <c r="N178" t="s">
        <v>23</v>
      </c>
      <c r="O178" s="11">
        <v>4</v>
      </c>
      <c r="P178" t="s">
        <v>73</v>
      </c>
      <c r="Q178" s="14">
        <f t="shared" si="20"/>
        <v>3.5548418367346937E-3</v>
      </c>
      <c r="R178" s="14">
        <f t="shared" si="16"/>
        <v>3.5548418367346936E-5</v>
      </c>
    </row>
    <row r="179" spans="1:18" x14ac:dyDescent="0.2">
      <c r="A179" s="11" t="s">
        <v>29</v>
      </c>
      <c r="B179" s="11" t="s">
        <v>57</v>
      </c>
      <c r="C179" s="11" t="s">
        <v>275</v>
      </c>
      <c r="D179" s="11" t="s">
        <v>184</v>
      </c>
      <c r="E179" s="11" t="s">
        <v>171</v>
      </c>
      <c r="F179" s="11" t="s">
        <v>166</v>
      </c>
      <c r="G179" s="11"/>
      <c r="H179" s="14">
        <v>3.2671169999999999E-6</v>
      </c>
      <c r="I179" s="14">
        <v>4.6258399999999997E-5</v>
      </c>
      <c r="J179" s="14">
        <f t="shared" si="15"/>
        <v>4.2991282999999996E-5</v>
      </c>
      <c r="K179">
        <v>18</v>
      </c>
      <c r="L179" s="14">
        <v>3.852608E-3</v>
      </c>
      <c r="M179" t="s">
        <v>324</v>
      </c>
      <c r="N179" t="s">
        <v>23</v>
      </c>
      <c r="O179" s="11">
        <v>4</v>
      </c>
      <c r="P179" t="s">
        <v>84</v>
      </c>
      <c r="Q179" s="14">
        <f t="shared" si="20"/>
        <v>3.9312326530612247E-3</v>
      </c>
      <c r="R179" s="14">
        <f t="shared" si="16"/>
        <v>3.9312326530612247E-5</v>
      </c>
    </row>
    <row r="180" spans="1:18" x14ac:dyDescent="0.2">
      <c r="A180" s="11" t="s">
        <v>62</v>
      </c>
      <c r="B180" s="11" t="s">
        <v>57</v>
      </c>
      <c r="C180" s="11" t="s">
        <v>275</v>
      </c>
      <c r="D180" s="11" t="s">
        <v>148</v>
      </c>
      <c r="E180" s="11" t="s">
        <v>173</v>
      </c>
      <c r="F180" s="11" t="s">
        <v>119</v>
      </c>
      <c r="G180" s="11"/>
      <c r="H180" s="14">
        <v>3.2671169999999999E-6</v>
      </c>
      <c r="I180" s="14">
        <v>3.8925309999999999E-5</v>
      </c>
      <c r="J180" s="14">
        <f t="shared" si="15"/>
        <v>3.5658192999999998E-5</v>
      </c>
      <c r="K180">
        <v>18</v>
      </c>
      <c r="L180" s="14">
        <v>3.2289269999999999E-3</v>
      </c>
      <c r="M180" t="s">
        <v>324</v>
      </c>
      <c r="N180" t="s">
        <v>23</v>
      </c>
      <c r="O180" s="11">
        <v>4</v>
      </c>
      <c r="P180" t="s">
        <v>91</v>
      </c>
      <c r="Q180" s="14">
        <f t="shared" si="20"/>
        <v>3.2948234693877549E-3</v>
      </c>
      <c r="R180" s="14">
        <f t="shared" si="16"/>
        <v>3.2948234693877549E-5</v>
      </c>
    </row>
    <row r="181" spans="1:18" x14ac:dyDescent="0.2">
      <c r="A181" s="11" t="s">
        <v>66</v>
      </c>
      <c r="B181" s="11" t="s">
        <v>57</v>
      </c>
      <c r="C181" s="11" t="s">
        <v>277</v>
      </c>
      <c r="D181" s="11" t="s">
        <v>150</v>
      </c>
      <c r="E181" s="11" t="s">
        <v>215</v>
      </c>
      <c r="F181" s="11" t="s">
        <v>125</v>
      </c>
      <c r="G181" s="11" t="s">
        <v>278</v>
      </c>
      <c r="H181" s="14">
        <v>3.2671169999999999E-6</v>
      </c>
      <c r="I181" s="14">
        <v>5.698853E-5</v>
      </c>
      <c r="J181" s="14">
        <f t="shared" si="15"/>
        <v>5.3721412999999999E-5</v>
      </c>
      <c r="K181">
        <v>18</v>
      </c>
      <c r="L181" s="14">
        <v>3.793603E-3</v>
      </c>
      <c r="M181" t="s">
        <v>324</v>
      </c>
      <c r="N181" t="s">
        <v>23</v>
      </c>
      <c r="O181" s="11">
        <v>4</v>
      </c>
      <c r="P181" t="s">
        <v>97</v>
      </c>
      <c r="Q181" s="14">
        <f t="shared" si="20"/>
        <v>3.8710234693877551E-3</v>
      </c>
      <c r="R181" s="14">
        <f t="shared" si="16"/>
        <v>3.8710234693877553E-5</v>
      </c>
    </row>
    <row r="182" spans="1:18" x14ac:dyDescent="0.2">
      <c r="A182" s="11" t="s">
        <v>69</v>
      </c>
      <c r="B182" s="11" t="s">
        <v>57</v>
      </c>
      <c r="C182" s="11" t="s">
        <v>277</v>
      </c>
      <c r="D182" s="11" t="s">
        <v>197</v>
      </c>
      <c r="E182" s="11" t="s">
        <v>172</v>
      </c>
      <c r="F182" s="11" t="s">
        <v>116</v>
      </c>
      <c r="G182" s="11" t="s">
        <v>276</v>
      </c>
      <c r="H182" s="14">
        <v>3.2671169999999999E-6</v>
      </c>
      <c r="I182" s="14">
        <v>5.1559369999999998E-5</v>
      </c>
      <c r="J182" s="14">
        <f t="shared" si="15"/>
        <v>4.8292252999999996E-5</v>
      </c>
      <c r="K182">
        <v>18</v>
      </c>
      <c r="L182" s="14">
        <v>4.0833839999999998E-3</v>
      </c>
      <c r="M182" t="s">
        <v>324</v>
      </c>
      <c r="N182" t="s">
        <v>23</v>
      </c>
      <c r="O182" s="11">
        <v>4</v>
      </c>
      <c r="P182" t="s">
        <v>109</v>
      </c>
      <c r="Q182" s="14">
        <f t="shared" si="20"/>
        <v>4.1667183673469383E-3</v>
      </c>
      <c r="R182" s="14">
        <f t="shared" si="16"/>
        <v>4.1667183673469384E-5</v>
      </c>
    </row>
    <row r="183" spans="1:18" x14ac:dyDescent="0.2">
      <c r="A183" s="11" t="s">
        <v>73</v>
      </c>
      <c r="B183" s="11" t="s">
        <v>57</v>
      </c>
      <c r="C183" s="11" t="s">
        <v>277</v>
      </c>
      <c r="D183" s="11" t="s">
        <v>154</v>
      </c>
      <c r="E183" s="11" t="s">
        <v>171</v>
      </c>
      <c r="F183" s="11" t="s">
        <v>135</v>
      </c>
      <c r="G183" s="11"/>
      <c r="H183" s="14">
        <v>3.2671169999999999E-6</v>
      </c>
      <c r="I183" s="14">
        <v>5.0211740000000002E-5</v>
      </c>
      <c r="J183" s="14">
        <f t="shared" si="15"/>
        <v>4.6944623000000001E-5</v>
      </c>
      <c r="K183">
        <v>18</v>
      </c>
      <c r="L183" s="14">
        <v>4.1188969999999998E-3</v>
      </c>
      <c r="M183" t="s">
        <v>324</v>
      </c>
      <c r="N183" t="s">
        <v>23</v>
      </c>
      <c r="O183" s="11">
        <v>4</v>
      </c>
      <c r="P183" t="s">
        <v>117</v>
      </c>
      <c r="Q183" s="14">
        <f t="shared" si="20"/>
        <v>4.2029561224489797E-3</v>
      </c>
      <c r="R183" s="14">
        <f t="shared" si="16"/>
        <v>4.2029561224489794E-5</v>
      </c>
    </row>
    <row r="184" spans="1:18" x14ac:dyDescent="0.2">
      <c r="A184" s="11" t="s">
        <v>78</v>
      </c>
      <c r="B184" s="11" t="s">
        <v>57</v>
      </c>
      <c r="C184" s="11" t="s">
        <v>277</v>
      </c>
      <c r="D184" s="11" t="s">
        <v>279</v>
      </c>
      <c r="E184" s="11" t="s">
        <v>168</v>
      </c>
      <c r="F184" s="11" t="s">
        <v>72</v>
      </c>
      <c r="G184" s="11" t="s">
        <v>280</v>
      </c>
      <c r="H184" s="14">
        <v>3.242113E-6</v>
      </c>
      <c r="I184" s="14">
        <v>4.1707369999999998E-5</v>
      </c>
      <c r="J184" s="14">
        <f t="shared" si="15"/>
        <v>3.8465256999999995E-5</v>
      </c>
      <c r="K184">
        <v>19</v>
      </c>
      <c r="L184" s="14">
        <v>3.3279270000000001E-3</v>
      </c>
      <c r="M184" t="s">
        <v>324</v>
      </c>
      <c r="N184" t="s">
        <v>23</v>
      </c>
      <c r="O184" s="11">
        <v>4</v>
      </c>
      <c r="P184" t="s">
        <v>357</v>
      </c>
      <c r="Q184" s="14">
        <f t="shared" si="20"/>
        <v>3.3958438775510205E-3</v>
      </c>
      <c r="R184" s="14">
        <f t="shared" si="16"/>
        <v>3.3958438775510204E-5</v>
      </c>
    </row>
    <row r="185" spans="1:18" x14ac:dyDescent="0.2">
      <c r="A185" s="11" t="s">
        <v>82</v>
      </c>
      <c r="B185" s="11" t="s">
        <v>57</v>
      </c>
      <c r="C185" s="11" t="s">
        <v>277</v>
      </c>
      <c r="D185" s="11" t="s">
        <v>281</v>
      </c>
      <c r="E185" s="11" t="s">
        <v>135</v>
      </c>
      <c r="F185" s="11" t="s">
        <v>83</v>
      </c>
      <c r="G185" s="11"/>
      <c r="H185" s="14">
        <v>3.242113E-6</v>
      </c>
      <c r="I185" s="14">
        <v>5.0144959999999999E-5</v>
      </c>
      <c r="J185" s="14">
        <f t="shared" si="15"/>
        <v>4.6902846999999996E-5</v>
      </c>
      <c r="K185">
        <v>19</v>
      </c>
      <c r="L185" s="14">
        <v>4.7436149999999996E-3</v>
      </c>
      <c r="M185" t="s">
        <v>324</v>
      </c>
      <c r="N185" t="s">
        <v>23</v>
      </c>
      <c r="O185" s="11">
        <v>4</v>
      </c>
      <c r="P185" t="s">
        <v>349</v>
      </c>
      <c r="Q185" s="14">
        <f t="shared" si="20"/>
        <v>4.8404234693877552E-3</v>
      </c>
      <c r="R185" s="14">
        <f t="shared" si="16"/>
        <v>4.8404234693877552E-5</v>
      </c>
    </row>
    <row r="186" spans="1:18" x14ac:dyDescent="0.2">
      <c r="A186" s="11" t="s">
        <v>84</v>
      </c>
      <c r="B186" s="11" t="s">
        <v>57</v>
      </c>
      <c r="C186" s="11" t="s">
        <v>277</v>
      </c>
      <c r="D186" s="11" t="s">
        <v>282</v>
      </c>
      <c r="E186" s="11" t="s">
        <v>171</v>
      </c>
      <c r="F186" s="11" t="s">
        <v>167</v>
      </c>
      <c r="G186" s="11"/>
      <c r="H186" s="14">
        <v>3.242113E-6</v>
      </c>
      <c r="I186" s="14">
        <v>5.079116E-5</v>
      </c>
      <c r="J186" s="14">
        <f t="shared" si="15"/>
        <v>4.7549046999999997E-5</v>
      </c>
      <c r="K186">
        <v>19</v>
      </c>
      <c r="L186" s="14">
        <v>4.8057619999999999E-3</v>
      </c>
      <c r="M186" t="s">
        <v>324</v>
      </c>
      <c r="N186" t="s">
        <v>23</v>
      </c>
      <c r="O186" s="11">
        <v>4</v>
      </c>
      <c r="P186" t="s">
        <v>350</v>
      </c>
      <c r="Q186" s="14">
        <f t="shared" si="20"/>
        <v>4.9038387755102044E-3</v>
      </c>
      <c r="R186" s="14">
        <f t="shared" si="16"/>
        <v>4.9038387755102041E-5</v>
      </c>
    </row>
    <row r="187" spans="1:18" x14ac:dyDescent="0.2">
      <c r="A187" s="11" t="s">
        <v>87</v>
      </c>
      <c r="B187" s="11" t="s">
        <v>57</v>
      </c>
      <c r="C187" s="11" t="s">
        <v>277</v>
      </c>
      <c r="D187" s="11" t="s">
        <v>283</v>
      </c>
      <c r="E187" s="11" t="s">
        <v>115</v>
      </c>
      <c r="F187" s="11" t="s">
        <v>168</v>
      </c>
      <c r="G187" s="11"/>
      <c r="H187" s="14">
        <v>3.242113E-6</v>
      </c>
      <c r="I187" s="14">
        <v>5.309511E-5</v>
      </c>
      <c r="J187" s="14">
        <f t="shared" si="15"/>
        <v>4.9852996999999997E-5</v>
      </c>
      <c r="K187">
        <v>19</v>
      </c>
      <c r="L187" s="14">
        <v>5.1250410000000003E-3</v>
      </c>
      <c r="M187" t="s">
        <v>324</v>
      </c>
      <c r="N187" t="s">
        <v>23</v>
      </c>
      <c r="O187" s="11">
        <v>4</v>
      </c>
      <c r="P187" t="s">
        <v>355</v>
      </c>
      <c r="Q187" s="14">
        <f t="shared" si="20"/>
        <v>5.2296336734693879E-3</v>
      </c>
      <c r="R187" s="14">
        <f t="shared" si="16"/>
        <v>5.2296336734693882E-5</v>
      </c>
    </row>
    <row r="188" spans="1:18" x14ac:dyDescent="0.2">
      <c r="A188" s="11" t="s">
        <v>89</v>
      </c>
      <c r="B188" s="11" t="s">
        <v>37</v>
      </c>
      <c r="C188" s="11" t="s">
        <v>284</v>
      </c>
      <c r="D188" s="11" t="s">
        <v>285</v>
      </c>
      <c r="E188" s="11" t="s">
        <v>162</v>
      </c>
      <c r="F188" s="11" t="s">
        <v>171</v>
      </c>
      <c r="G188" s="11" t="s">
        <v>286</v>
      </c>
      <c r="H188" s="14">
        <v>3.242113E-6</v>
      </c>
      <c r="I188" s="14">
        <v>8.0317860000000003E-5</v>
      </c>
      <c r="J188" s="14">
        <f t="shared" si="15"/>
        <v>7.7075747E-5</v>
      </c>
      <c r="K188">
        <v>19</v>
      </c>
      <c r="L188" s="14">
        <v>7.3360530000000004E-3</v>
      </c>
      <c r="M188" t="s">
        <v>325</v>
      </c>
      <c r="N188" t="s">
        <v>27</v>
      </c>
      <c r="O188" s="11">
        <v>5</v>
      </c>
      <c r="P188" t="s">
        <v>331</v>
      </c>
      <c r="Q188" s="14">
        <f t="shared" si="20"/>
        <v>7.4857683673469396E-3</v>
      </c>
      <c r="R188" s="14">
        <f t="shared" si="16"/>
        <v>7.4857683673469391E-5</v>
      </c>
    </row>
    <row r="189" spans="1:18" x14ac:dyDescent="0.2">
      <c r="A189" s="11" t="s">
        <v>91</v>
      </c>
      <c r="B189" s="11" t="s">
        <v>37</v>
      </c>
      <c r="C189" s="11" t="s">
        <v>284</v>
      </c>
      <c r="D189" s="11" t="s">
        <v>287</v>
      </c>
      <c r="E189" s="11" t="s">
        <v>160</v>
      </c>
      <c r="F189" s="11" t="s">
        <v>80</v>
      </c>
      <c r="G189" s="11"/>
      <c r="H189" s="14">
        <v>3.242113E-6</v>
      </c>
      <c r="I189" s="14">
        <v>7.6756480000000001E-5</v>
      </c>
      <c r="J189" s="14">
        <f t="shared" si="15"/>
        <v>7.3514366999999998E-5</v>
      </c>
      <c r="K189">
        <v>19</v>
      </c>
      <c r="L189" s="14">
        <v>6.3609419999999996E-3</v>
      </c>
      <c r="M189" t="s">
        <v>325</v>
      </c>
      <c r="N189" t="s">
        <v>27</v>
      </c>
      <c r="O189" s="11">
        <v>5</v>
      </c>
      <c r="P189" t="s">
        <v>334</v>
      </c>
      <c r="Q189" s="14">
        <f t="shared" si="20"/>
        <v>6.4907571428571426E-3</v>
      </c>
      <c r="R189" s="14">
        <f t="shared" si="16"/>
        <v>6.490757142857142E-5</v>
      </c>
    </row>
    <row r="190" spans="1:18" x14ac:dyDescent="0.2">
      <c r="A190" s="11" t="s">
        <v>93</v>
      </c>
      <c r="B190" s="11" t="s">
        <v>37</v>
      </c>
      <c r="C190" s="11" t="s">
        <v>284</v>
      </c>
      <c r="D190" s="11" t="s">
        <v>288</v>
      </c>
      <c r="E190" s="11" t="s">
        <v>107</v>
      </c>
      <c r="F190" s="11" t="s">
        <v>289</v>
      </c>
      <c r="G190" s="11"/>
      <c r="H190" s="14">
        <v>3.242113E-6</v>
      </c>
      <c r="I190" s="14">
        <v>9.8166249999999999E-5</v>
      </c>
      <c r="J190" s="14">
        <f t="shared" si="15"/>
        <v>9.4924136999999996E-5</v>
      </c>
      <c r="K190">
        <v>19</v>
      </c>
      <c r="L190" s="14">
        <v>9.2374459999999999E-3</v>
      </c>
      <c r="M190" t="s">
        <v>325</v>
      </c>
      <c r="N190" t="s">
        <v>27</v>
      </c>
      <c r="O190" s="11">
        <v>5</v>
      </c>
      <c r="P190" t="s">
        <v>327</v>
      </c>
      <c r="Q190" s="14">
        <f t="shared" si="20"/>
        <v>9.4259653061224483E-3</v>
      </c>
      <c r="R190" s="14">
        <f t="shared" si="16"/>
        <v>9.4259653061224476E-5</v>
      </c>
    </row>
    <row r="191" spans="1:18" x14ac:dyDescent="0.2">
      <c r="A191" s="11" t="s">
        <v>97</v>
      </c>
      <c r="B191" s="11" t="s">
        <v>37</v>
      </c>
      <c r="C191" s="11" t="s">
        <v>284</v>
      </c>
      <c r="D191" s="11" t="s">
        <v>290</v>
      </c>
      <c r="E191" s="11" t="s">
        <v>169</v>
      </c>
      <c r="F191" s="11" t="s">
        <v>108</v>
      </c>
      <c r="G191" s="11"/>
      <c r="H191" s="14">
        <v>3.242113E-6</v>
      </c>
      <c r="I191" s="14">
        <v>6.5905729999999997E-5</v>
      </c>
      <c r="J191" s="14">
        <f t="shared" si="15"/>
        <v>6.2663616999999994E-5</v>
      </c>
      <c r="K191">
        <v>19</v>
      </c>
      <c r="L191" s="14">
        <v>5.5496759999999999E-3</v>
      </c>
      <c r="M191" t="s">
        <v>325</v>
      </c>
      <c r="N191" t="s">
        <v>27</v>
      </c>
      <c r="O191" s="11">
        <v>5</v>
      </c>
      <c r="P191" t="s">
        <v>328</v>
      </c>
      <c r="Q191" s="14">
        <f t="shared" si="20"/>
        <v>5.6629346938775514E-3</v>
      </c>
      <c r="R191" s="14">
        <f t="shared" si="16"/>
        <v>5.6629346938775515E-5</v>
      </c>
    </row>
    <row r="192" spans="1:18" x14ac:dyDescent="0.2">
      <c r="A192" s="11" t="s">
        <v>101</v>
      </c>
      <c r="B192" s="11" t="s">
        <v>37</v>
      </c>
      <c r="C192" s="11" t="s">
        <v>284</v>
      </c>
      <c r="D192" s="11" t="s">
        <v>291</v>
      </c>
      <c r="E192" s="11" t="s">
        <v>162</v>
      </c>
      <c r="F192" s="11" t="s">
        <v>80</v>
      </c>
      <c r="G192" s="11"/>
      <c r="H192" s="14">
        <v>3.242113E-6</v>
      </c>
      <c r="I192" s="14">
        <v>9.9031520000000004E-5</v>
      </c>
      <c r="J192" s="14">
        <f t="shared" si="15"/>
        <v>9.5789407000000001E-5</v>
      </c>
      <c r="K192">
        <v>19</v>
      </c>
      <c r="L192" s="14">
        <v>8.9754889999999997E-3</v>
      </c>
      <c r="M192" t="s">
        <v>325</v>
      </c>
      <c r="N192" t="s">
        <v>27</v>
      </c>
      <c r="O192" s="11">
        <v>5</v>
      </c>
      <c r="P192" t="s">
        <v>69</v>
      </c>
      <c r="Q192" s="14">
        <f t="shared" si="20"/>
        <v>9.1586622448979593E-3</v>
      </c>
      <c r="R192" s="14">
        <f t="shared" si="16"/>
        <v>9.1586622448979594E-5</v>
      </c>
    </row>
    <row r="193" spans="1:18" x14ac:dyDescent="0.2">
      <c r="A193" s="11" t="s">
        <v>105</v>
      </c>
      <c r="B193" s="11" t="s">
        <v>37</v>
      </c>
      <c r="C193" s="11" t="s">
        <v>284</v>
      </c>
      <c r="D193" s="11" t="s">
        <v>292</v>
      </c>
      <c r="E193" s="11" t="s">
        <v>162</v>
      </c>
      <c r="F193" s="11" t="s">
        <v>53</v>
      </c>
      <c r="G193" s="11"/>
      <c r="H193" s="14">
        <v>3.242113E-6</v>
      </c>
      <c r="I193" s="14">
        <v>7.93697E-5</v>
      </c>
      <c r="J193" s="14">
        <f t="shared" si="15"/>
        <v>7.6127586999999997E-5</v>
      </c>
      <c r="K193">
        <v>19</v>
      </c>
      <c r="L193" s="14">
        <v>7.0250030000000002E-3</v>
      </c>
      <c r="M193" t="s">
        <v>325</v>
      </c>
      <c r="N193" t="s">
        <v>27</v>
      </c>
      <c r="O193" s="11">
        <v>5</v>
      </c>
      <c r="P193" t="s">
        <v>82</v>
      </c>
      <c r="Q193" s="14">
        <f t="shared" si="20"/>
        <v>7.1683704081632656E-3</v>
      </c>
      <c r="R193" s="14">
        <f t="shared" si="16"/>
        <v>7.1683704081632662E-5</v>
      </c>
    </row>
    <row r="194" spans="1:18" x14ac:dyDescent="0.2">
      <c r="A194" s="11" t="s">
        <v>109</v>
      </c>
      <c r="B194" s="11" t="s">
        <v>37</v>
      </c>
      <c r="C194" s="11" t="s">
        <v>284</v>
      </c>
      <c r="D194" s="11" t="s">
        <v>293</v>
      </c>
      <c r="E194" s="11" t="s">
        <v>64</v>
      </c>
      <c r="F194" s="11" t="s">
        <v>203</v>
      </c>
      <c r="G194" s="11"/>
      <c r="H194" s="14">
        <v>3.242113E-6</v>
      </c>
      <c r="I194" s="14">
        <v>9.0414720000000002E-5</v>
      </c>
      <c r="J194" s="14">
        <f t="shared" si="15"/>
        <v>8.7172606999999999E-5</v>
      </c>
      <c r="K194">
        <v>19</v>
      </c>
      <c r="L194" s="14">
        <v>7.6486100000000001E-3</v>
      </c>
      <c r="M194" t="s">
        <v>325</v>
      </c>
      <c r="N194" t="s">
        <v>27</v>
      </c>
      <c r="O194" s="11">
        <v>5</v>
      </c>
      <c r="P194" t="s">
        <v>87</v>
      </c>
      <c r="Q194" s="14">
        <f t="shared" si="20"/>
        <v>7.8047040816326537E-3</v>
      </c>
      <c r="R194" s="14">
        <f t="shared" si="16"/>
        <v>7.8047040816326535E-5</v>
      </c>
    </row>
    <row r="195" spans="1:18" x14ac:dyDescent="0.2">
      <c r="A195" s="11" t="s">
        <v>113</v>
      </c>
      <c r="B195" s="11" t="s">
        <v>37</v>
      </c>
      <c r="C195" s="11" t="s">
        <v>284</v>
      </c>
      <c r="D195" s="11" t="s">
        <v>294</v>
      </c>
      <c r="E195" s="11" t="s">
        <v>41</v>
      </c>
      <c r="F195" s="11" t="s">
        <v>68</v>
      </c>
      <c r="G195" s="11"/>
      <c r="H195" s="14">
        <v>3.081728E-6</v>
      </c>
      <c r="I195" s="14">
        <v>1.215328E-4</v>
      </c>
      <c r="J195" s="14">
        <f t="shared" si="15"/>
        <v>1.1845107200000001E-4</v>
      </c>
      <c r="K195">
        <v>20</v>
      </c>
      <c r="L195" s="14">
        <v>1.263894E-2</v>
      </c>
      <c r="M195" t="s">
        <v>325</v>
      </c>
      <c r="N195" t="s">
        <v>27</v>
      </c>
      <c r="O195" s="11">
        <v>5</v>
      </c>
      <c r="P195" t="s">
        <v>326</v>
      </c>
      <c r="Q195" s="14">
        <f t="shared" si="20"/>
        <v>1.2896877551020407E-2</v>
      </c>
      <c r="R195" s="14">
        <f t="shared" si="16"/>
        <v>1.2896877551020407E-4</v>
      </c>
    </row>
    <row r="196" spans="1:18" x14ac:dyDescent="0.2">
      <c r="A196" s="11" t="s">
        <v>117</v>
      </c>
      <c r="B196" s="11" t="s">
        <v>37</v>
      </c>
      <c r="C196" s="11" t="s">
        <v>284</v>
      </c>
      <c r="D196" s="11" t="s">
        <v>288</v>
      </c>
      <c r="E196" s="11" t="s">
        <v>202</v>
      </c>
      <c r="F196" s="11" t="s">
        <v>134</v>
      </c>
      <c r="G196" s="11"/>
      <c r="H196" s="14">
        <v>3.081728E-6</v>
      </c>
      <c r="I196" s="14">
        <v>8.5568190000000004E-5</v>
      </c>
      <c r="J196" s="14">
        <f t="shared" ref="J196:J232" si="21">I196-H196</f>
        <v>8.2486462000000007E-5</v>
      </c>
      <c r="K196">
        <v>20</v>
      </c>
      <c r="L196" s="14">
        <v>7.9747419999999999E-3</v>
      </c>
      <c r="M196" t="s">
        <v>325</v>
      </c>
      <c r="N196" t="s">
        <v>27</v>
      </c>
      <c r="O196" s="11">
        <v>5</v>
      </c>
      <c r="P196" t="s">
        <v>327</v>
      </c>
      <c r="Q196" s="14">
        <f t="shared" si="20"/>
        <v>8.1374918367346939E-3</v>
      </c>
      <c r="R196" s="14">
        <f t="shared" ref="R196:R232" si="22">Q196/100</f>
        <v>8.1374918367346942E-5</v>
      </c>
    </row>
    <row r="197" spans="1:18" x14ac:dyDescent="0.2">
      <c r="A197" s="11" t="s">
        <v>121</v>
      </c>
      <c r="B197" s="11" t="s">
        <v>57</v>
      </c>
      <c r="C197" s="11" t="s">
        <v>295</v>
      </c>
      <c r="D197" s="11" t="s">
        <v>290</v>
      </c>
      <c r="E197" s="11" t="s">
        <v>255</v>
      </c>
      <c r="F197" s="11" t="s">
        <v>60</v>
      </c>
      <c r="G197" s="11" t="s">
        <v>286</v>
      </c>
      <c r="H197" s="14">
        <v>3.081728E-6</v>
      </c>
      <c r="I197" s="14">
        <v>7.4290189999999995E-5</v>
      </c>
      <c r="J197" s="14">
        <f t="shared" si="21"/>
        <v>7.1208461999999997E-5</v>
      </c>
      <c r="K197">
        <v>20</v>
      </c>
      <c r="L197" s="14">
        <v>6.4683099999999997E-3</v>
      </c>
      <c r="M197" t="s">
        <v>325</v>
      </c>
      <c r="N197" t="s">
        <v>27</v>
      </c>
      <c r="O197" s="11">
        <v>5</v>
      </c>
      <c r="P197" t="s">
        <v>328</v>
      </c>
      <c r="Q197" s="14">
        <f t="shared" si="20"/>
        <v>6.6003163265306117E-3</v>
      </c>
      <c r="R197" s="14">
        <f t="shared" si="22"/>
        <v>6.6003163265306112E-5</v>
      </c>
    </row>
    <row r="198" spans="1:18" x14ac:dyDescent="0.2">
      <c r="A198" s="11" t="s">
        <v>124</v>
      </c>
      <c r="B198" s="11" t="s">
        <v>57</v>
      </c>
      <c r="C198" s="11" t="s">
        <v>295</v>
      </c>
      <c r="D198" s="11" t="s">
        <v>291</v>
      </c>
      <c r="E198" s="11" t="s">
        <v>216</v>
      </c>
      <c r="F198" s="11" t="s">
        <v>255</v>
      </c>
      <c r="G198" s="11"/>
      <c r="H198" s="14">
        <v>3.081728E-6</v>
      </c>
      <c r="I198" s="14">
        <v>6.3993920000000005E-5</v>
      </c>
      <c r="J198" s="14">
        <f t="shared" si="21"/>
        <v>6.0912192000000008E-5</v>
      </c>
      <c r="K198">
        <v>20</v>
      </c>
      <c r="L198" s="14">
        <v>6.3341209999999998E-3</v>
      </c>
      <c r="M198" t="s">
        <v>325</v>
      </c>
      <c r="N198" t="s">
        <v>27</v>
      </c>
      <c r="O198" s="11">
        <v>5</v>
      </c>
      <c r="P198" t="s">
        <v>69</v>
      </c>
      <c r="Q198" s="14">
        <f t="shared" si="20"/>
        <v>6.4633887755102043E-3</v>
      </c>
      <c r="R198" s="14">
        <f t="shared" si="22"/>
        <v>6.4633887755102045E-5</v>
      </c>
    </row>
    <row r="199" spans="1:18" x14ac:dyDescent="0.2">
      <c r="A199" s="11" t="s">
        <v>126</v>
      </c>
      <c r="B199" s="11" t="s">
        <v>57</v>
      </c>
      <c r="C199" s="11" t="s">
        <v>295</v>
      </c>
      <c r="D199" s="11" t="s">
        <v>296</v>
      </c>
      <c r="E199" s="11" t="s">
        <v>60</v>
      </c>
      <c r="F199" s="11" t="s">
        <v>192</v>
      </c>
      <c r="G199" s="11"/>
      <c r="H199" s="14">
        <v>3.081728E-6</v>
      </c>
      <c r="I199" s="14">
        <v>6.2268700000000002E-5</v>
      </c>
      <c r="J199" s="14">
        <f t="shared" si="21"/>
        <v>5.9186972000000004E-5</v>
      </c>
      <c r="K199">
        <v>20</v>
      </c>
      <c r="L199" s="14">
        <v>5.4255550000000003E-3</v>
      </c>
      <c r="M199" t="s">
        <v>325</v>
      </c>
      <c r="N199" t="s">
        <v>27</v>
      </c>
      <c r="O199" s="11">
        <v>5</v>
      </c>
      <c r="P199" t="s">
        <v>78</v>
      </c>
      <c r="Q199" s="14">
        <f t="shared" si="20"/>
        <v>5.5362806122448982E-3</v>
      </c>
      <c r="R199" s="14">
        <f t="shared" si="22"/>
        <v>5.5362806122448981E-5</v>
      </c>
    </row>
    <row r="200" spans="1:18" x14ac:dyDescent="0.2">
      <c r="A200" s="11" t="s">
        <v>130</v>
      </c>
      <c r="B200" s="11" t="s">
        <v>57</v>
      </c>
      <c r="C200" s="11" t="s">
        <v>295</v>
      </c>
      <c r="D200" s="11" t="s">
        <v>297</v>
      </c>
      <c r="E200" s="11" t="s">
        <v>116</v>
      </c>
      <c r="F200" s="11" t="s">
        <v>61</v>
      </c>
      <c r="G200" s="11"/>
      <c r="H200" s="14">
        <v>3.081728E-6</v>
      </c>
      <c r="I200" s="14">
        <v>7.693528E-5</v>
      </c>
      <c r="J200" s="14">
        <f t="shared" si="21"/>
        <v>7.3853552000000003E-5</v>
      </c>
      <c r="K200">
        <v>20</v>
      </c>
      <c r="L200" s="14">
        <v>5.9216060000000003E-3</v>
      </c>
      <c r="M200" t="s">
        <v>325</v>
      </c>
      <c r="N200" t="s">
        <v>27</v>
      </c>
      <c r="O200" s="11">
        <v>5</v>
      </c>
      <c r="P200" t="s">
        <v>84</v>
      </c>
      <c r="Q200" s="14">
        <f t="shared" si="20"/>
        <v>6.0424551020408163E-3</v>
      </c>
      <c r="R200" s="14">
        <f t="shared" si="22"/>
        <v>6.0424551020408165E-5</v>
      </c>
    </row>
    <row r="201" spans="1:18" x14ac:dyDescent="0.2">
      <c r="A201" s="11" t="s">
        <v>133</v>
      </c>
      <c r="B201" s="11" t="s">
        <v>57</v>
      </c>
      <c r="C201" s="11" t="s">
        <v>295</v>
      </c>
      <c r="D201" s="11" t="s">
        <v>298</v>
      </c>
      <c r="E201" s="11" t="s">
        <v>189</v>
      </c>
      <c r="F201" s="11" t="s">
        <v>167</v>
      </c>
      <c r="G201" s="11"/>
      <c r="H201" s="14">
        <v>3.081728E-6</v>
      </c>
      <c r="I201" s="14">
        <v>8.0856509999999995E-5</v>
      </c>
      <c r="J201" s="14">
        <f t="shared" si="21"/>
        <v>7.7774781999999997E-5</v>
      </c>
      <c r="K201">
        <v>20</v>
      </c>
      <c r="L201" s="14">
        <v>7.3102210000000004E-3</v>
      </c>
      <c r="M201" t="s">
        <v>325</v>
      </c>
      <c r="N201" t="s">
        <v>27</v>
      </c>
      <c r="O201" s="11">
        <v>5</v>
      </c>
      <c r="P201" t="s">
        <v>91</v>
      </c>
      <c r="Q201" s="14">
        <f t="shared" si="20"/>
        <v>7.4594091836734698E-3</v>
      </c>
      <c r="R201" s="14">
        <f t="shared" si="22"/>
        <v>7.4594091836734694E-5</v>
      </c>
    </row>
    <row r="202" spans="1:18" x14ac:dyDescent="0.2">
      <c r="A202" s="11" t="s">
        <v>136</v>
      </c>
      <c r="B202" s="11" t="s">
        <v>57</v>
      </c>
      <c r="C202" s="11" t="s">
        <v>295</v>
      </c>
      <c r="D202" s="11" t="s">
        <v>299</v>
      </c>
      <c r="E202" s="11" t="s">
        <v>216</v>
      </c>
      <c r="F202" s="11" t="s">
        <v>125</v>
      </c>
      <c r="G202" s="11"/>
      <c r="H202" s="14">
        <v>3.081728E-6</v>
      </c>
      <c r="I202" s="14">
        <v>6.7029500000000006E-5</v>
      </c>
      <c r="J202" s="14">
        <f t="shared" si="21"/>
        <v>6.3947772000000008E-5</v>
      </c>
      <c r="K202">
        <v>20</v>
      </c>
      <c r="L202" s="14">
        <v>5.3717089999999997E-3</v>
      </c>
      <c r="M202" t="s">
        <v>325</v>
      </c>
      <c r="N202" t="s">
        <v>27</v>
      </c>
      <c r="O202" s="11">
        <v>5</v>
      </c>
      <c r="P202" t="s">
        <v>97</v>
      </c>
      <c r="Q202" s="14">
        <f t="shared" si="20"/>
        <v>5.4813357142857143E-3</v>
      </c>
      <c r="R202" s="14">
        <f t="shared" si="22"/>
        <v>5.4813357142857143E-5</v>
      </c>
    </row>
    <row r="203" spans="1:18" x14ac:dyDescent="0.2">
      <c r="A203" s="11" t="s">
        <v>300</v>
      </c>
      <c r="B203" s="11" t="s">
        <v>57</v>
      </c>
      <c r="C203" s="11" t="s">
        <v>295</v>
      </c>
      <c r="D203" s="11" t="s">
        <v>301</v>
      </c>
      <c r="E203" s="11" t="s">
        <v>167</v>
      </c>
      <c r="F203" s="11" t="s">
        <v>60</v>
      </c>
      <c r="G203" s="11"/>
      <c r="H203" s="14">
        <v>3.081728E-6</v>
      </c>
      <c r="I203" s="14">
        <v>8.3693210000000001E-5</v>
      </c>
      <c r="J203" s="14">
        <f t="shared" si="21"/>
        <v>8.0611482000000003E-5</v>
      </c>
      <c r="K203">
        <v>20</v>
      </c>
      <c r="L203" s="14">
        <v>6.8038250000000003E-3</v>
      </c>
      <c r="M203" t="s">
        <v>325</v>
      </c>
      <c r="N203" t="s">
        <v>27</v>
      </c>
      <c r="O203" s="11">
        <v>5</v>
      </c>
      <c r="P203" t="s">
        <v>109</v>
      </c>
      <c r="Q203" s="14">
        <f t="shared" si="20"/>
        <v>6.9426785714285719E-3</v>
      </c>
      <c r="R203" s="14">
        <f t="shared" si="22"/>
        <v>6.9426785714285716E-5</v>
      </c>
    </row>
    <row r="204" spans="1:18" x14ac:dyDescent="0.2">
      <c r="A204" s="11" t="s">
        <v>302</v>
      </c>
      <c r="B204" s="11" t="s">
        <v>57</v>
      </c>
      <c r="C204" s="11" t="s">
        <v>295</v>
      </c>
      <c r="D204" s="11" t="s">
        <v>303</v>
      </c>
      <c r="E204" s="11" t="s">
        <v>108</v>
      </c>
      <c r="F204" s="11" t="s">
        <v>304</v>
      </c>
      <c r="G204" s="11"/>
      <c r="H204" s="14">
        <v>3.081728E-6</v>
      </c>
      <c r="I204" s="14">
        <v>7.412288E-5</v>
      </c>
      <c r="J204" s="14">
        <f t="shared" si="21"/>
        <v>7.1041152000000002E-5</v>
      </c>
      <c r="K204">
        <v>20</v>
      </c>
      <c r="L204" s="14">
        <v>5.8974470000000001E-3</v>
      </c>
      <c r="M204" t="s">
        <v>325</v>
      </c>
      <c r="N204" t="s">
        <v>27</v>
      </c>
      <c r="O204" s="11">
        <v>5</v>
      </c>
      <c r="P204" t="s">
        <v>121</v>
      </c>
      <c r="Q204" s="14">
        <f t="shared" si="20"/>
        <v>6.0178030612244903E-3</v>
      </c>
      <c r="R204" s="14">
        <f t="shared" si="22"/>
        <v>6.0178030612244902E-5</v>
      </c>
    </row>
    <row r="205" spans="1:18" x14ac:dyDescent="0.2">
      <c r="A205" s="11" t="s">
        <v>305</v>
      </c>
      <c r="B205" s="11" t="s">
        <v>57</v>
      </c>
      <c r="C205" s="11" t="s">
        <v>295</v>
      </c>
      <c r="D205" s="11" t="s">
        <v>306</v>
      </c>
      <c r="E205" s="11" t="s">
        <v>307</v>
      </c>
      <c r="F205" s="11" t="s">
        <v>308</v>
      </c>
      <c r="G205" s="11"/>
      <c r="H205" s="14">
        <v>3.081728E-6</v>
      </c>
      <c r="I205" s="14">
        <v>6.2481250000000004E-5</v>
      </c>
      <c r="J205" s="14">
        <f t="shared" si="21"/>
        <v>5.9399522000000006E-5</v>
      </c>
      <c r="K205">
        <v>20</v>
      </c>
      <c r="L205" s="14">
        <v>5.2384679999999996E-3</v>
      </c>
      <c r="M205" t="s">
        <v>325</v>
      </c>
      <c r="N205" t="s">
        <v>27</v>
      </c>
      <c r="O205" s="11">
        <v>5</v>
      </c>
      <c r="P205" t="s">
        <v>126</v>
      </c>
      <c r="Q205" s="14">
        <f t="shared" si="20"/>
        <v>5.3453755102040815E-3</v>
      </c>
      <c r="R205" s="14">
        <f t="shared" si="22"/>
        <v>5.3453755102040816E-5</v>
      </c>
    </row>
    <row r="206" spans="1:18" x14ac:dyDescent="0.2">
      <c r="A206" s="11" t="s">
        <v>21</v>
      </c>
      <c r="B206" s="11" t="s">
        <v>37</v>
      </c>
      <c r="C206" s="11" t="s">
        <v>309</v>
      </c>
      <c r="D206" s="11" t="s">
        <v>141</v>
      </c>
      <c r="E206" s="11" t="s">
        <v>41</v>
      </c>
      <c r="F206" s="11" t="s">
        <v>189</v>
      </c>
      <c r="G206" s="11" t="s">
        <v>310</v>
      </c>
      <c r="H206" s="14">
        <v>3.7063100000000001E-7</v>
      </c>
      <c r="I206" s="14">
        <v>7.7054700000000006E-5</v>
      </c>
      <c r="J206" s="14">
        <f t="shared" si="21"/>
        <v>7.6684069000000009E-5</v>
      </c>
      <c r="K206">
        <v>21</v>
      </c>
      <c r="L206" s="14">
        <v>7.6824340000000001E-3</v>
      </c>
      <c r="M206" t="s">
        <v>324</v>
      </c>
      <c r="N206" t="s">
        <v>27</v>
      </c>
      <c r="O206" s="11">
        <v>4</v>
      </c>
      <c r="P206" t="s">
        <v>334</v>
      </c>
      <c r="Q206" s="14">
        <f t="shared" si="20"/>
        <v>7.8392183673469396E-3</v>
      </c>
      <c r="R206" s="14">
        <f t="shared" si="22"/>
        <v>7.8392183673469396E-5</v>
      </c>
    </row>
    <row r="207" spans="1:18" x14ac:dyDescent="0.2">
      <c r="A207" s="11" t="s">
        <v>22</v>
      </c>
      <c r="B207" s="11" t="s">
        <v>37</v>
      </c>
      <c r="C207" s="11" t="s">
        <v>309</v>
      </c>
      <c r="D207" s="11" t="s">
        <v>42</v>
      </c>
      <c r="E207" s="11" t="s">
        <v>201</v>
      </c>
      <c r="F207" s="11" t="s">
        <v>156</v>
      </c>
      <c r="G207" s="11"/>
      <c r="H207" s="14">
        <v>3.7063100000000001E-7</v>
      </c>
      <c r="I207" s="14">
        <v>7.2552350000000003E-5</v>
      </c>
      <c r="J207" s="14">
        <f t="shared" si="21"/>
        <v>7.2181719000000006E-5</v>
      </c>
      <c r="K207">
        <v>21</v>
      </c>
      <c r="L207" s="14">
        <v>7.56669E-3</v>
      </c>
      <c r="M207" t="s">
        <v>324</v>
      </c>
      <c r="N207" t="s">
        <v>27</v>
      </c>
      <c r="O207" s="11">
        <v>4</v>
      </c>
      <c r="P207" t="s">
        <v>327</v>
      </c>
      <c r="Q207" s="14">
        <f t="shared" si="20"/>
        <v>7.7211122448979591E-3</v>
      </c>
      <c r="R207" s="14">
        <f t="shared" si="22"/>
        <v>7.7211122448979589E-5</v>
      </c>
    </row>
    <row r="208" spans="1:18" x14ac:dyDescent="0.2">
      <c r="A208" s="11" t="s">
        <v>24</v>
      </c>
      <c r="B208" s="11" t="s">
        <v>37</v>
      </c>
      <c r="C208" s="11" t="s">
        <v>309</v>
      </c>
      <c r="D208" s="11" t="s">
        <v>45</v>
      </c>
      <c r="E208" s="11" t="s">
        <v>144</v>
      </c>
      <c r="F208" s="11" t="s">
        <v>123</v>
      </c>
      <c r="G208" s="11"/>
      <c r="H208" s="14">
        <v>3.7063100000000001E-7</v>
      </c>
      <c r="I208" s="14">
        <v>6.42856E-5</v>
      </c>
      <c r="J208" s="14">
        <f t="shared" si="21"/>
        <v>6.3914969000000002E-5</v>
      </c>
      <c r="K208">
        <v>21</v>
      </c>
      <c r="L208" s="14">
        <v>6.1581980000000001E-3</v>
      </c>
      <c r="M208" t="s">
        <v>324</v>
      </c>
      <c r="N208" t="s">
        <v>27</v>
      </c>
      <c r="O208" s="11">
        <v>4</v>
      </c>
      <c r="P208" t="s">
        <v>328</v>
      </c>
      <c r="Q208" s="14">
        <f t="shared" si="20"/>
        <v>6.2838755102040816E-3</v>
      </c>
      <c r="R208" s="14">
        <f t="shared" si="22"/>
        <v>6.2838755102040815E-5</v>
      </c>
    </row>
    <row r="209" spans="1:18" x14ac:dyDescent="0.2">
      <c r="A209" s="11" t="s">
        <v>25</v>
      </c>
      <c r="B209" s="11" t="s">
        <v>37</v>
      </c>
      <c r="C209" s="11" t="s">
        <v>309</v>
      </c>
      <c r="D209" s="11" t="s">
        <v>48</v>
      </c>
      <c r="E209" s="11" t="s">
        <v>162</v>
      </c>
      <c r="F209" s="11" t="s">
        <v>83</v>
      </c>
      <c r="G209" s="11"/>
      <c r="H209" s="14">
        <v>3.7063100000000001E-7</v>
      </c>
      <c r="I209" s="14">
        <v>5.188933E-5</v>
      </c>
      <c r="J209" s="14">
        <f t="shared" si="21"/>
        <v>5.1518699000000003E-5</v>
      </c>
      <c r="K209">
        <v>21</v>
      </c>
      <c r="L209" s="14">
        <v>5.3761130000000001E-3</v>
      </c>
      <c r="M209" t="s">
        <v>324</v>
      </c>
      <c r="N209" t="s">
        <v>27</v>
      </c>
      <c r="O209" s="11">
        <v>4</v>
      </c>
      <c r="P209" t="s">
        <v>69</v>
      </c>
      <c r="Q209" s="14">
        <f t="shared" si="20"/>
        <v>5.4858295918367352E-3</v>
      </c>
      <c r="R209" s="14">
        <f t="shared" si="22"/>
        <v>5.4858295918367354E-5</v>
      </c>
    </row>
    <row r="210" spans="1:18" x14ac:dyDescent="0.2">
      <c r="A210" s="11" t="s">
        <v>26</v>
      </c>
      <c r="B210" s="11" t="s">
        <v>37</v>
      </c>
      <c r="C210" s="11" t="s">
        <v>309</v>
      </c>
      <c r="D210" s="11" t="s">
        <v>131</v>
      </c>
      <c r="E210" s="11" t="s">
        <v>83</v>
      </c>
      <c r="F210" s="11" t="s">
        <v>115</v>
      </c>
      <c r="G210" s="11"/>
      <c r="H210" s="14">
        <v>3.7063100000000001E-7</v>
      </c>
      <c r="I210" s="14">
        <v>5.6883089999999997E-5</v>
      </c>
      <c r="J210" s="14">
        <f t="shared" si="21"/>
        <v>5.6512458999999999E-5</v>
      </c>
      <c r="K210">
        <v>21</v>
      </c>
      <c r="L210" s="14">
        <v>5.4203029999999996E-3</v>
      </c>
      <c r="M210" t="s">
        <v>324</v>
      </c>
      <c r="N210" t="s">
        <v>27</v>
      </c>
      <c r="O210" s="11">
        <v>4</v>
      </c>
      <c r="P210" t="s">
        <v>82</v>
      </c>
      <c r="Q210" s="14">
        <f t="shared" si="20"/>
        <v>5.5309214285714286E-3</v>
      </c>
      <c r="R210" s="14">
        <f t="shared" si="22"/>
        <v>5.5309214285714283E-5</v>
      </c>
    </row>
    <row r="211" spans="1:18" x14ac:dyDescent="0.2">
      <c r="A211" s="11" t="s">
        <v>28</v>
      </c>
      <c r="B211" s="11" t="s">
        <v>37</v>
      </c>
      <c r="C211" s="11" t="s">
        <v>309</v>
      </c>
      <c r="D211" s="11" t="s">
        <v>55</v>
      </c>
      <c r="E211" s="11" t="s">
        <v>227</v>
      </c>
      <c r="F211" s="11" t="s">
        <v>140</v>
      </c>
      <c r="G211" s="11"/>
      <c r="H211" s="14">
        <v>3.7063100000000001E-7</v>
      </c>
      <c r="I211" s="14">
        <v>7.6588829999999996E-5</v>
      </c>
      <c r="J211" s="14">
        <f t="shared" si="21"/>
        <v>7.6218198999999999E-5</v>
      </c>
      <c r="K211">
        <v>21</v>
      </c>
      <c r="L211" s="14">
        <v>5.5811860000000001E-3</v>
      </c>
      <c r="M211" t="s">
        <v>324</v>
      </c>
      <c r="N211" t="s">
        <v>27</v>
      </c>
      <c r="O211" s="11">
        <v>4</v>
      </c>
      <c r="P211" t="s">
        <v>87</v>
      </c>
      <c r="Q211" s="14">
        <f t="shared" si="20"/>
        <v>5.6950877551020414E-3</v>
      </c>
      <c r="R211" s="14">
        <f t="shared" si="22"/>
        <v>5.6950877551020412E-5</v>
      </c>
    </row>
    <row r="212" spans="1:18" x14ac:dyDescent="0.2">
      <c r="A212" s="11" t="s">
        <v>29</v>
      </c>
      <c r="B212" s="11" t="s">
        <v>37</v>
      </c>
      <c r="C212" s="11" t="s">
        <v>309</v>
      </c>
      <c r="D212" s="11" t="s">
        <v>148</v>
      </c>
      <c r="E212" s="11" t="s">
        <v>199</v>
      </c>
      <c r="F212" s="11" t="s">
        <v>171</v>
      </c>
      <c r="G212" s="11"/>
      <c r="H212" s="14">
        <v>3.7063100000000001E-7</v>
      </c>
      <c r="I212" s="14">
        <v>5.7257699999999999E-5</v>
      </c>
      <c r="J212" s="14">
        <f t="shared" si="21"/>
        <v>5.6887069000000001E-5</v>
      </c>
      <c r="K212">
        <v>21</v>
      </c>
      <c r="L212" s="14">
        <v>4.749227E-3</v>
      </c>
      <c r="M212" t="s">
        <v>324</v>
      </c>
      <c r="N212" t="s">
        <v>27</v>
      </c>
      <c r="O212" s="11">
        <v>4</v>
      </c>
      <c r="P212" t="s">
        <v>91</v>
      </c>
      <c r="Q212" s="14">
        <f t="shared" si="20"/>
        <v>4.8461500000000005E-3</v>
      </c>
      <c r="R212" s="14">
        <f t="shared" si="22"/>
        <v>4.8461500000000003E-5</v>
      </c>
    </row>
    <row r="213" spans="1:18" x14ac:dyDescent="0.2">
      <c r="A213" s="11" t="s">
        <v>62</v>
      </c>
      <c r="B213" s="11" t="s">
        <v>37</v>
      </c>
      <c r="C213" s="11" t="s">
        <v>309</v>
      </c>
      <c r="D213" s="11" t="s">
        <v>63</v>
      </c>
      <c r="E213" s="11" t="s">
        <v>227</v>
      </c>
      <c r="F213" s="11" t="s">
        <v>220</v>
      </c>
      <c r="G213" s="11"/>
      <c r="H213" s="14">
        <v>3.7063100000000001E-7</v>
      </c>
      <c r="I213" s="14">
        <v>7.9280309999999994E-5</v>
      </c>
      <c r="J213" s="14">
        <f t="shared" si="21"/>
        <v>7.8909678999999997E-5</v>
      </c>
      <c r="K213">
        <v>21</v>
      </c>
      <c r="L213" s="14">
        <v>7.276734E-3</v>
      </c>
      <c r="M213" t="s">
        <v>324</v>
      </c>
      <c r="N213" t="s">
        <v>27</v>
      </c>
      <c r="O213" s="11">
        <v>4</v>
      </c>
      <c r="P213" t="s">
        <v>101</v>
      </c>
      <c r="Q213" s="14">
        <f t="shared" si="20"/>
        <v>7.4252387755102045E-3</v>
      </c>
      <c r="R213" s="14">
        <f t="shared" si="22"/>
        <v>7.4252387755102041E-5</v>
      </c>
    </row>
    <row r="214" spans="1:18" x14ac:dyDescent="0.2">
      <c r="A214" s="11" t="s">
        <v>66</v>
      </c>
      <c r="B214" s="11" t="s">
        <v>37</v>
      </c>
      <c r="C214" s="11" t="s">
        <v>311</v>
      </c>
      <c r="D214" s="11" t="s">
        <v>197</v>
      </c>
      <c r="E214" s="11" t="s">
        <v>115</v>
      </c>
      <c r="F214" s="11" t="s">
        <v>168</v>
      </c>
      <c r="G214" s="11"/>
      <c r="H214" s="14">
        <v>3.7063100000000001E-7</v>
      </c>
      <c r="I214" s="14">
        <v>6.2031190000000003E-5</v>
      </c>
      <c r="J214" s="14">
        <f t="shared" si="21"/>
        <v>6.1660559000000005E-5</v>
      </c>
      <c r="K214">
        <v>21</v>
      </c>
      <c r="L214" s="14">
        <v>5.8490770000000003E-3</v>
      </c>
      <c r="M214" t="s">
        <v>324</v>
      </c>
      <c r="N214" t="s">
        <v>27</v>
      </c>
      <c r="O214" s="11">
        <v>4</v>
      </c>
      <c r="P214" t="s">
        <v>109</v>
      </c>
      <c r="Q214" s="14">
        <f t="shared" si="20"/>
        <v>5.9684459183673476E-3</v>
      </c>
      <c r="R214" s="14">
        <f t="shared" si="22"/>
        <v>5.9684459183673479E-5</v>
      </c>
    </row>
    <row r="215" spans="1:18" x14ac:dyDescent="0.2">
      <c r="A215" s="11" t="s">
        <v>69</v>
      </c>
      <c r="B215" s="11" t="s">
        <v>37</v>
      </c>
      <c r="C215" s="11" t="s">
        <v>311</v>
      </c>
      <c r="D215" s="11" t="s">
        <v>154</v>
      </c>
      <c r="E215" s="11" t="s">
        <v>170</v>
      </c>
      <c r="F215" s="11" t="s">
        <v>208</v>
      </c>
      <c r="G215" s="11"/>
      <c r="H215" s="14">
        <v>3.7063100000000001E-7</v>
      </c>
      <c r="I215" s="14">
        <v>3.7826349999999997E-5</v>
      </c>
      <c r="J215" s="14">
        <f t="shared" si="21"/>
        <v>3.7455719E-5</v>
      </c>
      <c r="K215">
        <v>21</v>
      </c>
      <c r="L215" s="14">
        <v>3.698462E-3</v>
      </c>
      <c r="M215" t="s">
        <v>324</v>
      </c>
      <c r="N215" t="s">
        <v>27</v>
      </c>
      <c r="O215" s="11">
        <v>4</v>
      </c>
      <c r="P215" t="s">
        <v>117</v>
      </c>
      <c r="Q215" s="14">
        <f t="shared" si="20"/>
        <v>3.7739408163265306E-3</v>
      </c>
      <c r="R215" s="14">
        <f t="shared" si="22"/>
        <v>3.7739408163265304E-5</v>
      </c>
    </row>
    <row r="216" spans="1:18" x14ac:dyDescent="0.2">
      <c r="A216" s="11" t="s">
        <v>73</v>
      </c>
      <c r="B216" s="11" t="s">
        <v>37</v>
      </c>
      <c r="C216" s="11" t="s">
        <v>311</v>
      </c>
      <c r="D216" s="11" t="s">
        <v>71</v>
      </c>
      <c r="E216" s="11" t="s">
        <v>157</v>
      </c>
      <c r="F216" s="11" t="s">
        <v>75</v>
      </c>
      <c r="G216" s="11"/>
      <c r="H216" s="14">
        <v>3.7063100000000001E-7</v>
      </c>
      <c r="I216" s="14">
        <v>6.3201419999999996E-5</v>
      </c>
      <c r="J216" s="14">
        <f t="shared" si="21"/>
        <v>6.2830788999999998E-5</v>
      </c>
      <c r="K216">
        <v>21</v>
      </c>
      <c r="L216" s="14">
        <v>6.7195509999999998E-3</v>
      </c>
      <c r="M216" t="s">
        <v>324</v>
      </c>
      <c r="N216" t="s">
        <v>27</v>
      </c>
      <c r="O216" s="11">
        <v>4</v>
      </c>
      <c r="P216" t="s">
        <v>124</v>
      </c>
      <c r="Q216" s="14">
        <f t="shared" si="20"/>
        <v>6.8566846938775509E-3</v>
      </c>
      <c r="R216" s="14">
        <f t="shared" si="22"/>
        <v>6.8566846938775507E-5</v>
      </c>
    </row>
    <row r="217" spans="1:18" x14ac:dyDescent="0.2">
      <c r="A217" s="11" t="s">
        <v>78</v>
      </c>
      <c r="B217" s="11" t="s">
        <v>37</v>
      </c>
      <c r="C217" s="11" t="s">
        <v>311</v>
      </c>
      <c r="D217" s="11" t="s">
        <v>45</v>
      </c>
      <c r="E217" s="11" t="s">
        <v>149</v>
      </c>
      <c r="F217" s="11" t="s">
        <v>312</v>
      </c>
      <c r="H217" s="14">
        <v>3.587636E-7</v>
      </c>
      <c r="I217" s="14">
        <v>6.4290949999999995E-5</v>
      </c>
      <c r="J217" s="14">
        <f t="shared" si="21"/>
        <v>6.3932186399999992E-5</v>
      </c>
      <c r="K217">
        <v>22</v>
      </c>
      <c r="L217" s="14">
        <v>6.5081790000000002E-3</v>
      </c>
      <c r="M217" t="s">
        <v>324</v>
      </c>
      <c r="N217" t="s">
        <v>27</v>
      </c>
      <c r="O217" s="11">
        <v>4</v>
      </c>
      <c r="P217" t="s">
        <v>328</v>
      </c>
      <c r="Q217" s="14">
        <f t="shared" si="20"/>
        <v>6.6409989795918369E-3</v>
      </c>
      <c r="R217" s="14">
        <f t="shared" si="22"/>
        <v>6.6409989795918371E-5</v>
      </c>
    </row>
    <row r="218" spans="1:18" x14ac:dyDescent="0.2">
      <c r="A218" s="11" t="s">
        <v>82</v>
      </c>
      <c r="B218" s="11" t="s">
        <v>37</v>
      </c>
      <c r="C218" s="11" t="s">
        <v>313</v>
      </c>
      <c r="D218" s="11" t="s">
        <v>48</v>
      </c>
      <c r="E218" s="11" t="s">
        <v>53</v>
      </c>
      <c r="F218" s="11" t="s">
        <v>108</v>
      </c>
      <c r="H218" s="14">
        <v>3.587636E-7</v>
      </c>
      <c r="I218" s="14">
        <v>6.3222420000000001E-5</v>
      </c>
      <c r="J218" s="14">
        <f t="shared" si="21"/>
        <v>6.2863656399999999E-5</v>
      </c>
      <c r="K218">
        <v>22</v>
      </c>
      <c r="L218" s="14">
        <v>5.9852439999999998E-3</v>
      </c>
      <c r="M218" t="s">
        <v>324</v>
      </c>
      <c r="N218" t="s">
        <v>27</v>
      </c>
      <c r="O218" s="11">
        <v>4</v>
      </c>
      <c r="P218" t="s">
        <v>69</v>
      </c>
      <c r="Q218" s="14">
        <f t="shared" si="20"/>
        <v>6.1073918367346939E-3</v>
      </c>
      <c r="R218" s="14">
        <f t="shared" si="22"/>
        <v>6.1073918367346935E-5</v>
      </c>
    </row>
    <row r="219" spans="1:18" x14ac:dyDescent="0.2">
      <c r="A219" s="11" t="s">
        <v>87</v>
      </c>
      <c r="B219" s="11" t="s">
        <v>37</v>
      </c>
      <c r="C219" s="11" t="s">
        <v>313</v>
      </c>
      <c r="D219" s="11" t="s">
        <v>131</v>
      </c>
      <c r="E219" s="11" t="s">
        <v>161</v>
      </c>
      <c r="F219" s="11" t="s">
        <v>123</v>
      </c>
      <c r="H219" s="14">
        <v>3.587636E-7</v>
      </c>
      <c r="I219" s="14">
        <v>9.1310150000000002E-5</v>
      </c>
      <c r="J219" s="14">
        <f t="shared" si="21"/>
        <v>9.0951386399999999E-5</v>
      </c>
      <c r="K219">
        <v>22</v>
      </c>
      <c r="L219" s="14">
        <v>9.0582890000000006E-3</v>
      </c>
      <c r="M219" t="s">
        <v>324</v>
      </c>
      <c r="N219" t="s">
        <v>27</v>
      </c>
      <c r="O219" s="11">
        <v>4</v>
      </c>
      <c r="P219" t="s">
        <v>82</v>
      </c>
      <c r="Q219" s="14">
        <f t="shared" si="20"/>
        <v>9.243152040816327E-3</v>
      </c>
      <c r="R219" s="14">
        <f t="shared" si="22"/>
        <v>9.2431520408163269E-5</v>
      </c>
    </row>
    <row r="220" spans="1:18" x14ac:dyDescent="0.2">
      <c r="A220" s="11" t="s">
        <v>89</v>
      </c>
      <c r="B220" s="11" t="s">
        <v>37</v>
      </c>
      <c r="C220" s="11" t="s">
        <v>313</v>
      </c>
      <c r="D220" s="11" t="s">
        <v>164</v>
      </c>
      <c r="E220" s="11" t="s">
        <v>111</v>
      </c>
      <c r="F220" s="11" t="s">
        <v>216</v>
      </c>
      <c r="H220" s="14">
        <v>3.587636E-7</v>
      </c>
      <c r="I220" s="14">
        <v>6.4574550000000007E-5</v>
      </c>
      <c r="J220" s="14">
        <f t="shared" si="21"/>
        <v>6.4215786400000004E-5</v>
      </c>
      <c r="K220">
        <v>22</v>
      </c>
      <c r="L220" s="14">
        <v>6.1792619999999996E-3</v>
      </c>
      <c r="M220" t="s">
        <v>324</v>
      </c>
      <c r="N220" t="s">
        <v>27</v>
      </c>
      <c r="O220" s="11">
        <v>4</v>
      </c>
      <c r="P220" t="s">
        <v>89</v>
      </c>
      <c r="Q220" s="14">
        <f t="shared" si="20"/>
        <v>6.3053693877551014E-3</v>
      </c>
      <c r="R220" s="14">
        <f t="shared" si="22"/>
        <v>6.3053693877551019E-5</v>
      </c>
    </row>
    <row r="221" spans="1:18" x14ac:dyDescent="0.2">
      <c r="A221" s="11" t="s">
        <v>91</v>
      </c>
      <c r="B221" s="11" t="s">
        <v>57</v>
      </c>
      <c r="C221" s="11" t="s">
        <v>314</v>
      </c>
      <c r="D221" s="11" t="s">
        <v>59</v>
      </c>
      <c r="E221" s="11" t="s">
        <v>166</v>
      </c>
      <c r="F221" s="11" t="s">
        <v>72</v>
      </c>
      <c r="H221" s="14">
        <v>3.587636E-7</v>
      </c>
      <c r="I221" s="14">
        <v>7.0281519999999996E-5</v>
      </c>
      <c r="J221" s="14">
        <f t="shared" si="21"/>
        <v>6.9922756399999993E-5</v>
      </c>
      <c r="K221">
        <v>22</v>
      </c>
      <c r="L221" s="14">
        <v>6.1541249999999999E-3</v>
      </c>
      <c r="M221" t="s">
        <v>325</v>
      </c>
      <c r="N221" t="s">
        <v>27</v>
      </c>
      <c r="O221" s="11">
        <v>4</v>
      </c>
      <c r="P221" t="s">
        <v>93</v>
      </c>
      <c r="Q221" s="14">
        <f t="shared" si="20"/>
        <v>6.2797193877551019E-3</v>
      </c>
      <c r="R221" s="14">
        <f t="shared" si="22"/>
        <v>6.2797193877551019E-5</v>
      </c>
    </row>
    <row r="222" spans="1:18" x14ac:dyDescent="0.2">
      <c r="A222" s="11" t="s">
        <v>93</v>
      </c>
      <c r="B222" s="11" t="s">
        <v>57</v>
      </c>
      <c r="C222" s="11" t="s">
        <v>315</v>
      </c>
      <c r="D222" s="11" t="s">
        <v>152</v>
      </c>
      <c r="E222" s="11" t="s">
        <v>135</v>
      </c>
      <c r="F222" s="11" t="s">
        <v>116</v>
      </c>
      <c r="H222" s="14">
        <v>3.587636E-7</v>
      </c>
      <c r="I222" s="14">
        <v>6.9985000000000002E-5</v>
      </c>
      <c r="J222" s="14">
        <f t="shared" si="21"/>
        <v>6.9626236399999999E-5</v>
      </c>
      <c r="K222">
        <v>22</v>
      </c>
      <c r="L222" s="14">
        <v>5.9184370000000004E-3</v>
      </c>
      <c r="M222" t="s">
        <v>325</v>
      </c>
      <c r="N222" t="s">
        <v>27</v>
      </c>
      <c r="O222" s="11">
        <v>4</v>
      </c>
      <c r="P222" t="s">
        <v>105</v>
      </c>
      <c r="Q222" s="14">
        <f t="shared" si="20"/>
        <v>6.0392214285714292E-3</v>
      </c>
      <c r="R222" s="14">
        <f t="shared" si="22"/>
        <v>6.0392214285714295E-5</v>
      </c>
    </row>
    <row r="223" spans="1:18" x14ac:dyDescent="0.2">
      <c r="A223" s="11" t="s">
        <v>97</v>
      </c>
      <c r="B223" s="11" t="s">
        <v>57</v>
      </c>
      <c r="C223" s="11" t="s">
        <v>315</v>
      </c>
      <c r="D223" s="11" t="s">
        <v>67</v>
      </c>
      <c r="E223" s="11" t="s">
        <v>60</v>
      </c>
      <c r="F223" s="11" t="s">
        <v>170</v>
      </c>
      <c r="H223" s="14">
        <v>3.587636E-7</v>
      </c>
      <c r="I223" s="14">
        <v>5.6717920000000003E-5</v>
      </c>
      <c r="J223" s="14">
        <f t="shared" si="21"/>
        <v>5.63591564E-5</v>
      </c>
      <c r="K223">
        <v>22</v>
      </c>
      <c r="L223" s="14">
        <v>5.2033640000000003E-3</v>
      </c>
      <c r="M223" t="s">
        <v>325</v>
      </c>
      <c r="N223" t="s">
        <v>27</v>
      </c>
      <c r="O223" s="11">
        <v>4</v>
      </c>
      <c r="P223" t="s">
        <v>113</v>
      </c>
      <c r="Q223" s="14">
        <f t="shared" si="20"/>
        <v>5.3095551020408164E-3</v>
      </c>
      <c r="R223" s="14">
        <f t="shared" si="22"/>
        <v>5.3095551020408168E-5</v>
      </c>
    </row>
    <row r="224" spans="1:18" x14ac:dyDescent="0.2">
      <c r="A224" s="11" t="s">
        <v>101</v>
      </c>
      <c r="B224" s="11" t="s">
        <v>57</v>
      </c>
      <c r="C224" s="11" t="s">
        <v>315</v>
      </c>
      <c r="D224" s="11" t="s">
        <v>71</v>
      </c>
      <c r="E224" s="11" t="s">
        <v>60</v>
      </c>
      <c r="F224" s="11" t="s">
        <v>181</v>
      </c>
      <c r="H224" s="14">
        <v>3.587636E-7</v>
      </c>
      <c r="I224" s="14">
        <v>6.7570839999999996E-5</v>
      </c>
      <c r="J224" s="14">
        <f t="shared" si="21"/>
        <v>6.7212076399999994E-5</v>
      </c>
      <c r="K224">
        <v>22</v>
      </c>
      <c r="L224" s="14">
        <v>6.1206180000000004E-3</v>
      </c>
      <c r="M224" t="s">
        <v>325</v>
      </c>
      <c r="N224" t="s">
        <v>27</v>
      </c>
      <c r="O224" s="11">
        <v>4</v>
      </c>
      <c r="P224" t="s">
        <v>124</v>
      </c>
      <c r="Q224" s="14">
        <f t="shared" si="20"/>
        <v>6.2455285714285722E-3</v>
      </c>
      <c r="R224" s="14">
        <f t="shared" si="22"/>
        <v>6.2455285714285724E-5</v>
      </c>
    </row>
    <row r="225" spans="1:18" x14ac:dyDescent="0.2">
      <c r="A225" s="11" t="s">
        <v>105</v>
      </c>
      <c r="B225" s="11" t="s">
        <v>57</v>
      </c>
      <c r="C225" s="11" t="s">
        <v>315</v>
      </c>
      <c r="D225" s="11" t="s">
        <v>94</v>
      </c>
      <c r="E225" s="11" t="s">
        <v>116</v>
      </c>
      <c r="F225" s="11" t="s">
        <v>132</v>
      </c>
      <c r="H225" s="14">
        <v>3.587636E-7</v>
      </c>
      <c r="I225" s="14">
        <v>6.791689E-5</v>
      </c>
      <c r="J225" s="14">
        <f t="shared" si="21"/>
        <v>6.7558126399999997E-5</v>
      </c>
      <c r="K225">
        <v>22</v>
      </c>
      <c r="L225" s="14">
        <v>6.3943200000000002E-3</v>
      </c>
      <c r="M225" t="s">
        <v>325</v>
      </c>
      <c r="N225" t="s">
        <v>27</v>
      </c>
      <c r="O225" s="11">
        <v>4</v>
      </c>
      <c r="P225" t="s">
        <v>133</v>
      </c>
      <c r="Q225" s="14">
        <f t="shared" si="20"/>
        <v>6.5248163265306126E-3</v>
      </c>
      <c r="R225" s="14">
        <f t="shared" si="22"/>
        <v>6.5248163265306124E-5</v>
      </c>
    </row>
    <row r="226" spans="1:18" x14ac:dyDescent="0.2">
      <c r="A226" s="11" t="s">
        <v>109</v>
      </c>
      <c r="B226" s="11" t="s">
        <v>57</v>
      </c>
      <c r="C226" s="11" t="s">
        <v>315</v>
      </c>
      <c r="D226" s="11" t="s">
        <v>98</v>
      </c>
      <c r="E226" s="11" t="s">
        <v>216</v>
      </c>
      <c r="F226" s="11" t="s">
        <v>166</v>
      </c>
      <c r="H226" s="14">
        <v>3.587636E-7</v>
      </c>
      <c r="I226" s="14">
        <v>9.0431309999999997E-5</v>
      </c>
      <c r="J226" s="14">
        <f t="shared" si="21"/>
        <v>9.0072546399999994E-5</v>
      </c>
      <c r="K226">
        <v>22</v>
      </c>
      <c r="L226" s="14">
        <v>8.6206370000000004E-3</v>
      </c>
      <c r="M226" t="s">
        <v>325</v>
      </c>
      <c r="N226" t="s">
        <v>27</v>
      </c>
      <c r="O226" s="11">
        <v>4</v>
      </c>
      <c r="P226" t="s">
        <v>300</v>
      </c>
      <c r="Q226" s="14">
        <f t="shared" si="20"/>
        <v>8.7965683673469387E-3</v>
      </c>
      <c r="R226" s="14">
        <f t="shared" si="22"/>
        <v>8.7965683673469388E-5</v>
      </c>
    </row>
    <row r="227" spans="1:18" x14ac:dyDescent="0.2">
      <c r="A227" s="11" t="s">
        <v>113</v>
      </c>
      <c r="B227" s="11" t="s">
        <v>37</v>
      </c>
      <c r="C227" s="11" t="s">
        <v>316</v>
      </c>
      <c r="D227" s="11" t="s">
        <v>102</v>
      </c>
      <c r="E227" s="11" t="s">
        <v>139</v>
      </c>
      <c r="F227" s="11" t="s">
        <v>312</v>
      </c>
      <c r="H227" s="14">
        <v>3.587636E-7</v>
      </c>
      <c r="I227" s="14">
        <v>7.7816430000000005E-5</v>
      </c>
      <c r="J227" s="14">
        <f t="shared" si="21"/>
        <v>7.7457666400000002E-5</v>
      </c>
      <c r="K227">
        <v>22</v>
      </c>
      <c r="L227" s="14">
        <v>6.9438879999999996E-3</v>
      </c>
      <c r="M227" t="s">
        <v>325</v>
      </c>
      <c r="N227" t="s">
        <v>27</v>
      </c>
      <c r="O227" s="11">
        <v>4</v>
      </c>
      <c r="P227" t="s">
        <v>305</v>
      </c>
      <c r="Q227" s="14">
        <f t="shared" si="20"/>
        <v>7.0856000000000001E-3</v>
      </c>
      <c r="R227" s="14">
        <f t="shared" si="22"/>
        <v>7.0856000000000001E-5</v>
      </c>
    </row>
    <row r="228" spans="1:18" x14ac:dyDescent="0.2">
      <c r="A228" s="11" t="s">
        <v>117</v>
      </c>
      <c r="B228" s="11" t="s">
        <v>37</v>
      </c>
      <c r="C228" s="11" t="s">
        <v>316</v>
      </c>
      <c r="D228" s="11" t="s">
        <v>122</v>
      </c>
      <c r="E228" s="11" t="s">
        <v>144</v>
      </c>
      <c r="F228" s="11" t="s">
        <v>75</v>
      </c>
      <c r="H228" s="14">
        <v>3.5907190000000001E-7</v>
      </c>
      <c r="I228" s="14">
        <v>8.1892900000000003E-5</v>
      </c>
      <c r="J228" s="14">
        <f t="shared" si="21"/>
        <v>8.1533828099999997E-5</v>
      </c>
      <c r="K228">
        <v>23</v>
      </c>
      <c r="L228" s="14">
        <v>7.6699560000000003E-3</v>
      </c>
      <c r="M228" t="s">
        <v>325</v>
      </c>
      <c r="N228" t="s">
        <v>27</v>
      </c>
      <c r="O228" s="11">
        <v>4</v>
      </c>
      <c r="P228" t="s">
        <v>333</v>
      </c>
      <c r="Q228" s="14">
        <f t="shared" si="20"/>
        <v>7.826485714285715E-3</v>
      </c>
      <c r="R228" s="14">
        <f t="shared" si="22"/>
        <v>7.8264857142857147E-5</v>
      </c>
    </row>
    <row r="229" spans="1:18" x14ac:dyDescent="0.2">
      <c r="A229" s="11" t="s">
        <v>121</v>
      </c>
      <c r="B229" s="11" t="s">
        <v>37</v>
      </c>
      <c r="C229" s="11" t="s">
        <v>316</v>
      </c>
      <c r="D229" s="11" t="s">
        <v>48</v>
      </c>
      <c r="E229" s="11" t="s">
        <v>162</v>
      </c>
      <c r="F229" s="11" t="s">
        <v>76</v>
      </c>
      <c r="H229" s="14">
        <v>3.5907190000000001E-7</v>
      </c>
      <c r="I229" s="14">
        <v>7.7430999999999998E-5</v>
      </c>
      <c r="J229" s="14">
        <f t="shared" si="21"/>
        <v>7.7071928099999991E-5</v>
      </c>
      <c r="K229">
        <v>23</v>
      </c>
      <c r="L229" s="14">
        <v>5.958751E-3</v>
      </c>
      <c r="M229" t="s">
        <v>325</v>
      </c>
      <c r="N229" t="s">
        <v>27</v>
      </c>
      <c r="O229" s="11">
        <v>4</v>
      </c>
      <c r="P229" t="s">
        <v>69</v>
      </c>
      <c r="Q229" s="14">
        <f t="shared" si="20"/>
        <v>6.0803581632653059E-3</v>
      </c>
      <c r="R229" s="14">
        <f t="shared" si="22"/>
        <v>6.0803581632653059E-5</v>
      </c>
    </row>
    <row r="230" spans="1:18" x14ac:dyDescent="0.2">
      <c r="A230" s="11" t="s">
        <v>124</v>
      </c>
      <c r="B230" s="11" t="s">
        <v>37</v>
      </c>
      <c r="C230" s="11" t="s">
        <v>316</v>
      </c>
      <c r="D230" s="11" t="s">
        <v>52</v>
      </c>
      <c r="E230" s="11" t="s">
        <v>157</v>
      </c>
      <c r="F230" s="11" t="s">
        <v>104</v>
      </c>
      <c r="H230" s="14">
        <v>3.5907190000000001E-7</v>
      </c>
      <c r="I230" s="14">
        <v>7.7134799999999999E-5</v>
      </c>
      <c r="J230" s="14">
        <f t="shared" si="21"/>
        <v>7.6775728099999992E-5</v>
      </c>
      <c r="K230">
        <v>23</v>
      </c>
      <c r="L230" s="14">
        <v>7.9361689999999999E-3</v>
      </c>
      <c r="M230" t="s">
        <v>325</v>
      </c>
      <c r="N230" t="s">
        <v>27</v>
      </c>
      <c r="O230" s="11">
        <v>4</v>
      </c>
      <c r="P230" t="s">
        <v>78</v>
      </c>
      <c r="Q230" s="14">
        <f t="shared" si="20"/>
        <v>8.0981316326530616E-3</v>
      </c>
      <c r="R230" s="14">
        <f t="shared" si="22"/>
        <v>8.0981316326530619E-5</v>
      </c>
    </row>
    <row r="231" spans="1:18" x14ac:dyDescent="0.2">
      <c r="A231" s="11" t="s">
        <v>126</v>
      </c>
      <c r="B231" s="11" t="s">
        <v>37</v>
      </c>
      <c r="C231" s="11" t="s">
        <v>316</v>
      </c>
      <c r="D231" s="11" t="s">
        <v>164</v>
      </c>
      <c r="E231" s="11" t="s">
        <v>80</v>
      </c>
      <c r="F231" s="11" t="s">
        <v>53</v>
      </c>
      <c r="H231" s="14">
        <v>3.5907190000000001E-7</v>
      </c>
      <c r="I231" s="14">
        <v>1.0222830000000001E-4</v>
      </c>
      <c r="J231" s="14">
        <f t="shared" si="21"/>
        <v>1.018692281E-4</v>
      </c>
      <c r="K231">
        <v>23</v>
      </c>
      <c r="L231" s="14">
        <v>8.1721940000000007E-3</v>
      </c>
      <c r="M231" t="s">
        <v>325</v>
      </c>
      <c r="N231" t="s">
        <v>27</v>
      </c>
      <c r="O231" s="11">
        <v>4</v>
      </c>
      <c r="P231" t="s">
        <v>89</v>
      </c>
      <c r="Q231" s="14">
        <f t="shared" si="20"/>
        <v>8.3389734693877556E-3</v>
      </c>
      <c r="R231" s="14">
        <f t="shared" si="22"/>
        <v>8.3389734693877551E-5</v>
      </c>
    </row>
    <row r="232" spans="1:18" x14ac:dyDescent="0.2">
      <c r="A232" s="11" t="s">
        <v>130</v>
      </c>
      <c r="B232" s="11" t="s">
        <v>37</v>
      </c>
      <c r="C232" s="11" t="s">
        <v>317</v>
      </c>
      <c r="D232" s="11" t="s">
        <v>150</v>
      </c>
      <c r="E232" s="11" t="s">
        <v>81</v>
      </c>
      <c r="F232" s="11" t="s">
        <v>108</v>
      </c>
      <c r="H232" s="14">
        <v>3.5907190000000001E-7</v>
      </c>
      <c r="I232" s="14">
        <v>7.8729440000000002E-5</v>
      </c>
      <c r="J232" s="14">
        <f t="shared" si="21"/>
        <v>7.8370368099999995E-5</v>
      </c>
      <c r="K232">
        <v>23</v>
      </c>
      <c r="L232" s="14">
        <v>6.1082050000000002E-3</v>
      </c>
      <c r="M232" t="s">
        <v>325</v>
      </c>
      <c r="N232" t="s">
        <v>27</v>
      </c>
      <c r="O232" s="11">
        <v>4</v>
      </c>
      <c r="P232" t="s">
        <v>97</v>
      </c>
      <c r="Q232" s="14">
        <f t="shared" si="20"/>
        <v>6.2328622448979592E-3</v>
      </c>
      <c r="R232" s="14">
        <f t="shared" si="22"/>
        <v>6.2328622448979597E-5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D32C9-BA38-5346-B044-B133C9C31E0B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RQ_HATCH_LateSummer</vt:lpstr>
      <vt:lpstr>Corrected CO2</vt:lpstr>
      <vt:lpstr>Corrected 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 Rivera Rincon</dc:creator>
  <cp:lastModifiedBy>Natalia Rivera Rincon</cp:lastModifiedBy>
  <dcterms:created xsi:type="dcterms:W3CDTF">2021-08-30T22:15:12Z</dcterms:created>
  <dcterms:modified xsi:type="dcterms:W3CDTF">2021-09-18T19:35:02Z</dcterms:modified>
</cp:coreProperties>
</file>